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14CA73A2-4D56-42A9-BF13-65F6ED5DB142}" xr6:coauthVersionLast="47" xr6:coauthVersionMax="47" xr10:uidLastSave="{00000000-0000-0000-0000-000000000000}"/>
  <bookViews>
    <workbookView xWindow="-120" yWindow="-120" windowWidth="51840" windowHeight="21240" tabRatio="850" activeTab="3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R78" i="12"/>
  <c r="Q78" i="12"/>
  <c r="P78" i="12"/>
  <c r="O78" i="12"/>
  <c r="N78" i="12"/>
  <c r="M78" i="12"/>
  <c r="L78" i="12"/>
  <c r="K78" i="12"/>
  <c r="J78" i="12"/>
  <c r="R76" i="12"/>
  <c r="R75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R90" i="9"/>
  <c r="Q90" i="9"/>
  <c r="P90" i="9"/>
  <c r="O90" i="9"/>
  <c r="N90" i="9"/>
  <c r="M90" i="9"/>
  <c r="L90" i="9"/>
  <c r="K90" i="9"/>
  <c r="J90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R65" i="7"/>
  <c r="Q65" i="7"/>
  <c r="P65" i="7"/>
  <c r="O65" i="7"/>
  <c r="N65" i="7"/>
  <c r="M65" i="7"/>
  <c r="L65" i="7"/>
  <c r="K65" i="7"/>
  <c r="J65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N44" i="7"/>
  <c r="N42" i="7"/>
  <c r="N40" i="7"/>
  <c r="N38" i="7"/>
  <c r="N36" i="7"/>
  <c r="N34" i="7"/>
  <c r="N33" i="7"/>
  <c r="N32" i="7"/>
  <c r="Z78" i="4"/>
  <c r="AD104" i="4"/>
  <c r="AC111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N82" i="4"/>
  <c r="N80" i="4"/>
  <c r="N78" i="4"/>
  <c r="N76" i="4"/>
  <c r="N74" i="4"/>
  <c r="N71" i="4"/>
  <c r="N70" i="4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T14" i="7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<sst xmlns="http://schemas.openxmlformats.org/spreadsheetml/2006/main" count="3591" uniqueCount="407">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</sst>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7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0" fontId="1" fillId="4" borderId="38" xfId="0" applyFont="1" applyFill="1" applyBorder="1" applyAlignment="1">
      <alignment vertical="top" wrapText="1"/>
    </xf>
    <xf numFmtId="0" fontId="1" fillId="4" borderId="39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4" borderId="38" xfId="0" applyFont="1" applyFill="1" applyBorder="1" applyAlignment="1">
      <alignment horizontal="center" vertical="top" wrapText="1"/>
    </xf>
    <xf numFmtId="49" fontId="1" fillId="4" borderId="38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1" fillId="4" borderId="19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right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2" xfId="0" applyFont="1" applyBorder="1" applyAlignment="1">
      <alignment horizontal="center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top" wrapText="1"/>
    </xf>
    <xf numFmtId="4" fontId="1" fillId="4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30" xfId="0" applyFont="1" applyBorder="1"/>
    <xf numFmtId="0" fontId="18" fillId="0" borderId="31" xfId="0" applyFont="1" applyBorder="1" applyAlignment="1">
      <alignment horizontal="right"/>
    </xf>
    <xf numFmtId="0" fontId="18" fillId="2" borderId="31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2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0" fontId="10" fillId="0" borderId="23" xfId="0" applyFont="1" applyBorder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2" fontId="10" fillId="0" borderId="30" xfId="0" applyNumberFormat="1" applyFont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1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6" fillId="0" borderId="29" xfId="0" applyNumberFormat="1" applyFont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54" xfId="0" applyFill="1" applyBorder="1"/>
    <xf numFmtId="0" fontId="7" fillId="0" borderId="31" xfId="0" applyFont="1" applyBorder="1" applyAlignment="1">
      <alignment horizontal="right" vertical="top" wrapText="1"/>
    </xf>
    <xf numFmtId="0" fontId="19" fillId="0" borderId="55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4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4" borderId="51" xfId="0" applyFont="1" applyFill="1" applyBorder="1"/>
    <xf numFmtId="0" fontId="21" fillId="4" borderId="52" xfId="0" applyFont="1" applyFill="1" applyBorder="1"/>
    <xf numFmtId="0" fontId="21" fillId="0" borderId="0" xfId="0" applyFont="1"/>
    <xf numFmtId="0" fontId="21" fillId="4" borderId="53" xfId="0" applyFont="1" applyFill="1" applyBorder="1"/>
    <xf numFmtId="0" fontId="21" fillId="4" borderId="54" xfId="0" applyFont="1" applyFill="1" applyBorder="1"/>
    <xf numFmtId="0" fontId="23" fillId="0" borderId="0" xfId="0" applyFont="1"/>
    <xf numFmtId="0" fontId="18" fillId="5" borderId="2" xfId="0" applyFont="1" applyFill="1" applyBorder="1"/>
    <xf numFmtId="0" fontId="18" fillId="5" borderId="50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4" borderId="3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5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7" xfId="0" applyNumberFormat="1" applyBorder="1" applyAlignment="1">
      <alignment horizontal="right" indent="1"/>
    </xf>
    <xf numFmtId="4" fontId="18" fillId="5" borderId="13" xfId="0" applyNumberFormat="1" applyFont="1" applyFill="1" applyBorder="1" applyAlignment="1">
      <alignment horizontal="right" indent="1"/>
    </xf>
    <xf numFmtId="4" fontId="18" fillId="5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5" borderId="48" xfId="0" applyNumberFormat="1" applyFont="1" applyFill="1" applyBorder="1" applyAlignment="1">
      <alignment horizontal="right" indent="1"/>
    </xf>
    <xf numFmtId="4" fontId="18" fillId="5" borderId="44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9" xfId="0" applyNumberFormat="1" applyFont="1" applyBorder="1" applyAlignment="1">
      <alignment horizontal="right" indent="1"/>
    </xf>
    <xf numFmtId="4" fontId="21" fillId="5" borderId="59" xfId="0" applyNumberFormat="1" applyFont="1" applyFill="1" applyBorder="1" applyAlignment="1">
      <alignment horizontal="right" indent="1"/>
    </xf>
    <xf numFmtId="4" fontId="21" fillId="5" borderId="45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4" borderId="35" xfId="0" applyNumberFormat="1" applyFont="1" applyFill="1" applyBorder="1" applyAlignment="1">
      <alignment horizontal="center" vertical="top" wrapText="1"/>
    </xf>
    <xf numFmtId="49" fontId="1" fillId="4" borderId="37" xfId="0" applyNumberFormat="1" applyFont="1" applyFill="1" applyBorder="1" applyAlignment="1">
      <alignment horizontal="center" vertical="top" wrapText="1"/>
    </xf>
    <xf numFmtId="49" fontId="1" fillId="4" borderId="63" xfId="0" applyNumberFormat="1" applyFont="1" applyFill="1" applyBorder="1" applyAlignment="1">
      <alignment horizontal="center"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4" fontId="1" fillId="0" borderId="46" xfId="0" applyNumberFormat="1" applyFont="1" applyFill="1" applyBorder="1" applyAlignment="1">
      <alignment vertical="top" wrapText="1"/>
    </xf>
    <xf numFmtId="49" fontId="1" fillId="0" borderId="65" xfId="0" applyNumberFormat="1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" fontId="1" fillId="0" borderId="68" xfId="0" applyNumberFormat="1" applyFont="1" applyFill="1" applyBorder="1" applyAlignment="1">
      <alignment vertical="top" wrapText="1"/>
    </xf>
    <xf numFmtId="49" fontId="3" fillId="0" borderId="65" xfId="0" applyNumberFormat="1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68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70" xfId="0" applyNumberFormat="1" applyFont="1" applyFill="1" applyBorder="1" applyAlignment="1">
      <alignment horizontal="right" vertical="top" wrapText="1"/>
    </xf>
    <xf numFmtId="0" fontId="1" fillId="0" borderId="71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7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top" wrapText="1"/>
    </xf>
    <xf numFmtId="4" fontId="1" fillId="0" borderId="54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2" xfId="0" applyFont="1" applyBorder="1" applyAlignment="1">
      <alignment horizontal="center" vertical="top" wrapText="1"/>
    </xf>
    <xf numFmtId="0" fontId="1" fillId="0" borderId="73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center" vertical="top" wrapText="1"/>
    </xf>
    <xf numFmtId="0" fontId="1" fillId="2" borderId="72" xfId="0" applyFont="1" applyFill="1" applyBorder="1" applyAlignment="1">
      <alignment horizontal="center" vertical="top" wrapText="1"/>
    </xf>
    <xf numFmtId="0" fontId="11" fillId="0" borderId="72" xfId="0" applyFont="1" applyBorder="1" applyAlignment="1">
      <alignment horizontal="center" vertical="top" wrapText="1"/>
    </xf>
    <xf numFmtId="0" fontId="1" fillId="0" borderId="72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4" borderId="5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49" fontId="1" fillId="2" borderId="54" xfId="0" applyNumberFormat="1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vertical="top" wrapText="1"/>
    </xf>
    <xf numFmtId="0" fontId="1" fillId="2" borderId="55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/>
    </xf>
    <xf numFmtId="0" fontId="0" fillId="4" borderId="49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21" fillId="4" borderId="56" xfId="0" applyFont="1" applyFill="1" applyBorder="1" applyAlignment="1">
      <alignment horizontal="center" vertical="center"/>
    </xf>
    <xf numFmtId="0" fontId="21" fillId="4" borderId="43" xfId="0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center" vertical="center" wrapText="1"/>
    </xf>
    <xf numFmtId="0" fontId="21" fillId="4" borderId="60" xfId="0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21" fillId="4" borderId="52" xfId="0" applyFont="1" applyFill="1" applyBorder="1" applyAlignment="1">
      <alignment horizontal="center" vertical="center"/>
    </xf>
    <xf numFmtId="0" fontId="21" fillId="4" borderId="54" xfId="0" applyFont="1" applyFill="1" applyBorder="1" applyAlignment="1">
      <alignment horizontal="center" vertical="center"/>
    </xf>
    <xf numFmtId="49" fontId="1" fillId="4" borderId="51" xfId="0" applyNumberFormat="1" applyFont="1" applyFill="1" applyBorder="1" applyAlignment="1">
      <alignment horizontal="center" vertical="top" wrapText="1"/>
    </xf>
    <xf numFmtId="49" fontId="1" fillId="4" borderId="61" xfId="0" applyNumberFormat="1" applyFont="1" applyFill="1" applyBorder="1" applyAlignment="1">
      <alignment horizontal="center" vertical="top" wrapText="1"/>
    </xf>
    <xf numFmtId="49" fontId="1" fillId="4" borderId="62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  <xf numFmtId="0" fontId="14" fillId="0" borderId="10" xfId="0" applyFont="1" applyBorder="1" applyAlignment="1">
      <alignment vertical="top" wrapText="1"/>
    </xf>
    <xf numFmtId="4" fontId="17" fillId="2" borderId="10" xfId="0" applyNumberFormat="1" applyFont="1" applyFill="1" applyBorder="1" applyAlignment="1">
      <alignment vertical="top" wrapText="1"/>
    </xf>
    <xf numFmtId="4" fontId="14" fillId="2" borderId="10" xfId="0" applyNumberFormat="1" applyFont="1" applyFill="1" applyBorder="1" applyAlignment="1">
      <alignment horizontal="center" vertical="top" wrapText="1"/>
    </xf>
    <xf numFmtId="4" fontId="14" fillId="2" borderId="10" xfId="0" applyNumberFormat="1" applyFont="1" applyFill="1" applyBorder="1" applyAlignment="1">
      <alignment vertical="top" wrapText="1"/>
    </xf>
    <xf numFmtId="2" fontId="18" fillId="0" borderId="0" xfId="0" applyNumberFormat="1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49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2" borderId="42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8" xfId="0" applyNumberFormat="1" applyFont="1" applyFill="1" applyBorder="1" applyAlignment="1">
      <alignment horizontal="center" vertical="top" wrapText="1"/>
    </xf>
    <xf numFmtId="1" fontId="18" fillId="2" borderId="0" xfId="0" applyNumberFormat="1" applyFont="1" applyFill="1" applyBorder="1" applyAlignment="1">
      <alignment horizontal="right"/>
    </xf>
    <xf numFmtId="2" fontId="18" fillId="2" borderId="0" xfId="0" applyNumberFormat="1" applyFont="1" applyFill="1" applyBorder="1"/>
    <xf numFmtId="0" fontId="18" fillId="2" borderId="0" xfId="0" applyFont="1" applyFill="1" applyBorder="1"/>
    <xf numFmtId="2" fontId="7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38" customWidth="1"/>
    <col min="19" max="19" width="5.140625" style="138" customWidth="1"/>
    <col min="20" max="20" width="7.28515625" style="138" customWidth="1"/>
    <col min="21" max="21" width="9.28515625" style="138" customWidth="1"/>
    <col min="22" max="22" width="8.28515625" style="138" customWidth="1"/>
    <col min="23" max="28" width="11.42578125" style="138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300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0">
        <v>10</v>
      </c>
      <c r="L13" s="117">
        <v>11</v>
      </c>
      <c r="M13" s="117">
        <v>12</v>
      </c>
      <c r="N13" s="117">
        <v>13</v>
      </c>
      <c r="O13" s="117">
        <v>14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6" t="s">
        <v>313</v>
      </c>
      <c r="H14" s="407"/>
      <c r="I14" s="106" t="s">
        <v>6</v>
      </c>
      <c r="J14" s="107" t="s">
        <v>7</v>
      </c>
      <c r="K14" s="161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62"/>
      <c r="L15" s="121"/>
      <c r="M15" s="121"/>
      <c r="N15" s="121"/>
      <c r="O15" s="121" t="s">
        <v>309</v>
      </c>
      <c r="Q15" s="272"/>
      <c r="U15" s="352"/>
      <c r="V15" s="352"/>
      <c r="W15" s="352"/>
      <c r="X15" s="352"/>
      <c r="Y15" s="352"/>
      <c r="Z15" s="352"/>
      <c r="AA15" s="352"/>
      <c r="AB15" s="352"/>
    </row>
    <row r="16" spans="1:28" ht="23.25" customHeight="1" thickTop="1" x14ac:dyDescent="0.25">
      <c r="A16" s="77">
        <v>1</v>
      </c>
      <c r="B16" s="78" t="s">
        <v>296</v>
      </c>
      <c r="C16" s="79" t="s">
        <v>21</v>
      </c>
      <c r="D16" s="79" t="s">
        <v>105</v>
      </c>
      <c r="E16" s="79" t="s">
        <v>176</v>
      </c>
      <c r="F16" s="79"/>
      <c r="G16" s="80" t="s">
        <v>5</v>
      </c>
      <c r="H16" s="81" t="s">
        <v>154</v>
      </c>
      <c r="I16" s="80" t="s">
        <v>27</v>
      </c>
      <c r="J16" s="80">
        <v>4</v>
      </c>
      <c r="K16" s="156">
        <v>7.34</v>
      </c>
      <c r="L16" s="154">
        <v>5</v>
      </c>
      <c r="M16" s="154">
        <v>260</v>
      </c>
      <c r="N16" s="156">
        <f>PRODUCT(K16,M16)</f>
        <v>1908.3999999999999</v>
      </c>
      <c r="O16" s="85" t="s">
        <v>11</v>
      </c>
      <c r="Q16" s="73"/>
      <c r="R16" s="353"/>
      <c r="S16" s="140"/>
      <c r="T16" s="139"/>
      <c r="U16" s="352"/>
      <c r="V16" s="352"/>
      <c r="W16" s="352"/>
      <c r="X16" s="352"/>
      <c r="Y16" s="352"/>
      <c r="Z16" s="352"/>
      <c r="AA16" s="352"/>
      <c r="AB16" s="352"/>
    </row>
    <row r="17" spans="1:28" ht="23.25" customHeight="1" x14ac:dyDescent="0.25">
      <c r="A17" s="77">
        <v>2</v>
      </c>
      <c r="B17" s="78" t="s">
        <v>296</v>
      </c>
      <c r="C17" s="79" t="s">
        <v>21</v>
      </c>
      <c r="D17" s="79" t="s">
        <v>100</v>
      </c>
      <c r="E17" s="79" t="s">
        <v>178</v>
      </c>
      <c r="F17" s="79"/>
      <c r="G17" s="80" t="s">
        <v>5</v>
      </c>
      <c r="H17" s="81" t="s">
        <v>154</v>
      </c>
      <c r="I17" s="80" t="s">
        <v>28</v>
      </c>
      <c r="J17" s="80">
        <v>4</v>
      </c>
      <c r="K17" s="156">
        <v>14.71</v>
      </c>
      <c r="L17" s="154">
        <v>5</v>
      </c>
      <c r="M17" s="154">
        <v>260</v>
      </c>
      <c r="N17" s="156">
        <f t="shared" ref="N17:N78" si="0">PRODUCT(K17,M17)</f>
        <v>3824.6000000000004</v>
      </c>
      <c r="O17" s="85" t="s">
        <v>11</v>
      </c>
      <c r="Q17" s="73"/>
      <c r="R17" s="353"/>
      <c r="S17" s="140"/>
      <c r="T17" s="139"/>
      <c r="U17" s="352"/>
      <c r="V17" s="352"/>
      <c r="W17" s="352"/>
      <c r="X17" s="352"/>
      <c r="Y17" s="352"/>
      <c r="Z17" s="352"/>
      <c r="AA17" s="352"/>
      <c r="AB17" s="352"/>
    </row>
    <row r="18" spans="1:28" ht="23.25" customHeight="1" x14ac:dyDescent="0.25">
      <c r="A18" s="77">
        <v>3</v>
      </c>
      <c r="B18" s="276" t="s">
        <v>296</v>
      </c>
      <c r="C18" s="5" t="s">
        <v>21</v>
      </c>
      <c r="D18" s="79" t="s">
        <v>101</v>
      </c>
      <c r="E18" s="5" t="s">
        <v>106</v>
      </c>
      <c r="F18" s="5"/>
      <c r="G18" s="80" t="s">
        <v>5</v>
      </c>
      <c r="H18" s="81" t="s">
        <v>154</v>
      </c>
      <c r="I18" s="1" t="s">
        <v>29</v>
      </c>
      <c r="J18" s="1">
        <v>4</v>
      </c>
      <c r="K18" s="167">
        <v>7.59</v>
      </c>
      <c r="L18" s="153">
        <v>2</v>
      </c>
      <c r="M18" s="153">
        <v>104</v>
      </c>
      <c r="N18" s="156">
        <f t="shared" si="0"/>
        <v>789.36</v>
      </c>
      <c r="O18" s="14" t="s">
        <v>12</v>
      </c>
      <c r="Q18" s="73"/>
      <c r="R18" s="353"/>
      <c r="S18" s="140"/>
      <c r="T18" s="139"/>
      <c r="U18" s="352"/>
      <c r="V18" s="352"/>
      <c r="W18" s="352"/>
      <c r="X18" s="352"/>
      <c r="Y18" s="352"/>
      <c r="Z18" s="352"/>
      <c r="AA18" s="352"/>
      <c r="AB18" s="352"/>
    </row>
    <row r="19" spans="1:28" ht="23.25" customHeight="1" x14ac:dyDescent="0.25">
      <c r="A19" s="77">
        <v>4</v>
      </c>
      <c r="B19" s="276" t="s">
        <v>296</v>
      </c>
      <c r="C19" s="5" t="s">
        <v>21</v>
      </c>
      <c r="D19" s="79" t="s">
        <v>102</v>
      </c>
      <c r="E19" s="5" t="s">
        <v>177</v>
      </c>
      <c r="F19" s="5"/>
      <c r="G19" s="80" t="s">
        <v>5</v>
      </c>
      <c r="H19" s="81" t="s">
        <v>154</v>
      </c>
      <c r="I19" s="1" t="s">
        <v>27</v>
      </c>
      <c r="J19" s="1">
        <v>1</v>
      </c>
      <c r="K19" s="167">
        <v>8.2799999999999994</v>
      </c>
      <c r="L19" s="153">
        <v>2</v>
      </c>
      <c r="M19" s="153">
        <v>104</v>
      </c>
      <c r="N19" s="156">
        <f t="shared" si="0"/>
        <v>861.11999999999989</v>
      </c>
      <c r="O19" s="14" t="s">
        <v>12</v>
      </c>
      <c r="Q19" s="73"/>
      <c r="R19" s="353"/>
      <c r="S19" s="140"/>
      <c r="T19" s="139"/>
      <c r="U19" s="352"/>
      <c r="V19" s="352"/>
      <c r="W19" s="352"/>
      <c r="X19" s="352"/>
      <c r="Y19" s="352"/>
      <c r="Z19" s="352"/>
      <c r="AA19" s="352"/>
      <c r="AB19" s="352"/>
    </row>
    <row r="20" spans="1:28" ht="23.25" customHeight="1" x14ac:dyDescent="0.25">
      <c r="A20" s="77">
        <v>5</v>
      </c>
      <c r="B20" s="276" t="s">
        <v>296</v>
      </c>
      <c r="C20" s="5" t="s">
        <v>15</v>
      </c>
      <c r="D20" s="79" t="s">
        <v>103</v>
      </c>
      <c r="E20" s="5" t="s">
        <v>15</v>
      </c>
      <c r="F20" s="5"/>
      <c r="G20" s="80" t="s">
        <v>5</v>
      </c>
      <c r="H20" s="81" t="s">
        <v>154</v>
      </c>
      <c r="I20" s="1" t="s">
        <v>83</v>
      </c>
      <c r="J20" s="1">
        <v>1</v>
      </c>
      <c r="K20" s="167">
        <v>6.01</v>
      </c>
      <c r="L20" s="153" t="s">
        <v>180</v>
      </c>
      <c r="M20" s="153">
        <v>1</v>
      </c>
      <c r="N20" s="156">
        <f t="shared" si="0"/>
        <v>6.01</v>
      </c>
      <c r="O20" s="14" t="s">
        <v>12</v>
      </c>
      <c r="Q20" s="73"/>
      <c r="R20" s="353"/>
      <c r="S20" s="140"/>
      <c r="T20" s="139"/>
      <c r="U20" s="352"/>
      <c r="V20" s="352"/>
      <c r="W20" s="352"/>
      <c r="X20" s="352"/>
      <c r="Y20" s="352"/>
      <c r="Z20" s="352"/>
      <c r="AA20" s="352"/>
      <c r="AB20" s="352"/>
    </row>
    <row r="21" spans="1:28" ht="23.25" customHeight="1" x14ac:dyDescent="0.25">
      <c r="A21" s="77">
        <v>6</v>
      </c>
      <c r="B21" s="276" t="s">
        <v>296</v>
      </c>
      <c r="C21" s="5" t="s">
        <v>21</v>
      </c>
      <c r="D21" s="79" t="s">
        <v>104</v>
      </c>
      <c r="E21" s="5" t="s">
        <v>42</v>
      </c>
      <c r="F21" s="5"/>
      <c r="G21" s="80" t="s">
        <v>5</v>
      </c>
      <c r="H21" s="81" t="s">
        <v>154</v>
      </c>
      <c r="I21" s="1" t="s">
        <v>28</v>
      </c>
      <c r="J21" s="1">
        <v>4</v>
      </c>
      <c r="K21" s="167">
        <v>48.19</v>
      </c>
      <c r="L21" s="153">
        <v>2</v>
      </c>
      <c r="M21" s="153">
        <v>104</v>
      </c>
      <c r="N21" s="156">
        <f t="shared" si="0"/>
        <v>5011.76</v>
      </c>
      <c r="O21" s="85" t="s">
        <v>11</v>
      </c>
      <c r="Q21" s="73"/>
      <c r="R21" s="353"/>
      <c r="S21" s="140"/>
      <c r="T21" s="139"/>
      <c r="U21" s="352"/>
      <c r="V21" s="352"/>
      <c r="W21" s="352"/>
      <c r="X21" s="352"/>
      <c r="Y21" s="352"/>
      <c r="Z21" s="352"/>
      <c r="AA21" s="352"/>
      <c r="AB21" s="352"/>
    </row>
    <row r="22" spans="1:28" ht="23.25" customHeight="1" x14ac:dyDescent="0.25">
      <c r="A22" s="77">
        <v>7</v>
      </c>
      <c r="B22" s="276" t="s">
        <v>296</v>
      </c>
      <c r="C22" s="5" t="s">
        <v>21</v>
      </c>
      <c r="D22" s="79" t="s">
        <v>107</v>
      </c>
      <c r="E22" s="5" t="s">
        <v>109</v>
      </c>
      <c r="F22" s="5"/>
      <c r="G22" s="80" t="s">
        <v>5</v>
      </c>
      <c r="H22" s="81" t="s">
        <v>154</v>
      </c>
      <c r="I22" s="1" t="s">
        <v>29</v>
      </c>
      <c r="J22" s="1">
        <v>4</v>
      </c>
      <c r="K22" s="167">
        <v>1.62</v>
      </c>
      <c r="L22" s="153">
        <v>2</v>
      </c>
      <c r="M22" s="153">
        <v>104</v>
      </c>
      <c r="N22" s="156">
        <f t="shared" si="0"/>
        <v>168.48000000000002</v>
      </c>
      <c r="O22" s="14" t="s">
        <v>12</v>
      </c>
      <c r="Q22" s="73"/>
      <c r="R22" s="353"/>
      <c r="S22" s="140"/>
      <c r="T22" s="139"/>
      <c r="U22" s="352"/>
      <c r="V22" s="352"/>
      <c r="W22" s="352"/>
      <c r="X22" s="352"/>
      <c r="Y22" s="352"/>
      <c r="Z22" s="352"/>
      <c r="AA22" s="352"/>
      <c r="AB22" s="352"/>
    </row>
    <row r="23" spans="1:28" ht="23.25" customHeight="1" x14ac:dyDescent="0.25">
      <c r="A23" s="77">
        <v>8</v>
      </c>
      <c r="B23" s="276" t="s">
        <v>296</v>
      </c>
      <c r="C23" s="5" t="s">
        <v>15</v>
      </c>
      <c r="D23" s="79" t="s">
        <v>108</v>
      </c>
      <c r="E23" s="5" t="s">
        <v>110</v>
      </c>
      <c r="F23" s="5"/>
      <c r="G23" s="80" t="s">
        <v>5</v>
      </c>
      <c r="H23" s="81" t="s">
        <v>154</v>
      </c>
      <c r="I23" s="1" t="s">
        <v>83</v>
      </c>
      <c r="J23" s="1">
        <v>1</v>
      </c>
      <c r="K23" s="167">
        <v>15.26</v>
      </c>
      <c r="L23" s="153" t="s">
        <v>180</v>
      </c>
      <c r="M23" s="153">
        <v>1</v>
      </c>
      <c r="N23" s="156">
        <f t="shared" si="0"/>
        <v>15.26</v>
      </c>
      <c r="O23" s="14" t="s">
        <v>12</v>
      </c>
      <c r="Q23" s="73"/>
      <c r="R23" s="353"/>
      <c r="S23" s="140"/>
      <c r="T23" s="139"/>
      <c r="U23" s="352"/>
      <c r="V23" s="352"/>
      <c r="W23" s="352"/>
      <c r="X23" s="352"/>
      <c r="Y23" s="352"/>
      <c r="Z23" s="352"/>
      <c r="AA23" s="352"/>
      <c r="AB23" s="352"/>
    </row>
    <row r="24" spans="1:28" ht="23.25" customHeight="1" x14ac:dyDescent="0.25">
      <c r="A24" s="77">
        <v>9</v>
      </c>
      <c r="B24" s="276" t="s">
        <v>296</v>
      </c>
      <c r="C24" s="134" t="s">
        <v>15</v>
      </c>
      <c r="D24" s="79" t="s">
        <v>111</v>
      </c>
      <c r="E24" s="5" t="s">
        <v>152</v>
      </c>
      <c r="F24" s="5"/>
      <c r="G24" s="80" t="s">
        <v>5</v>
      </c>
      <c r="H24" s="81" t="s">
        <v>154</v>
      </c>
      <c r="I24" s="1" t="s">
        <v>83</v>
      </c>
      <c r="J24" s="1">
        <v>1</v>
      </c>
      <c r="K24" s="167">
        <v>32.96</v>
      </c>
      <c r="L24" s="153" t="s">
        <v>180</v>
      </c>
      <c r="M24" s="153">
        <v>1</v>
      </c>
      <c r="N24" s="156">
        <f t="shared" si="0"/>
        <v>32.96</v>
      </c>
      <c r="O24" s="14" t="s">
        <v>12</v>
      </c>
      <c r="P24" s="103"/>
      <c r="Q24" s="73"/>
      <c r="R24" s="353"/>
      <c r="S24" s="140"/>
      <c r="T24" s="139"/>
      <c r="U24" s="352"/>
      <c r="V24" s="352"/>
      <c r="W24" s="352"/>
      <c r="X24" s="352"/>
      <c r="Y24" s="352"/>
      <c r="Z24" s="352"/>
      <c r="AA24" s="352"/>
      <c r="AB24" s="352"/>
    </row>
    <row r="25" spans="1:28" ht="23.25" customHeight="1" x14ac:dyDescent="0.25">
      <c r="A25" s="77">
        <v>10</v>
      </c>
      <c r="B25" s="74" t="s">
        <v>112</v>
      </c>
      <c r="C25" s="5" t="s">
        <v>21</v>
      </c>
      <c r="D25" s="5" t="s">
        <v>113</v>
      </c>
      <c r="E25" s="5" t="s">
        <v>176</v>
      </c>
      <c r="F25" s="5"/>
      <c r="G25" s="80" t="s">
        <v>5</v>
      </c>
      <c r="H25" s="81" t="s">
        <v>154</v>
      </c>
      <c r="I25" s="80" t="s">
        <v>27</v>
      </c>
      <c r="J25" s="80">
        <v>4</v>
      </c>
      <c r="K25" s="167">
        <v>24.69</v>
      </c>
      <c r="L25" s="153">
        <v>2</v>
      </c>
      <c r="M25" s="154">
        <v>104</v>
      </c>
      <c r="N25" s="156">
        <f t="shared" si="0"/>
        <v>2567.7600000000002</v>
      </c>
      <c r="O25" s="85" t="s">
        <v>11</v>
      </c>
      <c r="Q25" s="73"/>
      <c r="R25" s="353"/>
      <c r="S25" s="140"/>
      <c r="T25" s="139"/>
      <c r="U25" s="352"/>
      <c r="V25" s="352"/>
      <c r="W25" s="352"/>
      <c r="X25" s="352"/>
      <c r="Y25" s="352"/>
      <c r="Z25" s="352"/>
      <c r="AA25" s="352"/>
      <c r="AB25" s="352"/>
    </row>
    <row r="26" spans="1:28" ht="23.25" customHeight="1" x14ac:dyDescent="0.25">
      <c r="A26" s="77">
        <v>11</v>
      </c>
      <c r="B26" s="74" t="s">
        <v>112</v>
      </c>
      <c r="C26" s="5" t="s">
        <v>21</v>
      </c>
      <c r="D26" s="5" t="s">
        <v>114</v>
      </c>
      <c r="E26" s="5" t="s">
        <v>53</v>
      </c>
      <c r="F26" s="5"/>
      <c r="G26" s="80" t="s">
        <v>5</v>
      </c>
      <c r="H26" s="81" t="s">
        <v>154</v>
      </c>
      <c r="I26" s="1" t="s">
        <v>31</v>
      </c>
      <c r="J26" s="1">
        <v>5</v>
      </c>
      <c r="K26" s="167">
        <v>4.49</v>
      </c>
      <c r="L26" s="153">
        <v>5</v>
      </c>
      <c r="M26" s="154">
        <v>260</v>
      </c>
      <c r="N26" s="156">
        <f t="shared" si="0"/>
        <v>1167.4000000000001</v>
      </c>
      <c r="O26" s="14" t="s">
        <v>12</v>
      </c>
      <c r="Q26" s="73"/>
      <c r="R26" s="353"/>
      <c r="S26" s="140"/>
      <c r="T26" s="139"/>
      <c r="U26" s="352"/>
      <c r="V26" s="352"/>
      <c r="W26" s="352"/>
      <c r="X26" s="352"/>
      <c r="Y26" s="352"/>
      <c r="Z26" s="352"/>
      <c r="AA26" s="352"/>
      <c r="AB26" s="352"/>
    </row>
    <row r="27" spans="1:28" ht="23.25" customHeight="1" x14ac:dyDescent="0.25">
      <c r="A27" s="77">
        <v>12</v>
      </c>
      <c r="B27" s="74" t="s">
        <v>112</v>
      </c>
      <c r="C27" s="5" t="s">
        <v>21</v>
      </c>
      <c r="D27" s="5" t="s">
        <v>115</v>
      </c>
      <c r="E27" s="5" t="s">
        <v>53</v>
      </c>
      <c r="F27" s="5"/>
      <c r="G27" s="80" t="s">
        <v>5</v>
      </c>
      <c r="H27" s="81" t="s">
        <v>154</v>
      </c>
      <c r="I27" s="1" t="s">
        <v>31</v>
      </c>
      <c r="J27" s="1">
        <v>5</v>
      </c>
      <c r="K27" s="167">
        <v>3.81</v>
      </c>
      <c r="L27" s="153">
        <v>5</v>
      </c>
      <c r="M27" s="154">
        <v>260</v>
      </c>
      <c r="N27" s="156">
        <f t="shared" si="0"/>
        <v>990.6</v>
      </c>
      <c r="O27" s="14" t="s">
        <v>12</v>
      </c>
      <c r="Q27" s="73"/>
      <c r="R27" s="353"/>
      <c r="S27" s="140"/>
      <c r="T27" s="139"/>
      <c r="U27" s="352"/>
      <c r="V27" s="352"/>
      <c r="W27" s="352"/>
      <c r="X27" s="352"/>
      <c r="Y27" s="352"/>
      <c r="Z27" s="352"/>
      <c r="AA27" s="352"/>
      <c r="AB27" s="352"/>
    </row>
    <row r="28" spans="1:28" ht="23.25" customHeight="1" x14ac:dyDescent="0.25">
      <c r="A28" s="77">
        <v>13</v>
      </c>
      <c r="B28" s="74" t="s">
        <v>112</v>
      </c>
      <c r="C28" s="5" t="s">
        <v>22</v>
      </c>
      <c r="D28" s="5" t="s">
        <v>122</v>
      </c>
      <c r="E28" s="5" t="s">
        <v>16</v>
      </c>
      <c r="F28" s="5"/>
      <c r="G28" s="80" t="s">
        <v>5</v>
      </c>
      <c r="H28" s="81" t="s">
        <v>154</v>
      </c>
      <c r="I28" s="1" t="s">
        <v>34</v>
      </c>
      <c r="J28" s="1">
        <v>4</v>
      </c>
      <c r="K28" s="167">
        <v>37.64</v>
      </c>
      <c r="L28" s="153">
        <v>2</v>
      </c>
      <c r="M28" s="153">
        <v>104</v>
      </c>
      <c r="N28" s="156">
        <f t="shared" si="0"/>
        <v>3914.56</v>
      </c>
      <c r="O28" s="14" t="s">
        <v>12</v>
      </c>
      <c r="Q28" s="73"/>
      <c r="R28" s="353"/>
      <c r="S28" s="140"/>
      <c r="T28" s="139"/>
      <c r="U28" s="352"/>
      <c r="V28" s="352"/>
      <c r="W28" s="352"/>
      <c r="X28" s="352"/>
      <c r="Y28" s="352"/>
      <c r="Z28" s="352"/>
      <c r="AA28" s="352"/>
      <c r="AB28" s="352"/>
    </row>
    <row r="29" spans="1:28" ht="23.25" customHeight="1" x14ac:dyDescent="0.25">
      <c r="A29" s="77">
        <v>14</v>
      </c>
      <c r="B29" s="74" t="s">
        <v>112</v>
      </c>
      <c r="C29" s="134" t="s">
        <v>22</v>
      </c>
      <c r="D29" s="5" t="s">
        <v>158</v>
      </c>
      <c r="E29" s="5" t="s">
        <v>14</v>
      </c>
      <c r="F29" s="5"/>
      <c r="G29" s="80" t="s">
        <v>5</v>
      </c>
      <c r="H29" s="81" t="s">
        <v>154</v>
      </c>
      <c r="I29" s="1" t="s">
        <v>34</v>
      </c>
      <c r="J29" s="1">
        <v>4</v>
      </c>
      <c r="K29" s="167">
        <v>7.83</v>
      </c>
      <c r="L29" s="153">
        <v>2</v>
      </c>
      <c r="M29" s="153">
        <v>104</v>
      </c>
      <c r="N29" s="156">
        <f t="shared" si="0"/>
        <v>814.32</v>
      </c>
      <c r="O29" s="14" t="s">
        <v>12</v>
      </c>
      <c r="Q29" s="73"/>
      <c r="R29" s="353"/>
      <c r="S29" s="140"/>
      <c r="T29" s="139"/>
      <c r="U29" s="352"/>
      <c r="V29" s="352"/>
      <c r="W29" s="352"/>
      <c r="X29" s="352"/>
      <c r="Y29" s="352"/>
      <c r="Z29" s="352"/>
      <c r="AA29" s="352"/>
      <c r="AB29" s="352"/>
    </row>
    <row r="30" spans="1:28" ht="23.25" customHeight="1" x14ac:dyDescent="0.25">
      <c r="A30" s="77">
        <v>15</v>
      </c>
      <c r="B30" s="74" t="s">
        <v>112</v>
      </c>
      <c r="C30" s="134" t="s">
        <v>22</v>
      </c>
      <c r="D30" s="5" t="s">
        <v>173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7">
        <v>7.83</v>
      </c>
      <c r="L30" s="153">
        <v>2</v>
      </c>
      <c r="M30" s="153">
        <v>104</v>
      </c>
      <c r="N30" s="156">
        <f t="shared" si="0"/>
        <v>814.32</v>
      </c>
      <c r="O30" s="14" t="s">
        <v>12</v>
      </c>
      <c r="Q30" s="73"/>
      <c r="R30" s="353"/>
      <c r="S30" s="140"/>
      <c r="T30" s="139"/>
      <c r="U30" s="352"/>
      <c r="V30" s="352"/>
      <c r="W30" s="352"/>
      <c r="X30" s="352"/>
      <c r="Y30" s="352"/>
      <c r="Z30" s="352"/>
      <c r="AA30" s="352"/>
      <c r="AB30" s="352"/>
    </row>
    <row r="31" spans="1:28" ht="23.25" customHeight="1" x14ac:dyDescent="0.25">
      <c r="A31" s="77">
        <v>16</v>
      </c>
      <c r="B31" s="74" t="s">
        <v>112</v>
      </c>
      <c r="C31" s="134" t="s">
        <v>22</v>
      </c>
      <c r="D31" s="5" t="s">
        <v>116</v>
      </c>
      <c r="E31" s="5" t="s">
        <v>16</v>
      </c>
      <c r="F31" s="5"/>
      <c r="G31" s="80" t="s">
        <v>5</v>
      </c>
      <c r="H31" s="81" t="s">
        <v>154</v>
      </c>
      <c r="I31" s="1" t="s">
        <v>34</v>
      </c>
      <c r="J31" s="1">
        <v>4</v>
      </c>
      <c r="K31" s="167">
        <v>36.75</v>
      </c>
      <c r="L31" s="153">
        <v>2</v>
      </c>
      <c r="M31" s="153">
        <v>104</v>
      </c>
      <c r="N31" s="156">
        <f t="shared" si="0"/>
        <v>3822</v>
      </c>
      <c r="O31" s="14" t="s">
        <v>12</v>
      </c>
      <c r="Q31" s="73"/>
      <c r="R31" s="353"/>
      <c r="S31" s="140"/>
      <c r="T31" s="139"/>
      <c r="U31" s="352"/>
      <c r="V31" s="352"/>
      <c r="W31" s="352"/>
      <c r="X31" s="352"/>
      <c r="Y31" s="352"/>
      <c r="Z31" s="352"/>
      <c r="AA31" s="352"/>
      <c r="AB31" s="352"/>
    </row>
    <row r="32" spans="1:28" ht="23.25" customHeight="1" x14ac:dyDescent="0.25">
      <c r="A32" s="77">
        <v>17</v>
      </c>
      <c r="B32" s="74" t="s">
        <v>112</v>
      </c>
      <c r="C32" s="134" t="s">
        <v>21</v>
      </c>
      <c r="D32" s="5" t="s">
        <v>117</v>
      </c>
      <c r="E32" s="5" t="s">
        <v>175</v>
      </c>
      <c r="F32" s="5"/>
      <c r="G32" s="80" t="s">
        <v>5</v>
      </c>
      <c r="H32" s="81" t="s">
        <v>154</v>
      </c>
      <c r="I32" s="278" t="s">
        <v>27</v>
      </c>
      <c r="J32" s="1">
        <v>4</v>
      </c>
      <c r="K32" s="167">
        <v>24.61</v>
      </c>
      <c r="L32" s="153">
        <v>5</v>
      </c>
      <c r="M32" s="154">
        <v>260</v>
      </c>
      <c r="N32" s="156">
        <f t="shared" si="0"/>
        <v>6398.5999999999995</v>
      </c>
      <c r="O32" s="85" t="s">
        <v>11</v>
      </c>
      <c r="Q32" s="73"/>
      <c r="R32" s="353"/>
      <c r="S32" s="140"/>
      <c r="T32" s="139"/>
      <c r="U32" s="352"/>
      <c r="V32" s="352"/>
      <c r="W32" s="352"/>
      <c r="X32" s="352"/>
      <c r="Y32" s="352"/>
      <c r="Z32" s="352"/>
      <c r="AA32" s="352"/>
      <c r="AB32" s="352"/>
    </row>
    <row r="33" spans="1:28" ht="23.25" customHeight="1" x14ac:dyDescent="0.25">
      <c r="A33" s="77">
        <v>18</v>
      </c>
      <c r="B33" s="74" t="s">
        <v>112</v>
      </c>
      <c r="C33" s="134" t="s">
        <v>21</v>
      </c>
      <c r="D33" s="5" t="s">
        <v>118</v>
      </c>
      <c r="E33" s="5" t="s">
        <v>123</v>
      </c>
      <c r="F33" s="5"/>
      <c r="G33" s="80" t="s">
        <v>5</v>
      </c>
      <c r="H33" s="81" t="s">
        <v>154</v>
      </c>
      <c r="I33" s="1" t="s">
        <v>28</v>
      </c>
      <c r="J33" s="1">
        <v>4</v>
      </c>
      <c r="K33" s="167">
        <v>41.15</v>
      </c>
      <c r="L33" s="153">
        <v>5</v>
      </c>
      <c r="M33" s="154">
        <v>260</v>
      </c>
      <c r="N33" s="156">
        <f t="shared" si="0"/>
        <v>10699</v>
      </c>
      <c r="O33" s="85" t="s">
        <v>11</v>
      </c>
      <c r="Q33" s="73"/>
      <c r="R33" s="353"/>
      <c r="S33" s="140"/>
      <c r="T33" s="139"/>
      <c r="U33" s="352"/>
      <c r="V33" s="352"/>
      <c r="W33" s="352"/>
      <c r="X33" s="352"/>
      <c r="Y33" s="352"/>
      <c r="Z33" s="352"/>
      <c r="AA33" s="352"/>
      <c r="AB33" s="352"/>
    </row>
    <row r="34" spans="1:28" ht="23.25" customHeight="1" x14ac:dyDescent="0.25">
      <c r="A34" s="77">
        <v>19</v>
      </c>
      <c r="B34" s="74" t="s">
        <v>112</v>
      </c>
      <c r="C34" s="134" t="s">
        <v>22</v>
      </c>
      <c r="D34" s="5" t="s">
        <v>119</v>
      </c>
      <c r="E34" s="5" t="s">
        <v>317</v>
      </c>
      <c r="F34" s="5"/>
      <c r="G34" s="80" t="s">
        <v>5</v>
      </c>
      <c r="H34" s="81" t="s">
        <v>154</v>
      </c>
      <c r="I34" s="1" t="s">
        <v>34</v>
      </c>
      <c r="J34" s="1">
        <v>4</v>
      </c>
      <c r="K34" s="167">
        <v>10.09</v>
      </c>
      <c r="L34" s="153">
        <v>2</v>
      </c>
      <c r="M34" s="153">
        <v>104</v>
      </c>
      <c r="N34" s="156">
        <f t="shared" si="0"/>
        <v>1049.3599999999999</v>
      </c>
      <c r="O34" s="14" t="s">
        <v>12</v>
      </c>
      <c r="Q34" s="73"/>
      <c r="R34" s="353"/>
      <c r="S34" s="140"/>
      <c r="T34" s="139"/>
      <c r="U34" s="352"/>
      <c r="V34" s="352"/>
      <c r="W34" s="352"/>
      <c r="X34" s="352"/>
      <c r="Y34" s="352"/>
      <c r="Z34" s="352"/>
      <c r="AA34" s="352"/>
      <c r="AB34" s="352"/>
    </row>
    <row r="35" spans="1:28" ht="23.25" customHeight="1" x14ac:dyDescent="0.25">
      <c r="A35" s="77">
        <v>20</v>
      </c>
      <c r="B35" s="74" t="s">
        <v>112</v>
      </c>
      <c r="C35" s="134" t="s">
        <v>22</v>
      </c>
      <c r="D35" s="5" t="s">
        <v>120</v>
      </c>
      <c r="E35" s="5" t="s">
        <v>317</v>
      </c>
      <c r="F35" s="5"/>
      <c r="G35" s="80" t="s">
        <v>5</v>
      </c>
      <c r="H35" s="81" t="s">
        <v>154</v>
      </c>
      <c r="I35" s="1" t="s">
        <v>34</v>
      </c>
      <c r="J35" s="1">
        <v>4</v>
      </c>
      <c r="K35" s="167">
        <v>6.14</v>
      </c>
      <c r="L35" s="153">
        <v>2</v>
      </c>
      <c r="M35" s="153">
        <v>104</v>
      </c>
      <c r="N35" s="156">
        <f t="shared" si="0"/>
        <v>638.55999999999995</v>
      </c>
      <c r="O35" s="14" t="s">
        <v>12</v>
      </c>
      <c r="Q35" s="73"/>
      <c r="R35" s="353"/>
      <c r="S35" s="140"/>
      <c r="T35" s="139"/>
      <c r="U35" s="352"/>
      <c r="V35" s="352"/>
      <c r="W35" s="352"/>
      <c r="X35" s="352"/>
      <c r="Y35" s="352"/>
      <c r="Z35" s="352"/>
      <c r="AA35" s="352"/>
      <c r="AB35" s="352"/>
    </row>
    <row r="36" spans="1:28" ht="23.25" customHeight="1" x14ac:dyDescent="0.25">
      <c r="A36" s="77">
        <v>21</v>
      </c>
      <c r="B36" s="74" t="s">
        <v>112</v>
      </c>
      <c r="C36" s="134" t="s">
        <v>22</v>
      </c>
      <c r="D36" s="5" t="s">
        <v>121</v>
      </c>
      <c r="E36" s="5" t="s">
        <v>317</v>
      </c>
      <c r="F36" s="5"/>
      <c r="G36" s="80" t="s">
        <v>5</v>
      </c>
      <c r="H36" s="81" t="s">
        <v>154</v>
      </c>
      <c r="I36" s="1" t="s">
        <v>34</v>
      </c>
      <c r="J36" s="1">
        <v>4</v>
      </c>
      <c r="K36" s="167">
        <v>26.91</v>
      </c>
      <c r="L36" s="153">
        <v>2</v>
      </c>
      <c r="M36" s="153">
        <v>104</v>
      </c>
      <c r="N36" s="156">
        <f t="shared" si="0"/>
        <v>2798.64</v>
      </c>
      <c r="O36" s="14" t="s">
        <v>12</v>
      </c>
      <c r="Q36" s="73"/>
      <c r="R36" s="353"/>
      <c r="S36" s="140"/>
      <c r="T36" s="139"/>
      <c r="U36" s="352"/>
      <c r="V36" s="352"/>
      <c r="W36" s="352"/>
      <c r="X36" s="352"/>
      <c r="Y36" s="352"/>
      <c r="Z36" s="352"/>
      <c r="AA36" s="352"/>
      <c r="AB36" s="352"/>
    </row>
    <row r="37" spans="1:28" ht="23.25" customHeight="1" x14ac:dyDescent="0.25">
      <c r="A37" s="77">
        <v>22</v>
      </c>
      <c r="B37" s="74" t="s">
        <v>112</v>
      </c>
      <c r="C37" s="5" t="s">
        <v>48</v>
      </c>
      <c r="D37" s="5" t="s">
        <v>124</v>
      </c>
      <c r="E37" s="5" t="s">
        <v>404</v>
      </c>
      <c r="F37" s="5"/>
      <c r="G37" s="80" t="s">
        <v>5</v>
      </c>
      <c r="H37" s="81" t="s">
        <v>154</v>
      </c>
      <c r="I37" s="1" t="s">
        <v>33</v>
      </c>
      <c r="J37" s="1">
        <v>4</v>
      </c>
      <c r="K37" s="167">
        <v>25.24</v>
      </c>
      <c r="L37" s="153">
        <v>2</v>
      </c>
      <c r="M37" s="153">
        <v>104</v>
      </c>
      <c r="N37" s="156">
        <f t="shared" si="0"/>
        <v>2624.96</v>
      </c>
      <c r="O37" s="14" t="s">
        <v>12</v>
      </c>
      <c r="Q37" s="73"/>
      <c r="R37" s="353"/>
      <c r="S37" s="140"/>
      <c r="T37" s="139"/>
      <c r="U37" s="352"/>
      <c r="V37" s="352"/>
      <c r="W37" s="352"/>
      <c r="X37" s="352"/>
      <c r="Y37" s="352"/>
      <c r="Z37" s="352"/>
      <c r="AA37" s="352"/>
      <c r="AB37" s="352"/>
    </row>
    <row r="38" spans="1:28" ht="23.25" customHeight="1" x14ac:dyDescent="0.25">
      <c r="A38" s="77">
        <v>23</v>
      </c>
      <c r="B38" s="74" t="s">
        <v>112</v>
      </c>
      <c r="C38" s="134" t="s">
        <v>22</v>
      </c>
      <c r="D38" s="5" t="s">
        <v>125</v>
      </c>
      <c r="E38" s="5" t="s">
        <v>132</v>
      </c>
      <c r="F38" s="5"/>
      <c r="G38" s="80" t="s">
        <v>5</v>
      </c>
      <c r="H38" s="81" t="s">
        <v>154</v>
      </c>
      <c r="I38" s="1" t="s">
        <v>34</v>
      </c>
      <c r="J38" s="1">
        <v>4</v>
      </c>
      <c r="K38" s="167">
        <v>13.49</v>
      </c>
      <c r="L38" s="153">
        <v>2</v>
      </c>
      <c r="M38" s="153">
        <v>104</v>
      </c>
      <c r="N38" s="156">
        <f t="shared" si="0"/>
        <v>1402.96</v>
      </c>
      <c r="O38" s="14" t="s">
        <v>12</v>
      </c>
      <c r="Q38" s="73"/>
      <c r="R38" s="353"/>
      <c r="S38" s="140"/>
      <c r="T38" s="139"/>
      <c r="U38" s="352"/>
      <c r="V38" s="352"/>
      <c r="W38" s="352"/>
      <c r="X38" s="352"/>
      <c r="Y38" s="352"/>
      <c r="Z38" s="352"/>
      <c r="AA38" s="352"/>
      <c r="AB38" s="352"/>
    </row>
    <row r="39" spans="1:28" ht="23.25" customHeight="1" x14ac:dyDescent="0.25">
      <c r="A39" s="77">
        <v>24</v>
      </c>
      <c r="B39" s="74" t="s">
        <v>112</v>
      </c>
      <c r="C39" s="5" t="s">
        <v>21</v>
      </c>
      <c r="D39" s="5" t="s">
        <v>126</v>
      </c>
      <c r="E39" s="5" t="s">
        <v>62</v>
      </c>
      <c r="F39" s="5"/>
      <c r="G39" s="80" t="s">
        <v>5</v>
      </c>
      <c r="H39" s="81" t="s">
        <v>154</v>
      </c>
      <c r="I39" s="1" t="s">
        <v>29</v>
      </c>
      <c r="J39" s="1">
        <v>4</v>
      </c>
      <c r="K39" s="167">
        <v>12.89</v>
      </c>
      <c r="L39" s="153">
        <v>2</v>
      </c>
      <c r="M39" s="154">
        <v>104</v>
      </c>
      <c r="N39" s="156">
        <f t="shared" si="0"/>
        <v>1340.56</v>
      </c>
      <c r="O39" s="14" t="s">
        <v>12</v>
      </c>
      <c r="Q39" s="73"/>
      <c r="R39" s="353"/>
      <c r="S39" s="140"/>
      <c r="T39" s="139"/>
      <c r="U39" s="352"/>
      <c r="V39" s="352"/>
      <c r="W39" s="352"/>
      <c r="X39" s="352"/>
      <c r="Y39" s="352"/>
      <c r="Z39" s="352"/>
      <c r="AA39" s="352"/>
      <c r="AB39" s="352"/>
    </row>
    <row r="40" spans="1:28" ht="23.25" customHeight="1" x14ac:dyDescent="0.25">
      <c r="A40" s="77">
        <v>25</v>
      </c>
      <c r="B40" s="74" t="s">
        <v>112</v>
      </c>
      <c r="C40" s="5" t="s">
        <v>21</v>
      </c>
      <c r="D40" s="5" t="s">
        <v>128</v>
      </c>
      <c r="E40" s="5" t="s">
        <v>127</v>
      </c>
      <c r="F40" s="5"/>
      <c r="G40" s="80" t="s">
        <v>5</v>
      </c>
      <c r="H40" s="81" t="s">
        <v>154</v>
      </c>
      <c r="I40" s="1" t="s">
        <v>36</v>
      </c>
      <c r="J40" s="1">
        <v>5</v>
      </c>
      <c r="K40" s="167">
        <v>2.33</v>
      </c>
      <c r="L40" s="153">
        <v>5</v>
      </c>
      <c r="M40" s="154">
        <v>260</v>
      </c>
      <c r="N40" s="156">
        <f t="shared" si="0"/>
        <v>605.80000000000007</v>
      </c>
      <c r="O40" s="14" t="s">
        <v>12</v>
      </c>
      <c r="Q40" s="73"/>
      <c r="R40" s="353"/>
      <c r="S40" s="140"/>
      <c r="T40" s="139"/>
      <c r="U40" s="352"/>
      <c r="V40" s="352"/>
      <c r="W40" s="352"/>
      <c r="X40" s="352"/>
      <c r="Y40" s="352"/>
      <c r="Z40" s="352"/>
      <c r="AA40" s="352"/>
      <c r="AB40" s="352"/>
    </row>
    <row r="41" spans="1:28" ht="23.25" customHeight="1" x14ac:dyDescent="0.25">
      <c r="A41" s="77">
        <v>26</v>
      </c>
      <c r="B41" s="74" t="s">
        <v>112</v>
      </c>
      <c r="C41" s="5" t="s">
        <v>21</v>
      </c>
      <c r="D41" s="5" t="s">
        <v>129</v>
      </c>
      <c r="E41" s="5" t="s">
        <v>68</v>
      </c>
      <c r="F41" s="5"/>
      <c r="G41" s="80" t="s">
        <v>5</v>
      </c>
      <c r="H41" s="81" t="s">
        <v>154</v>
      </c>
      <c r="I41" s="1" t="s">
        <v>29</v>
      </c>
      <c r="J41" s="1">
        <v>4</v>
      </c>
      <c r="K41" s="167">
        <v>13.37</v>
      </c>
      <c r="L41" s="153">
        <v>2</v>
      </c>
      <c r="M41" s="154">
        <v>104</v>
      </c>
      <c r="N41" s="156">
        <f t="shared" si="0"/>
        <v>1390.48</v>
      </c>
      <c r="O41" s="14" t="s">
        <v>12</v>
      </c>
      <c r="Q41" s="73"/>
      <c r="R41" s="353"/>
      <c r="S41" s="140"/>
      <c r="T41" s="139"/>
      <c r="U41" s="352"/>
      <c r="V41" s="352"/>
      <c r="W41" s="352"/>
      <c r="X41" s="352"/>
      <c r="Y41" s="352"/>
      <c r="Z41" s="352"/>
      <c r="AA41" s="352"/>
      <c r="AB41" s="352"/>
    </row>
    <row r="42" spans="1:28" ht="23.25" customHeight="1" x14ac:dyDescent="0.25">
      <c r="A42" s="77">
        <v>27</v>
      </c>
      <c r="B42" s="74" t="s">
        <v>112</v>
      </c>
      <c r="C42" s="5" t="s">
        <v>21</v>
      </c>
      <c r="D42" s="5" t="s">
        <v>130</v>
      </c>
      <c r="E42" s="5" t="s">
        <v>127</v>
      </c>
      <c r="F42" s="5"/>
      <c r="G42" s="80" t="s">
        <v>5</v>
      </c>
      <c r="H42" s="81" t="s">
        <v>154</v>
      </c>
      <c r="I42" s="1" t="s">
        <v>36</v>
      </c>
      <c r="J42" s="1">
        <v>5</v>
      </c>
      <c r="K42" s="167">
        <v>2.2000000000000002</v>
      </c>
      <c r="L42" s="153">
        <v>5</v>
      </c>
      <c r="M42" s="154">
        <v>260</v>
      </c>
      <c r="N42" s="156">
        <f t="shared" si="0"/>
        <v>572</v>
      </c>
      <c r="O42" s="14" t="s">
        <v>12</v>
      </c>
      <c r="Q42" s="73"/>
      <c r="R42" s="353"/>
      <c r="S42" s="140"/>
      <c r="T42" s="139"/>
      <c r="U42" s="352"/>
      <c r="V42" s="352"/>
      <c r="W42" s="352"/>
      <c r="X42" s="352"/>
      <c r="Y42" s="352"/>
      <c r="Z42" s="352"/>
      <c r="AA42" s="352"/>
      <c r="AB42" s="352"/>
    </row>
    <row r="43" spans="1:28" ht="23.25" customHeight="1" x14ac:dyDescent="0.25">
      <c r="A43" s="77">
        <v>28</v>
      </c>
      <c r="B43" s="74" t="s">
        <v>112</v>
      </c>
      <c r="C43" s="5" t="s">
        <v>21</v>
      </c>
      <c r="D43" s="5" t="s">
        <v>131</v>
      </c>
      <c r="E43" s="5" t="s">
        <v>405</v>
      </c>
      <c r="F43" s="5"/>
      <c r="G43" s="80" t="s">
        <v>5</v>
      </c>
      <c r="H43" s="81" t="s">
        <v>154</v>
      </c>
      <c r="I43" s="1" t="s">
        <v>32</v>
      </c>
      <c r="J43" s="1">
        <v>4</v>
      </c>
      <c r="K43" s="167">
        <v>15.44</v>
      </c>
      <c r="L43" s="153">
        <v>2</v>
      </c>
      <c r="M43" s="153">
        <v>104</v>
      </c>
      <c r="N43" s="156">
        <f t="shared" si="0"/>
        <v>1605.76</v>
      </c>
      <c r="O43" s="14" t="s">
        <v>12</v>
      </c>
      <c r="P43" s="103"/>
      <c r="Q43" s="73"/>
      <c r="R43" s="353"/>
      <c r="S43" s="140"/>
      <c r="T43" s="139"/>
      <c r="U43" s="352"/>
      <c r="V43" s="352"/>
      <c r="W43" s="352"/>
      <c r="X43" s="352"/>
      <c r="Y43" s="352"/>
      <c r="Z43" s="352"/>
      <c r="AA43" s="352"/>
      <c r="AB43" s="352"/>
    </row>
    <row r="44" spans="1:28" ht="23.25" customHeight="1" x14ac:dyDescent="0.25">
      <c r="A44" s="77">
        <v>29</v>
      </c>
      <c r="B44" s="74" t="s">
        <v>133</v>
      </c>
      <c r="C44" s="5" t="s">
        <v>21</v>
      </c>
      <c r="D44" s="116">
        <v>1001</v>
      </c>
      <c r="E44" s="5" t="s">
        <v>176</v>
      </c>
      <c r="F44" s="5"/>
      <c r="G44" s="80" t="s">
        <v>5</v>
      </c>
      <c r="H44" s="81" t="s">
        <v>154</v>
      </c>
      <c r="I44" s="278" t="s">
        <v>27</v>
      </c>
      <c r="J44" s="1">
        <v>4</v>
      </c>
      <c r="K44" s="167">
        <v>25.44</v>
      </c>
      <c r="L44" s="153">
        <v>5</v>
      </c>
      <c r="M44" s="154">
        <v>260</v>
      </c>
      <c r="N44" s="156">
        <f t="shared" si="0"/>
        <v>6614.4000000000005</v>
      </c>
      <c r="O44" s="85" t="s">
        <v>11</v>
      </c>
      <c r="Q44" s="73"/>
      <c r="R44" s="353"/>
      <c r="S44" s="140"/>
      <c r="T44" s="139"/>
      <c r="U44" s="352"/>
      <c r="V44" s="352"/>
      <c r="W44" s="352"/>
      <c r="X44" s="352"/>
      <c r="Y44" s="352"/>
      <c r="Z44" s="352"/>
      <c r="AA44" s="352"/>
      <c r="AB44" s="352"/>
    </row>
    <row r="45" spans="1:28" ht="23.25" customHeight="1" x14ac:dyDescent="0.25">
      <c r="A45" s="77">
        <v>30</v>
      </c>
      <c r="B45" s="74" t="s">
        <v>133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154</v>
      </c>
      <c r="I45" s="1" t="s">
        <v>31</v>
      </c>
      <c r="J45" s="1">
        <v>5</v>
      </c>
      <c r="K45" s="167">
        <v>4.4000000000000004</v>
      </c>
      <c r="L45" s="153">
        <v>5</v>
      </c>
      <c r="M45" s="154">
        <v>260</v>
      </c>
      <c r="N45" s="156">
        <f t="shared" si="0"/>
        <v>1144</v>
      </c>
      <c r="O45" s="14" t="s">
        <v>12</v>
      </c>
      <c r="Q45" s="73"/>
      <c r="R45" s="353"/>
      <c r="S45" s="140"/>
      <c r="T45" s="139"/>
      <c r="U45" s="352"/>
      <c r="V45" s="352"/>
      <c r="W45" s="352"/>
      <c r="X45" s="352"/>
      <c r="Y45" s="352"/>
      <c r="Z45" s="352"/>
      <c r="AA45" s="352"/>
      <c r="AB45" s="352"/>
    </row>
    <row r="46" spans="1:28" ht="23.25" customHeight="1" x14ac:dyDescent="0.25">
      <c r="A46" s="77">
        <v>31</v>
      </c>
      <c r="B46" s="74" t="s">
        <v>133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154</v>
      </c>
      <c r="I46" s="1" t="s">
        <v>31</v>
      </c>
      <c r="J46" s="1">
        <v>5</v>
      </c>
      <c r="K46" s="167">
        <v>3.82</v>
      </c>
      <c r="L46" s="153">
        <v>5</v>
      </c>
      <c r="M46" s="154">
        <v>260</v>
      </c>
      <c r="N46" s="156">
        <f t="shared" si="0"/>
        <v>993.19999999999993</v>
      </c>
      <c r="O46" s="14" t="s">
        <v>12</v>
      </c>
      <c r="Q46" s="73"/>
      <c r="R46" s="353"/>
      <c r="S46" s="140"/>
      <c r="T46" s="139"/>
      <c r="U46" s="352"/>
      <c r="V46" s="352"/>
      <c r="W46" s="352"/>
      <c r="X46" s="352"/>
      <c r="Y46" s="352"/>
      <c r="Z46" s="352"/>
      <c r="AA46" s="352"/>
      <c r="AB46" s="352"/>
    </row>
    <row r="47" spans="1:28" ht="23.25" customHeight="1" x14ac:dyDescent="0.25">
      <c r="A47" s="77">
        <v>32</v>
      </c>
      <c r="B47" s="74" t="s">
        <v>133</v>
      </c>
      <c r="C47" s="5" t="s">
        <v>48</v>
      </c>
      <c r="D47" s="116">
        <v>1004</v>
      </c>
      <c r="E47" s="5" t="s">
        <v>174</v>
      </c>
      <c r="F47" s="5"/>
      <c r="G47" s="80" t="s">
        <v>5</v>
      </c>
      <c r="H47" s="81" t="s">
        <v>154</v>
      </c>
      <c r="I47" s="1" t="s">
        <v>34</v>
      </c>
      <c r="J47" s="1">
        <v>4</v>
      </c>
      <c r="K47" s="167">
        <v>7.03</v>
      </c>
      <c r="L47" s="153">
        <v>2</v>
      </c>
      <c r="M47" s="153">
        <v>104</v>
      </c>
      <c r="N47" s="156">
        <f t="shared" si="0"/>
        <v>731.12</v>
      </c>
      <c r="O47" s="14" t="s">
        <v>12</v>
      </c>
      <c r="Q47" s="73"/>
      <c r="R47" s="353"/>
      <c r="S47" s="140"/>
      <c r="T47" s="139"/>
      <c r="U47" s="352"/>
      <c r="V47" s="352"/>
      <c r="W47" s="352"/>
      <c r="X47" s="352"/>
      <c r="Y47" s="352"/>
      <c r="Z47" s="352"/>
      <c r="AA47" s="352"/>
      <c r="AB47" s="352"/>
    </row>
    <row r="48" spans="1:28" ht="23.25" customHeight="1" x14ac:dyDescent="0.25">
      <c r="A48" s="77">
        <v>33</v>
      </c>
      <c r="B48" s="74" t="s">
        <v>133</v>
      </c>
      <c r="C48" s="5" t="s">
        <v>48</v>
      </c>
      <c r="D48" s="116">
        <v>1005</v>
      </c>
      <c r="E48" s="5" t="s">
        <v>404</v>
      </c>
      <c r="F48" s="5"/>
      <c r="G48" s="80" t="s">
        <v>5</v>
      </c>
      <c r="H48" s="81" t="s">
        <v>154</v>
      </c>
      <c r="I48" s="1" t="s">
        <v>33</v>
      </c>
      <c r="J48" s="1">
        <v>4</v>
      </c>
      <c r="K48" s="167">
        <v>24.09</v>
      </c>
      <c r="L48" s="153">
        <v>2</v>
      </c>
      <c r="M48" s="153">
        <v>104</v>
      </c>
      <c r="N48" s="156">
        <f t="shared" si="0"/>
        <v>2505.36</v>
      </c>
      <c r="O48" s="14" t="s">
        <v>12</v>
      </c>
      <c r="Q48" s="73"/>
      <c r="R48" s="353"/>
      <c r="S48" s="140"/>
      <c r="T48" s="139"/>
      <c r="U48" s="352"/>
      <c r="V48" s="352"/>
      <c r="W48" s="352"/>
      <c r="X48" s="352"/>
      <c r="Y48" s="352"/>
      <c r="Z48" s="352"/>
      <c r="AA48" s="352"/>
      <c r="AB48" s="352"/>
    </row>
    <row r="49" spans="1:28" ht="23.25" customHeight="1" x14ac:dyDescent="0.25">
      <c r="A49" s="77">
        <v>34</v>
      </c>
      <c r="B49" s="74" t="s">
        <v>133</v>
      </c>
      <c r="C49" s="134" t="s">
        <v>22</v>
      </c>
      <c r="D49" s="116">
        <v>1006</v>
      </c>
      <c r="E49" s="5" t="s">
        <v>132</v>
      </c>
      <c r="F49" s="5"/>
      <c r="G49" s="80" t="s">
        <v>5</v>
      </c>
      <c r="H49" s="81" t="s">
        <v>154</v>
      </c>
      <c r="I49" s="1" t="s">
        <v>34</v>
      </c>
      <c r="J49" s="1">
        <v>4</v>
      </c>
      <c r="K49" s="167">
        <v>14</v>
      </c>
      <c r="L49" s="153">
        <v>2</v>
      </c>
      <c r="M49" s="153">
        <v>104</v>
      </c>
      <c r="N49" s="156">
        <f t="shared" si="0"/>
        <v>1456</v>
      </c>
      <c r="O49" s="14" t="s">
        <v>12</v>
      </c>
      <c r="Q49" s="73"/>
      <c r="R49" s="353"/>
      <c r="S49" s="140"/>
      <c r="T49" s="139"/>
      <c r="U49" s="352"/>
      <c r="V49" s="352"/>
      <c r="W49" s="352"/>
      <c r="X49" s="352"/>
      <c r="Y49" s="352"/>
      <c r="Z49" s="352"/>
      <c r="AA49" s="352"/>
      <c r="AB49" s="352"/>
    </row>
    <row r="50" spans="1:28" ht="23.25" customHeight="1" x14ac:dyDescent="0.25">
      <c r="A50" s="77">
        <v>35</v>
      </c>
      <c r="B50" s="74" t="s">
        <v>133</v>
      </c>
      <c r="C50" s="5" t="s">
        <v>22</v>
      </c>
      <c r="D50" s="116">
        <v>1007</v>
      </c>
      <c r="E50" s="5" t="s">
        <v>132</v>
      </c>
      <c r="F50" s="5"/>
      <c r="G50" s="80" t="s">
        <v>5</v>
      </c>
      <c r="H50" s="81" t="s">
        <v>154</v>
      </c>
      <c r="I50" s="1" t="s">
        <v>34</v>
      </c>
      <c r="J50" s="1">
        <v>4</v>
      </c>
      <c r="K50" s="167">
        <v>17.899999999999999</v>
      </c>
      <c r="L50" s="153">
        <v>2</v>
      </c>
      <c r="M50" s="153">
        <v>104</v>
      </c>
      <c r="N50" s="156">
        <f t="shared" si="0"/>
        <v>1861.6</v>
      </c>
      <c r="O50" s="14" t="s">
        <v>12</v>
      </c>
      <c r="Q50" s="73"/>
      <c r="R50" s="353"/>
      <c r="S50" s="140"/>
      <c r="T50" s="139"/>
      <c r="U50" s="352"/>
      <c r="V50" s="352"/>
      <c r="W50" s="352"/>
      <c r="X50" s="352"/>
      <c r="Y50" s="352"/>
      <c r="Z50" s="352"/>
      <c r="AA50" s="352"/>
      <c r="AB50" s="352"/>
    </row>
    <row r="51" spans="1:28" ht="23.25" customHeight="1" x14ac:dyDescent="0.25">
      <c r="A51" s="77">
        <v>36</v>
      </c>
      <c r="B51" s="74" t="s">
        <v>133</v>
      </c>
      <c r="C51" s="5" t="s">
        <v>22</v>
      </c>
      <c r="D51" s="116">
        <v>1008</v>
      </c>
      <c r="E51" s="5" t="s">
        <v>135</v>
      </c>
      <c r="F51" s="5"/>
      <c r="G51" s="80" t="s">
        <v>5</v>
      </c>
      <c r="H51" s="81" t="s">
        <v>154</v>
      </c>
      <c r="I51" s="1" t="s">
        <v>34</v>
      </c>
      <c r="J51" s="1">
        <v>4</v>
      </c>
      <c r="K51" s="167">
        <v>103.21</v>
      </c>
      <c r="L51" s="153">
        <v>2</v>
      </c>
      <c r="M51" s="153">
        <v>104</v>
      </c>
      <c r="N51" s="156">
        <f t="shared" si="0"/>
        <v>10733.84</v>
      </c>
      <c r="O51" s="14" t="s">
        <v>12</v>
      </c>
      <c r="Q51" s="73"/>
      <c r="R51" s="353"/>
      <c r="S51" s="140"/>
      <c r="T51" s="139"/>
      <c r="U51" s="352"/>
      <c r="V51" s="352"/>
      <c r="W51" s="352"/>
      <c r="X51" s="352"/>
      <c r="Y51" s="352"/>
      <c r="Z51" s="352"/>
      <c r="AA51" s="352"/>
      <c r="AB51" s="352"/>
    </row>
    <row r="52" spans="1:28" ht="23.25" customHeight="1" x14ac:dyDescent="0.25">
      <c r="A52" s="77">
        <v>37</v>
      </c>
      <c r="B52" s="74" t="s">
        <v>133</v>
      </c>
      <c r="C52" s="5" t="s">
        <v>21</v>
      </c>
      <c r="D52" s="116">
        <v>1009</v>
      </c>
      <c r="E52" s="5" t="s">
        <v>175</v>
      </c>
      <c r="F52" s="5"/>
      <c r="G52" s="80" t="s">
        <v>5</v>
      </c>
      <c r="H52" s="81" t="s">
        <v>154</v>
      </c>
      <c r="I52" s="278" t="s">
        <v>27</v>
      </c>
      <c r="J52" s="1">
        <v>4</v>
      </c>
      <c r="K52" s="167">
        <v>25.66</v>
      </c>
      <c r="L52" s="153">
        <v>5</v>
      </c>
      <c r="M52" s="154">
        <v>260</v>
      </c>
      <c r="N52" s="156">
        <f t="shared" si="0"/>
        <v>6671.6</v>
      </c>
      <c r="O52" s="85" t="s">
        <v>11</v>
      </c>
      <c r="Q52" s="73"/>
      <c r="R52" s="353"/>
      <c r="S52" s="140"/>
      <c r="T52" s="139"/>
      <c r="U52" s="352"/>
      <c r="V52" s="352"/>
      <c r="W52" s="352"/>
      <c r="X52" s="352"/>
      <c r="Y52" s="352"/>
      <c r="Z52" s="352"/>
      <c r="AA52" s="352"/>
      <c r="AB52" s="352"/>
    </row>
    <row r="53" spans="1:28" ht="23.25" customHeight="1" x14ac:dyDescent="0.25">
      <c r="A53" s="77">
        <v>38</v>
      </c>
      <c r="B53" s="74" t="s">
        <v>133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154</v>
      </c>
      <c r="I53" s="1" t="s">
        <v>28</v>
      </c>
      <c r="J53" s="1">
        <v>4</v>
      </c>
      <c r="K53" s="167">
        <v>26.98</v>
      </c>
      <c r="L53" s="153">
        <v>5</v>
      </c>
      <c r="M53" s="154">
        <v>260</v>
      </c>
      <c r="N53" s="156">
        <f t="shared" si="0"/>
        <v>7014.8</v>
      </c>
      <c r="O53" s="85" t="s">
        <v>11</v>
      </c>
      <c r="Q53" s="73"/>
      <c r="R53" s="353"/>
      <c r="S53" s="140"/>
      <c r="T53" s="139"/>
      <c r="U53" s="352"/>
      <c r="V53" s="352"/>
      <c r="W53" s="352"/>
      <c r="X53" s="352"/>
      <c r="Y53" s="352"/>
      <c r="Z53" s="352"/>
      <c r="AA53" s="352"/>
      <c r="AB53" s="352"/>
    </row>
    <row r="54" spans="1:28" ht="23.25" customHeight="1" x14ac:dyDescent="0.25">
      <c r="A54" s="77">
        <v>39</v>
      </c>
      <c r="B54" s="74" t="s">
        <v>133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154</v>
      </c>
      <c r="I54" s="1" t="s">
        <v>34</v>
      </c>
      <c r="J54" s="1">
        <v>8</v>
      </c>
      <c r="K54" s="51">
        <v>17.09</v>
      </c>
      <c r="L54" s="165" t="s">
        <v>24</v>
      </c>
      <c r="M54" s="1">
        <v>2</v>
      </c>
      <c r="N54" s="156">
        <f t="shared" si="0"/>
        <v>34.18</v>
      </c>
      <c r="O54" s="14" t="s">
        <v>12</v>
      </c>
      <c r="Q54" s="73"/>
      <c r="R54" s="353"/>
      <c r="S54" s="140"/>
      <c r="T54" s="139"/>
      <c r="U54" s="352"/>
      <c r="V54" s="352"/>
      <c r="W54" s="352"/>
      <c r="X54" s="352"/>
      <c r="Y54" s="352"/>
      <c r="Z54" s="352"/>
      <c r="AA54" s="352"/>
      <c r="AB54" s="352"/>
    </row>
    <row r="55" spans="1:28" ht="23.25" customHeight="1" x14ac:dyDescent="0.25">
      <c r="A55" s="77">
        <v>40</v>
      </c>
      <c r="B55" s="74" t="s">
        <v>133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154</v>
      </c>
      <c r="I55" s="1" t="s">
        <v>34</v>
      </c>
      <c r="J55" s="1">
        <v>4</v>
      </c>
      <c r="K55" s="167">
        <v>31.71</v>
      </c>
      <c r="L55" s="153">
        <v>2</v>
      </c>
      <c r="M55" s="153">
        <v>104</v>
      </c>
      <c r="N55" s="156">
        <f t="shared" si="0"/>
        <v>3297.84</v>
      </c>
      <c r="O55" s="14" t="s">
        <v>12</v>
      </c>
      <c r="Q55" s="73"/>
      <c r="R55" s="353"/>
      <c r="S55" s="140"/>
      <c r="T55" s="139"/>
      <c r="U55" s="352"/>
      <c r="V55" s="352"/>
      <c r="W55" s="352"/>
      <c r="X55" s="352"/>
      <c r="Y55" s="352"/>
      <c r="Z55" s="352"/>
      <c r="AA55" s="352"/>
      <c r="AB55" s="352"/>
    </row>
    <row r="56" spans="1:28" ht="23.25" customHeight="1" x14ac:dyDescent="0.25">
      <c r="A56" s="77">
        <v>41</v>
      </c>
      <c r="B56" s="74" t="s">
        <v>133</v>
      </c>
      <c r="C56" s="5" t="s">
        <v>48</v>
      </c>
      <c r="D56" s="116">
        <v>1013</v>
      </c>
      <c r="E56" s="5" t="s">
        <v>404</v>
      </c>
      <c r="F56" s="5"/>
      <c r="G56" s="80" t="s">
        <v>5</v>
      </c>
      <c r="H56" s="81" t="s">
        <v>154</v>
      </c>
      <c r="I56" s="1" t="s">
        <v>33</v>
      </c>
      <c r="J56" s="1">
        <v>4</v>
      </c>
      <c r="K56" s="167">
        <v>16.88</v>
      </c>
      <c r="L56" s="153">
        <v>2</v>
      </c>
      <c r="M56" s="153">
        <v>104</v>
      </c>
      <c r="N56" s="156">
        <f t="shared" si="0"/>
        <v>1755.52</v>
      </c>
      <c r="O56" s="14" t="s">
        <v>12</v>
      </c>
      <c r="Q56" s="73"/>
      <c r="R56" s="353"/>
      <c r="S56" s="140"/>
      <c r="T56" s="139"/>
      <c r="U56" s="352"/>
      <c r="V56" s="352"/>
      <c r="W56" s="352"/>
      <c r="X56" s="352"/>
      <c r="Y56" s="352"/>
      <c r="Z56" s="352"/>
      <c r="AA56" s="352"/>
      <c r="AB56" s="352"/>
    </row>
    <row r="57" spans="1:28" ht="23.25" customHeight="1" x14ac:dyDescent="0.25">
      <c r="A57" s="77">
        <v>42</v>
      </c>
      <c r="B57" s="74" t="s">
        <v>133</v>
      </c>
      <c r="C57" s="5" t="s">
        <v>48</v>
      </c>
      <c r="D57" s="116">
        <v>1014</v>
      </c>
      <c r="E57" s="5" t="s">
        <v>404</v>
      </c>
      <c r="F57" s="5"/>
      <c r="G57" s="80" t="s">
        <v>5</v>
      </c>
      <c r="H57" s="81" t="s">
        <v>154</v>
      </c>
      <c r="I57" s="1" t="s">
        <v>33</v>
      </c>
      <c r="J57" s="1">
        <v>4</v>
      </c>
      <c r="K57" s="167">
        <v>16.21</v>
      </c>
      <c r="L57" s="153">
        <v>2</v>
      </c>
      <c r="M57" s="153">
        <v>104</v>
      </c>
      <c r="N57" s="156">
        <f t="shared" si="0"/>
        <v>1685.8400000000001</v>
      </c>
      <c r="O57" s="14" t="s">
        <v>12</v>
      </c>
      <c r="Q57" s="73"/>
      <c r="R57" s="353"/>
      <c r="S57" s="140"/>
      <c r="T57" s="139"/>
      <c r="U57" s="352"/>
      <c r="V57" s="352"/>
      <c r="W57" s="352"/>
      <c r="X57" s="352"/>
      <c r="Y57" s="352"/>
      <c r="Z57" s="352"/>
      <c r="AA57" s="352"/>
      <c r="AB57" s="352"/>
    </row>
    <row r="58" spans="1:28" ht="23.25" customHeight="1" x14ac:dyDescent="0.25">
      <c r="A58" s="77">
        <v>43</v>
      </c>
      <c r="B58" s="74" t="s">
        <v>134</v>
      </c>
      <c r="C58" s="5" t="s">
        <v>21</v>
      </c>
      <c r="D58" s="116">
        <v>2001</v>
      </c>
      <c r="E58" s="5" t="s">
        <v>176</v>
      </c>
      <c r="F58" s="5"/>
      <c r="G58" s="80" t="s">
        <v>5</v>
      </c>
      <c r="H58" s="81" t="s">
        <v>154</v>
      </c>
      <c r="I58" s="278" t="s">
        <v>27</v>
      </c>
      <c r="J58" s="1">
        <v>4</v>
      </c>
      <c r="K58" s="167">
        <v>25.51</v>
      </c>
      <c r="L58" s="153">
        <v>5</v>
      </c>
      <c r="M58" s="154">
        <v>260</v>
      </c>
      <c r="N58" s="156">
        <f t="shared" si="0"/>
        <v>6632.6</v>
      </c>
      <c r="O58" s="85" t="s">
        <v>11</v>
      </c>
      <c r="P58" s="103"/>
      <c r="Q58" s="73"/>
      <c r="R58" s="353"/>
      <c r="S58" s="140"/>
      <c r="T58" s="139"/>
      <c r="U58" s="352"/>
      <c r="V58" s="352"/>
      <c r="W58" s="352"/>
      <c r="X58" s="352"/>
      <c r="Y58" s="352"/>
      <c r="Z58" s="352"/>
      <c r="AA58" s="352"/>
      <c r="AB58" s="352"/>
    </row>
    <row r="59" spans="1:28" ht="23.25" customHeight="1" x14ac:dyDescent="0.25">
      <c r="A59" s="77">
        <v>44</v>
      </c>
      <c r="B59" s="74" t="s">
        <v>134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154</v>
      </c>
      <c r="I59" s="1" t="s">
        <v>31</v>
      </c>
      <c r="J59" s="1">
        <v>5</v>
      </c>
      <c r="K59" s="167">
        <v>4.6900000000000004</v>
      </c>
      <c r="L59" s="153">
        <v>5</v>
      </c>
      <c r="M59" s="154">
        <v>260</v>
      </c>
      <c r="N59" s="156">
        <f t="shared" si="0"/>
        <v>1219.4000000000001</v>
      </c>
      <c r="O59" s="14" t="s">
        <v>12</v>
      </c>
      <c r="Q59" s="73"/>
      <c r="R59" s="353"/>
      <c r="S59" s="140"/>
      <c r="T59" s="139"/>
      <c r="U59" s="352"/>
      <c r="V59" s="352"/>
      <c r="W59" s="352"/>
      <c r="X59" s="352"/>
      <c r="Y59" s="352"/>
      <c r="Z59" s="352"/>
      <c r="AA59" s="352"/>
      <c r="AB59" s="352"/>
    </row>
    <row r="60" spans="1:28" ht="23.25" customHeight="1" x14ac:dyDescent="0.25">
      <c r="A60" s="77">
        <v>45</v>
      </c>
      <c r="B60" s="74" t="s">
        <v>134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154</v>
      </c>
      <c r="I60" s="1" t="s">
        <v>31</v>
      </c>
      <c r="J60" s="1">
        <v>5</v>
      </c>
      <c r="K60" s="167">
        <v>3.8</v>
      </c>
      <c r="L60" s="153">
        <v>5</v>
      </c>
      <c r="M60" s="154">
        <v>260</v>
      </c>
      <c r="N60" s="156">
        <f t="shared" si="0"/>
        <v>988</v>
      </c>
      <c r="O60" s="14" t="s">
        <v>12</v>
      </c>
      <c r="Q60" s="73"/>
      <c r="R60" s="353"/>
      <c r="S60" s="140"/>
      <c r="T60" s="139"/>
      <c r="U60" s="352"/>
      <c r="V60" s="352"/>
      <c r="W60" s="352"/>
      <c r="X60" s="352"/>
      <c r="Y60" s="352"/>
      <c r="Z60" s="352"/>
      <c r="AA60" s="352"/>
      <c r="AB60" s="352"/>
    </row>
    <row r="61" spans="1:28" ht="23.25" customHeight="1" x14ac:dyDescent="0.25">
      <c r="A61" s="77">
        <v>46</v>
      </c>
      <c r="B61" s="74" t="s">
        <v>134</v>
      </c>
      <c r="C61" s="5" t="s">
        <v>22</v>
      </c>
      <c r="D61" s="116">
        <v>2004</v>
      </c>
      <c r="E61" s="5" t="s">
        <v>174</v>
      </c>
      <c r="F61" s="5"/>
      <c r="G61" s="80" t="s">
        <v>5</v>
      </c>
      <c r="H61" s="81" t="s">
        <v>154</v>
      </c>
      <c r="I61" s="1" t="s">
        <v>34</v>
      </c>
      <c r="J61" s="1">
        <v>4</v>
      </c>
      <c r="K61" s="167">
        <v>7.03</v>
      </c>
      <c r="L61" s="153">
        <v>2</v>
      </c>
      <c r="M61" s="153">
        <v>104</v>
      </c>
      <c r="N61" s="156">
        <f t="shared" si="0"/>
        <v>731.12</v>
      </c>
      <c r="O61" s="14" t="s">
        <v>12</v>
      </c>
      <c r="Q61" s="73"/>
      <c r="R61" s="353"/>
      <c r="S61" s="140"/>
      <c r="T61" s="139"/>
      <c r="U61" s="352"/>
      <c r="V61" s="352"/>
      <c r="W61" s="352"/>
      <c r="X61" s="352"/>
      <c r="Y61" s="352"/>
      <c r="Z61" s="352"/>
      <c r="AA61" s="352"/>
      <c r="AB61" s="352"/>
    </row>
    <row r="62" spans="1:28" ht="23.25" customHeight="1" x14ac:dyDescent="0.25">
      <c r="A62" s="77">
        <v>47</v>
      </c>
      <c r="B62" s="74" t="s">
        <v>134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154</v>
      </c>
      <c r="I62" s="1" t="s">
        <v>34</v>
      </c>
      <c r="J62" s="1">
        <v>4</v>
      </c>
      <c r="K62" s="167">
        <v>31.63</v>
      </c>
      <c r="L62" s="153">
        <v>2</v>
      </c>
      <c r="M62" s="153">
        <v>104</v>
      </c>
      <c r="N62" s="156">
        <f t="shared" si="0"/>
        <v>3289.52</v>
      </c>
      <c r="O62" s="14" t="s">
        <v>12</v>
      </c>
      <c r="Q62" s="73"/>
      <c r="R62" s="353"/>
      <c r="S62" s="140"/>
      <c r="T62" s="139"/>
      <c r="U62" s="352"/>
      <c r="V62" s="352"/>
      <c r="W62" s="352"/>
      <c r="X62" s="352"/>
      <c r="Y62" s="352"/>
      <c r="Z62" s="352"/>
      <c r="AA62" s="352"/>
      <c r="AB62" s="352"/>
    </row>
    <row r="63" spans="1:28" ht="23.25" customHeight="1" x14ac:dyDescent="0.25">
      <c r="A63" s="77">
        <v>48</v>
      </c>
      <c r="B63" s="74" t="s">
        <v>134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154</v>
      </c>
      <c r="I63" s="1" t="s">
        <v>34</v>
      </c>
      <c r="J63" s="1">
        <v>4</v>
      </c>
      <c r="K63" s="167">
        <v>36.520000000000003</v>
      </c>
      <c r="L63" s="153">
        <v>2</v>
      </c>
      <c r="M63" s="153">
        <v>104</v>
      </c>
      <c r="N63" s="156">
        <f t="shared" si="0"/>
        <v>3798.0800000000004</v>
      </c>
      <c r="O63" s="14" t="s">
        <v>12</v>
      </c>
      <c r="Q63" s="73"/>
      <c r="R63" s="353"/>
      <c r="S63" s="140"/>
      <c r="T63" s="139"/>
      <c r="U63" s="352"/>
      <c r="V63" s="352"/>
      <c r="W63" s="352"/>
      <c r="X63" s="352"/>
      <c r="Y63" s="352"/>
      <c r="Z63" s="352"/>
      <c r="AA63" s="352"/>
      <c r="AB63" s="352"/>
    </row>
    <row r="64" spans="1:28" ht="23.25" customHeight="1" x14ac:dyDescent="0.25">
      <c r="A64" s="77">
        <v>49</v>
      </c>
      <c r="B64" s="74" t="s">
        <v>134</v>
      </c>
      <c r="C64" s="5" t="s">
        <v>48</v>
      </c>
      <c r="D64" s="116">
        <v>2007</v>
      </c>
      <c r="E64" s="5" t="s">
        <v>174</v>
      </c>
      <c r="F64" s="5"/>
      <c r="G64" s="80" t="s">
        <v>5</v>
      </c>
      <c r="H64" s="81" t="s">
        <v>154</v>
      </c>
      <c r="I64" s="1" t="s">
        <v>34</v>
      </c>
      <c r="J64" s="1">
        <v>4</v>
      </c>
      <c r="K64" s="167">
        <v>8.89</v>
      </c>
      <c r="L64" s="153">
        <v>2</v>
      </c>
      <c r="M64" s="153">
        <v>104</v>
      </c>
      <c r="N64" s="156">
        <f t="shared" si="0"/>
        <v>924.56000000000006</v>
      </c>
      <c r="O64" s="14" t="s">
        <v>12</v>
      </c>
      <c r="Q64" s="73"/>
      <c r="R64" s="353"/>
      <c r="S64" s="140"/>
      <c r="T64" s="139"/>
      <c r="U64" s="352"/>
      <c r="V64" s="352"/>
      <c r="W64" s="352"/>
      <c r="X64" s="352"/>
      <c r="Y64" s="352"/>
      <c r="Z64" s="352"/>
      <c r="AA64" s="352"/>
      <c r="AB64" s="352"/>
    </row>
    <row r="65" spans="1:28" ht="23.25" customHeight="1" x14ac:dyDescent="0.25">
      <c r="A65" s="77">
        <v>50</v>
      </c>
      <c r="B65" s="74" t="s">
        <v>134</v>
      </c>
      <c r="C65" s="134" t="s">
        <v>22</v>
      </c>
      <c r="D65" s="116">
        <v>2008</v>
      </c>
      <c r="E65" s="5" t="s">
        <v>132</v>
      </c>
      <c r="F65" s="5"/>
      <c r="G65" s="80" t="s">
        <v>5</v>
      </c>
      <c r="H65" s="81" t="s">
        <v>154</v>
      </c>
      <c r="I65" s="1" t="s">
        <v>34</v>
      </c>
      <c r="J65" s="1">
        <v>4</v>
      </c>
      <c r="K65" s="167">
        <v>7.61</v>
      </c>
      <c r="L65" s="153">
        <v>2</v>
      </c>
      <c r="M65" s="153">
        <v>104</v>
      </c>
      <c r="N65" s="156">
        <f t="shared" si="0"/>
        <v>791.44</v>
      </c>
      <c r="O65" s="14" t="s">
        <v>12</v>
      </c>
      <c r="Q65" s="73"/>
      <c r="R65" s="353"/>
      <c r="S65" s="140"/>
      <c r="T65" s="139"/>
      <c r="U65" s="352"/>
      <c r="V65" s="352"/>
      <c r="W65" s="352"/>
      <c r="X65" s="352"/>
      <c r="Y65" s="352"/>
      <c r="Z65" s="352"/>
      <c r="AA65" s="352"/>
      <c r="AB65" s="352"/>
    </row>
    <row r="66" spans="1:28" ht="23.25" customHeight="1" x14ac:dyDescent="0.25">
      <c r="A66" s="77">
        <v>51</v>
      </c>
      <c r="B66" s="74" t="s">
        <v>134</v>
      </c>
      <c r="C66" s="134" t="s">
        <v>21</v>
      </c>
      <c r="D66" s="116">
        <v>2009</v>
      </c>
      <c r="E66" s="5" t="s">
        <v>175</v>
      </c>
      <c r="F66" s="5"/>
      <c r="G66" s="80" t="s">
        <v>5</v>
      </c>
      <c r="H66" s="81" t="s">
        <v>154</v>
      </c>
      <c r="I66" s="278" t="s">
        <v>27</v>
      </c>
      <c r="J66" s="1">
        <v>4</v>
      </c>
      <c r="K66" s="167">
        <v>25.61</v>
      </c>
      <c r="L66" s="153">
        <v>5</v>
      </c>
      <c r="M66" s="154">
        <v>260</v>
      </c>
      <c r="N66" s="156">
        <f t="shared" si="0"/>
        <v>6658.5999999999995</v>
      </c>
      <c r="O66" s="85" t="s">
        <v>11</v>
      </c>
      <c r="Q66" s="73"/>
      <c r="R66" s="353"/>
      <c r="S66" s="140"/>
      <c r="T66" s="139"/>
      <c r="U66" s="352"/>
      <c r="V66" s="352"/>
      <c r="W66" s="352"/>
      <c r="X66" s="352"/>
      <c r="Y66" s="352"/>
      <c r="Z66" s="352"/>
      <c r="AA66" s="352"/>
      <c r="AB66" s="352"/>
    </row>
    <row r="67" spans="1:28" ht="23.25" customHeight="1" x14ac:dyDescent="0.25">
      <c r="A67" s="77">
        <v>52</v>
      </c>
      <c r="B67" s="74" t="s">
        <v>134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154</v>
      </c>
      <c r="I67" s="1" t="s">
        <v>28</v>
      </c>
      <c r="J67" s="1">
        <v>4</v>
      </c>
      <c r="K67" s="167">
        <v>40.19</v>
      </c>
      <c r="L67" s="153">
        <v>5</v>
      </c>
      <c r="M67" s="154">
        <v>260</v>
      </c>
      <c r="N67" s="156">
        <f t="shared" si="0"/>
        <v>10449.4</v>
      </c>
      <c r="O67" s="85" t="s">
        <v>11</v>
      </c>
      <c r="Q67" s="73"/>
      <c r="R67" s="353"/>
      <c r="S67" s="140"/>
      <c r="T67" s="139"/>
      <c r="U67" s="352"/>
      <c r="V67" s="352"/>
      <c r="W67" s="352"/>
      <c r="X67" s="352"/>
      <c r="Y67" s="352"/>
      <c r="Z67" s="352"/>
      <c r="AA67" s="352"/>
      <c r="AB67" s="352"/>
    </row>
    <row r="68" spans="1:28" ht="23.25" customHeight="1" x14ac:dyDescent="0.25">
      <c r="A68" s="77">
        <v>53</v>
      </c>
      <c r="B68" s="74" t="s">
        <v>134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154</v>
      </c>
      <c r="I68" s="1" t="s">
        <v>34</v>
      </c>
      <c r="J68" s="1">
        <v>4</v>
      </c>
      <c r="K68" s="167">
        <v>16.940000000000001</v>
      </c>
      <c r="L68" s="153">
        <v>2</v>
      </c>
      <c r="M68" s="153">
        <v>104</v>
      </c>
      <c r="N68" s="156">
        <f t="shared" si="0"/>
        <v>1761.7600000000002</v>
      </c>
      <c r="O68" s="14" t="s">
        <v>12</v>
      </c>
      <c r="Q68" s="73"/>
      <c r="R68" s="353"/>
      <c r="S68" s="140"/>
      <c r="T68" s="139"/>
      <c r="U68" s="352"/>
      <c r="V68" s="352"/>
      <c r="W68" s="352"/>
      <c r="X68" s="352"/>
      <c r="Y68" s="352"/>
      <c r="Z68" s="352"/>
      <c r="AA68" s="352"/>
      <c r="AB68" s="352"/>
    </row>
    <row r="69" spans="1:28" ht="23.25" customHeight="1" x14ac:dyDescent="0.25">
      <c r="A69" s="77">
        <v>54</v>
      </c>
      <c r="B69" s="74" t="s">
        <v>134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154</v>
      </c>
      <c r="I69" s="1" t="s">
        <v>34</v>
      </c>
      <c r="J69" s="1">
        <v>4</v>
      </c>
      <c r="K69" s="167">
        <v>24.5</v>
      </c>
      <c r="L69" s="153">
        <v>2</v>
      </c>
      <c r="M69" s="153">
        <v>104</v>
      </c>
      <c r="N69" s="156">
        <f t="shared" si="0"/>
        <v>2548</v>
      </c>
      <c r="O69" s="14" t="s">
        <v>12</v>
      </c>
      <c r="Q69" s="73"/>
      <c r="R69" s="353"/>
      <c r="S69" s="140"/>
      <c r="T69" s="139"/>
      <c r="U69" s="352"/>
      <c r="V69" s="352"/>
      <c r="W69" s="352"/>
      <c r="X69" s="352"/>
      <c r="Y69" s="352"/>
      <c r="Z69" s="352"/>
      <c r="AA69" s="352"/>
      <c r="AB69" s="352"/>
    </row>
    <row r="70" spans="1:28" ht="23.25" customHeight="1" x14ac:dyDescent="0.25">
      <c r="A70" s="77">
        <v>55</v>
      </c>
      <c r="B70" s="74" t="s">
        <v>134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154</v>
      </c>
      <c r="I70" s="1" t="s">
        <v>34</v>
      </c>
      <c r="J70" s="1">
        <v>4</v>
      </c>
      <c r="K70" s="167">
        <v>2</v>
      </c>
      <c r="L70" s="153">
        <v>2</v>
      </c>
      <c r="M70" s="153">
        <v>104</v>
      </c>
      <c r="N70" s="156">
        <f t="shared" si="0"/>
        <v>208</v>
      </c>
      <c r="O70" s="14" t="s">
        <v>12</v>
      </c>
      <c r="Q70" s="73"/>
      <c r="R70" s="353"/>
      <c r="S70" s="140"/>
      <c r="T70" s="139"/>
      <c r="U70" s="352"/>
      <c r="V70" s="352"/>
      <c r="W70" s="352"/>
      <c r="X70" s="352"/>
      <c r="Y70" s="352"/>
      <c r="Z70" s="352"/>
      <c r="AA70" s="352"/>
      <c r="AB70" s="352"/>
    </row>
    <row r="71" spans="1:28" ht="23.25" customHeight="1" x14ac:dyDescent="0.25">
      <c r="A71" s="77">
        <v>56</v>
      </c>
      <c r="B71" s="74" t="s">
        <v>134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154</v>
      </c>
      <c r="I71" s="1" t="s">
        <v>34</v>
      </c>
      <c r="J71" s="1">
        <v>4</v>
      </c>
      <c r="K71" s="167">
        <v>25.28</v>
      </c>
      <c r="L71" s="153">
        <v>2</v>
      </c>
      <c r="M71" s="153">
        <v>104</v>
      </c>
      <c r="N71" s="156">
        <f t="shared" si="0"/>
        <v>2629.12</v>
      </c>
      <c r="O71" s="14" t="s">
        <v>12</v>
      </c>
      <c r="Q71" s="73"/>
      <c r="R71" s="353"/>
      <c r="S71" s="140"/>
      <c r="T71" s="139"/>
      <c r="U71" s="352"/>
      <c r="V71" s="352"/>
      <c r="W71" s="352"/>
      <c r="X71" s="352"/>
      <c r="Y71" s="352"/>
      <c r="Z71" s="352"/>
      <c r="AA71" s="352"/>
      <c r="AB71" s="352"/>
    </row>
    <row r="72" spans="1:28" ht="23.25" customHeight="1" x14ac:dyDescent="0.25">
      <c r="A72" s="77">
        <v>57</v>
      </c>
      <c r="B72" s="74" t="s">
        <v>134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154</v>
      </c>
      <c r="I72" s="1" t="s">
        <v>34</v>
      </c>
      <c r="J72" s="1">
        <v>4</v>
      </c>
      <c r="K72" s="167">
        <v>32.299999999999997</v>
      </c>
      <c r="L72" s="153">
        <v>2</v>
      </c>
      <c r="M72" s="153">
        <v>104</v>
      </c>
      <c r="N72" s="156">
        <f t="shared" si="0"/>
        <v>3359.2</v>
      </c>
      <c r="O72" s="14" t="s">
        <v>12</v>
      </c>
      <c r="Q72" s="73"/>
      <c r="R72" s="353"/>
      <c r="S72" s="140"/>
      <c r="T72" s="139"/>
      <c r="U72" s="352"/>
      <c r="V72" s="352"/>
      <c r="W72" s="352"/>
      <c r="X72" s="352"/>
      <c r="Y72" s="352"/>
      <c r="Z72" s="352"/>
      <c r="AA72" s="352"/>
      <c r="AB72" s="352"/>
    </row>
    <row r="73" spans="1:28" ht="23.25" customHeight="1" x14ac:dyDescent="0.25">
      <c r="A73" s="77">
        <v>58</v>
      </c>
      <c r="B73" s="74" t="s">
        <v>134</v>
      </c>
      <c r="C73" s="134" t="s">
        <v>22</v>
      </c>
      <c r="D73" s="116">
        <v>2016</v>
      </c>
      <c r="E73" s="5" t="s">
        <v>132</v>
      </c>
      <c r="F73" s="5"/>
      <c r="G73" s="80" t="s">
        <v>5</v>
      </c>
      <c r="H73" s="81" t="s">
        <v>154</v>
      </c>
      <c r="I73" s="1" t="s">
        <v>34</v>
      </c>
      <c r="J73" s="1">
        <v>4</v>
      </c>
      <c r="K73" s="167">
        <v>12.69</v>
      </c>
      <c r="L73" s="153">
        <v>2</v>
      </c>
      <c r="M73" s="153">
        <v>104</v>
      </c>
      <c r="N73" s="156">
        <f t="shared" si="0"/>
        <v>1319.76</v>
      </c>
      <c r="O73" s="14" t="s">
        <v>12</v>
      </c>
      <c r="Q73" s="73"/>
      <c r="R73" s="353"/>
      <c r="S73" s="140"/>
      <c r="T73" s="139"/>
      <c r="U73" s="352"/>
      <c r="V73" s="352"/>
      <c r="W73" s="352"/>
      <c r="X73" s="352"/>
      <c r="Y73" s="352"/>
      <c r="Z73" s="352"/>
      <c r="AA73" s="352"/>
      <c r="AB73" s="352"/>
    </row>
    <row r="74" spans="1:28" ht="23.25" customHeight="1" x14ac:dyDescent="0.25">
      <c r="A74" s="77">
        <v>59</v>
      </c>
      <c r="B74" s="74" t="s">
        <v>134</v>
      </c>
      <c r="C74" s="5" t="s">
        <v>48</v>
      </c>
      <c r="D74" s="116">
        <v>2017</v>
      </c>
      <c r="E74" s="5" t="s">
        <v>404</v>
      </c>
      <c r="F74" s="5"/>
      <c r="G74" s="80" t="s">
        <v>5</v>
      </c>
      <c r="H74" s="81" t="s">
        <v>154</v>
      </c>
      <c r="I74" s="1" t="s">
        <v>33</v>
      </c>
      <c r="J74" s="1">
        <v>4</v>
      </c>
      <c r="K74" s="167">
        <v>16.920000000000002</v>
      </c>
      <c r="L74" s="153">
        <v>2</v>
      </c>
      <c r="M74" s="153">
        <v>104</v>
      </c>
      <c r="N74" s="156">
        <f t="shared" si="0"/>
        <v>1759.6800000000003</v>
      </c>
      <c r="O74" s="14" t="s">
        <v>12</v>
      </c>
      <c r="Q74" s="73"/>
      <c r="R74" s="353"/>
      <c r="S74" s="140"/>
      <c r="T74" s="139"/>
      <c r="U74" s="352"/>
      <c r="V74" s="352"/>
      <c r="W74" s="352"/>
      <c r="X74" s="352"/>
      <c r="Y74" s="352"/>
      <c r="Z74" s="352"/>
      <c r="AA74" s="352"/>
      <c r="AB74" s="352"/>
    </row>
    <row r="75" spans="1:28" ht="23.25" customHeight="1" x14ac:dyDescent="0.25">
      <c r="A75" s="77">
        <v>60</v>
      </c>
      <c r="B75" s="74" t="s">
        <v>134</v>
      </c>
      <c r="C75" s="134" t="s">
        <v>21</v>
      </c>
      <c r="D75" s="116" t="s">
        <v>136</v>
      </c>
      <c r="E75" s="5" t="s">
        <v>137</v>
      </c>
      <c r="F75" s="5"/>
      <c r="G75" s="80" t="s">
        <v>5</v>
      </c>
      <c r="H75" s="81" t="s">
        <v>154</v>
      </c>
      <c r="I75" s="1" t="s">
        <v>28</v>
      </c>
      <c r="J75" s="1">
        <v>4</v>
      </c>
      <c r="K75" s="167">
        <v>4</v>
      </c>
      <c r="L75" s="153">
        <v>5</v>
      </c>
      <c r="M75" s="154">
        <v>260</v>
      </c>
      <c r="N75" s="156">
        <f t="shared" si="0"/>
        <v>1040</v>
      </c>
      <c r="O75" s="14" t="s">
        <v>12</v>
      </c>
      <c r="P75" s="103"/>
      <c r="Q75" s="73"/>
      <c r="R75" s="353"/>
      <c r="S75" s="140"/>
      <c r="T75" s="139"/>
      <c r="U75" s="352"/>
      <c r="V75" s="352"/>
      <c r="W75" s="352"/>
      <c r="X75" s="352"/>
      <c r="Y75" s="352"/>
      <c r="Z75" s="352"/>
      <c r="AA75" s="352"/>
      <c r="AB75" s="352"/>
    </row>
    <row r="76" spans="1:28" ht="23.25" customHeight="1" x14ac:dyDescent="0.25">
      <c r="A76" s="77">
        <v>61</v>
      </c>
      <c r="B76" s="74" t="s">
        <v>299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7">
        <v>7.11</v>
      </c>
      <c r="L76" s="153">
        <v>2</v>
      </c>
      <c r="M76" s="153">
        <f t="shared" ref="M76:M77" si="1">PRODUCT($L76,$M$1)</f>
        <v>104</v>
      </c>
      <c r="N76" s="156">
        <f t="shared" si="0"/>
        <v>739.44</v>
      </c>
      <c r="O76" s="14" t="s">
        <v>11</v>
      </c>
      <c r="Q76" s="272"/>
      <c r="R76" s="353"/>
      <c r="S76" s="140"/>
      <c r="U76" s="352"/>
      <c r="V76" s="352"/>
      <c r="W76" s="352"/>
      <c r="X76" s="352"/>
      <c r="Y76" s="352"/>
      <c r="Z76" s="352"/>
      <c r="AA76" s="352"/>
      <c r="AB76" s="352"/>
    </row>
    <row r="77" spans="1:28" ht="23.25" customHeight="1" x14ac:dyDescent="0.25">
      <c r="A77" s="77">
        <v>62</v>
      </c>
      <c r="B77" s="74" t="s">
        <v>299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7">
        <v>7.41</v>
      </c>
      <c r="L77" s="153">
        <v>2</v>
      </c>
      <c r="M77" s="153">
        <f t="shared" si="1"/>
        <v>104</v>
      </c>
      <c r="N77" s="156">
        <f t="shared" si="0"/>
        <v>770.64</v>
      </c>
      <c r="O77" s="14" t="s">
        <v>12</v>
      </c>
      <c r="Q77" s="272"/>
      <c r="R77" s="353"/>
      <c r="S77" s="140"/>
      <c r="U77" s="352"/>
      <c r="V77" s="352"/>
      <c r="W77" s="352"/>
      <c r="X77" s="352"/>
      <c r="Y77" s="352"/>
      <c r="Z77" s="352"/>
      <c r="AA77" s="352"/>
      <c r="AB77" s="352"/>
    </row>
    <row r="78" spans="1:28" ht="23.25" customHeight="1" x14ac:dyDescent="0.25">
      <c r="A78" s="147">
        <v>63</v>
      </c>
      <c r="B78" s="15" t="s">
        <v>299</v>
      </c>
      <c r="C78" s="148" t="s">
        <v>15</v>
      </c>
      <c r="D78" s="149" t="s">
        <v>179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58">
        <v>150</v>
      </c>
      <c r="L78" s="157" t="s">
        <v>180</v>
      </c>
      <c r="M78" s="157">
        <v>1</v>
      </c>
      <c r="N78" s="158">
        <f t="shared" si="0"/>
        <v>150</v>
      </c>
      <c r="O78" s="19" t="s">
        <v>12</v>
      </c>
      <c r="P78" s="103"/>
      <c r="Q78" s="73"/>
      <c r="R78" s="353"/>
      <c r="S78" s="140"/>
      <c r="T78" s="139"/>
      <c r="U78" s="352"/>
      <c r="V78" s="352"/>
      <c r="W78" s="352"/>
      <c r="X78" s="352"/>
      <c r="Y78" s="352"/>
      <c r="Z78" s="352"/>
      <c r="AA78" s="352"/>
      <c r="AB78" s="352"/>
    </row>
    <row r="79" spans="1:28" s="105" customFormat="1" ht="15.95" customHeight="1" x14ac:dyDescent="0.25">
      <c r="A79" s="172"/>
      <c r="G79" s="173"/>
      <c r="H79" s="173"/>
      <c r="I79" s="173"/>
      <c r="J79" s="174"/>
      <c r="K79" s="175">
        <f>SUM(K16:K78)</f>
        <v>1283.9100000000001</v>
      </c>
      <c r="L79" s="176"/>
      <c r="M79" s="176"/>
      <c r="N79" s="175">
        <f>SUM(N16:N78)</f>
        <v>156103.21000000005</v>
      </c>
      <c r="O79" s="177"/>
      <c r="R79" s="178"/>
      <c r="S79" s="178"/>
      <c r="T79" s="178"/>
      <c r="U79" s="179"/>
      <c r="V79" s="179"/>
      <c r="W79" s="179"/>
      <c r="X79" s="179"/>
      <c r="Y79" s="179"/>
      <c r="Z79" s="179"/>
      <c r="AA79" s="179"/>
      <c r="AB79" s="179"/>
    </row>
    <row r="80" spans="1:28" s="138" customFormat="1" x14ac:dyDescent="0.25">
      <c r="A80" s="142"/>
      <c r="G80" s="142"/>
      <c r="H80" s="143"/>
      <c r="I80" s="142"/>
      <c r="J80" s="144"/>
      <c r="K80" s="145"/>
      <c r="L80" s="140"/>
      <c r="M80" s="140"/>
      <c r="N80" s="140"/>
      <c r="O80" s="142"/>
    </row>
    <row r="81" spans="1:22" s="138" customFormat="1" ht="36" x14ac:dyDescent="0.25">
      <c r="A81" s="142"/>
      <c r="G81" s="142"/>
      <c r="H81" s="143"/>
      <c r="I81" s="180" t="s">
        <v>214</v>
      </c>
      <c r="J81" s="181" t="s">
        <v>217</v>
      </c>
      <c r="K81" s="182" t="s">
        <v>211</v>
      </c>
      <c r="L81" s="183"/>
      <c r="M81" s="184"/>
      <c r="N81" s="182" t="s">
        <v>212</v>
      </c>
      <c r="O81" s="142"/>
      <c r="R81" s="26"/>
      <c r="S81" s="26"/>
      <c r="T81" s="26"/>
      <c r="U81" s="26"/>
      <c r="V81" s="26"/>
    </row>
    <row r="82" spans="1:22" s="138" customFormat="1" x14ac:dyDescent="0.25">
      <c r="A82" s="142"/>
      <c r="G82" s="142"/>
      <c r="H82" s="143"/>
      <c r="I82" s="180"/>
      <c r="J82" s="185" t="s">
        <v>33</v>
      </c>
      <c r="K82" s="186">
        <f>SUMIF(I$14:I$78,"A",K$14:K$78)</f>
        <v>99.339999999999989</v>
      </c>
      <c r="L82" s="183"/>
      <c r="M82" s="184"/>
      <c r="N82" s="182">
        <f>SUMIF(I$14:I$188,"A",N$14:N$188)</f>
        <v>10331.36</v>
      </c>
      <c r="O82" s="142"/>
      <c r="R82" s="26"/>
      <c r="S82" s="26"/>
      <c r="T82" s="26"/>
      <c r="U82" s="26"/>
      <c r="V82" s="26"/>
    </row>
    <row r="83" spans="1:22" s="138" customFormat="1" x14ac:dyDescent="0.25">
      <c r="A83" s="142"/>
      <c r="G83" s="142"/>
      <c r="H83" s="143"/>
      <c r="I83" s="187"/>
      <c r="J83" s="185" t="s">
        <v>24</v>
      </c>
      <c r="K83" s="186">
        <f>SUMIF(I$16:I$78,"B",K16:K78)</f>
        <v>0</v>
      </c>
      <c r="L83" s="183"/>
      <c r="M83" s="184"/>
      <c r="N83" s="182">
        <f>SUMIF(I$14:I$188,"B",N$14:N$188)</f>
        <v>0</v>
      </c>
      <c r="O83" s="142"/>
      <c r="R83" s="26"/>
      <c r="S83" s="26"/>
      <c r="T83" s="26"/>
      <c r="U83" s="26"/>
      <c r="V83" s="26"/>
    </row>
    <row r="84" spans="1:22" s="138" customFormat="1" x14ac:dyDescent="0.25">
      <c r="A84" s="142"/>
      <c r="G84" s="142"/>
      <c r="H84" s="143"/>
      <c r="I84" s="187"/>
      <c r="J84" s="185" t="s">
        <v>35</v>
      </c>
      <c r="K84" s="186">
        <f>SUMIF(I$14:I$188,"C",K$14:K$188)</f>
        <v>0</v>
      </c>
      <c r="L84" s="183"/>
      <c r="M84" s="184"/>
      <c r="N84" s="182">
        <f>SUMIF(I$14:I$188,"C",N$14:N$188)</f>
        <v>0</v>
      </c>
      <c r="O84" s="142"/>
      <c r="R84" s="26"/>
      <c r="S84" s="26"/>
      <c r="T84" s="26"/>
      <c r="U84" s="26"/>
      <c r="V84" s="26"/>
    </row>
    <row r="85" spans="1:22" s="138" customFormat="1" x14ac:dyDescent="0.25">
      <c r="A85" s="142"/>
      <c r="G85" s="142"/>
      <c r="H85" s="143"/>
      <c r="I85" s="187"/>
      <c r="J85" s="185" t="s">
        <v>32</v>
      </c>
      <c r="K85" s="186">
        <f>SUMIF(I$16:I$78,"D",K16:K78)</f>
        <v>15.44</v>
      </c>
      <c r="L85" s="183"/>
      <c r="M85" s="184"/>
      <c r="N85" s="182">
        <f>SUMIF(I$14:I$188,"D",N$14:N$188)</f>
        <v>1605.76</v>
      </c>
      <c r="O85" s="142"/>
      <c r="R85" s="26"/>
      <c r="S85" s="26"/>
      <c r="T85" s="26"/>
      <c r="U85" s="26"/>
      <c r="V85" s="26"/>
    </row>
    <row r="86" spans="1:22" s="138" customFormat="1" x14ac:dyDescent="0.25">
      <c r="A86" s="142"/>
      <c r="G86" s="142"/>
      <c r="H86" s="143"/>
      <c r="I86" s="187"/>
      <c r="J86" s="185" t="s">
        <v>31</v>
      </c>
      <c r="K86" s="186">
        <f>SUMIF(I$14:I$188,"E",K$14:K$188)</f>
        <v>25.01</v>
      </c>
      <c r="L86" s="183"/>
      <c r="M86" s="184"/>
      <c r="N86" s="182">
        <f>SUMIF(I$14:I$188,"E",N$14:N$188)</f>
        <v>6502.6</v>
      </c>
      <c r="O86" s="142"/>
      <c r="R86" s="26"/>
      <c r="S86" s="26"/>
      <c r="T86" s="26"/>
      <c r="U86" s="26"/>
      <c r="V86" s="26"/>
    </row>
    <row r="87" spans="1:22" s="138" customFormat="1" x14ac:dyDescent="0.25">
      <c r="A87" s="142"/>
      <c r="G87" s="142"/>
      <c r="H87" s="143"/>
      <c r="I87" s="187"/>
      <c r="J87" s="185" t="s">
        <v>36</v>
      </c>
      <c r="K87" s="186">
        <f>SUMIF(I$14:I$188,"F",K$14:K$188)</f>
        <v>4.53</v>
      </c>
      <c r="L87" s="183"/>
      <c r="M87" s="184"/>
      <c r="N87" s="182">
        <f>SUMIF(I$14:I$188,"F",N$14:N$188)</f>
        <v>1177.8000000000002</v>
      </c>
      <c r="O87" s="142"/>
    </row>
    <row r="88" spans="1:22" s="138" customFormat="1" x14ac:dyDescent="0.25">
      <c r="A88" s="142"/>
      <c r="G88" s="142"/>
      <c r="H88" s="143"/>
      <c r="I88" s="187"/>
      <c r="J88" s="185" t="s">
        <v>29</v>
      </c>
      <c r="K88" s="186">
        <f>SUMIF(I$16:I$78,"G",K16:K78)</f>
        <v>35.47</v>
      </c>
      <c r="L88" s="183"/>
      <c r="M88" s="184"/>
      <c r="N88" s="182">
        <f>SUMIF(I$14:I$188,"G",N$14:N$188)</f>
        <v>3688.88</v>
      </c>
      <c r="O88" s="142"/>
    </row>
    <row r="89" spans="1:22" s="138" customFormat="1" x14ac:dyDescent="0.25">
      <c r="A89" s="142"/>
      <c r="G89" s="142"/>
      <c r="H89" s="143"/>
      <c r="I89" s="187"/>
      <c r="J89" s="185" t="s">
        <v>30</v>
      </c>
      <c r="K89" s="186">
        <f>SUMIF(I$14:I$188,"H",K$14:K$188)</f>
        <v>0</v>
      </c>
      <c r="L89" s="183"/>
      <c r="M89" s="184"/>
      <c r="N89" s="182">
        <f>SUMIF(I$14:I$188,"H",N$14:N$188)</f>
        <v>0</v>
      </c>
      <c r="O89" s="142"/>
    </row>
    <row r="90" spans="1:22" s="138" customFormat="1" x14ac:dyDescent="0.25">
      <c r="A90" s="142"/>
      <c r="G90" s="142"/>
      <c r="H90" s="143"/>
      <c r="I90" s="187"/>
      <c r="J90" s="185" t="s">
        <v>27</v>
      </c>
      <c r="K90" s="186">
        <f>SUMIF(I$16:I$78,"I",K16:K78)</f>
        <v>181.66</v>
      </c>
      <c r="L90" s="183"/>
      <c r="M90" s="184"/>
      <c r="N90" s="182">
        <f>SUMIF(I$14:I$188,"I",N$14:N$188)</f>
        <v>39823.159999999996</v>
      </c>
      <c r="O90" s="142"/>
    </row>
    <row r="91" spans="1:22" s="138" customFormat="1" x14ac:dyDescent="0.25">
      <c r="A91" s="142"/>
      <c r="G91" s="142"/>
      <c r="H91" s="146"/>
      <c r="I91" s="187"/>
      <c r="J91" s="185" t="s">
        <v>28</v>
      </c>
      <c r="K91" s="186">
        <f>SUMIF(I$16:I$78,"J",K16:K78)</f>
        <v>175.22</v>
      </c>
      <c r="L91" s="183"/>
      <c r="M91" s="184"/>
      <c r="N91" s="182">
        <f>SUMIF(I$14:I$188,"J",N$14:N$188)</f>
        <v>38039.56</v>
      </c>
      <c r="O91" s="142"/>
    </row>
    <row r="92" spans="1:22" s="138" customFormat="1" x14ac:dyDescent="0.25">
      <c r="A92" s="142"/>
      <c r="G92" s="142"/>
      <c r="H92" s="143"/>
      <c r="I92" s="187"/>
      <c r="J92" s="185" t="s">
        <v>34</v>
      </c>
      <c r="K92" s="186">
        <f>SUMIF(I$16:I$78,"K",K16:K78)</f>
        <v>543.00999999999988</v>
      </c>
      <c r="L92" s="183"/>
      <c r="M92" s="184"/>
      <c r="N92" s="182">
        <f>SUMIF(I$14:I$188,"K",N$14:N$188)</f>
        <v>54729.860000000008</v>
      </c>
      <c r="O92" s="142"/>
    </row>
    <row r="93" spans="1:22" s="138" customFormat="1" x14ac:dyDescent="0.25">
      <c r="A93" s="142"/>
      <c r="G93" s="142"/>
      <c r="H93" s="143"/>
      <c r="I93" s="187"/>
      <c r="J93" s="185" t="s">
        <v>84</v>
      </c>
      <c r="K93" s="186">
        <f>SUMIF(I$16:I$78,"L",K16:K78)</f>
        <v>0</v>
      </c>
      <c r="L93" s="183"/>
      <c r="M93" s="184"/>
      <c r="N93" s="182">
        <f>SUMIF(I$14:I$188,"L",N$14:N$188)</f>
        <v>0</v>
      </c>
      <c r="O93" s="142"/>
    </row>
    <row r="94" spans="1:22" s="138" customFormat="1" x14ac:dyDescent="0.25">
      <c r="A94" s="142"/>
      <c r="G94" s="142"/>
      <c r="H94" s="142"/>
      <c r="I94" s="187"/>
      <c r="J94" s="185" t="s">
        <v>83</v>
      </c>
      <c r="K94" s="186">
        <f>SUMIF(I$16:I$78,"M",K16:K78)</f>
        <v>204.23000000000002</v>
      </c>
      <c r="L94" s="183"/>
      <c r="M94" s="184"/>
      <c r="N94" s="182">
        <f>SUMIF(I$14:I$188,"M",N$14:N$188)</f>
        <v>204.23000000000002</v>
      </c>
      <c r="O94" s="142"/>
    </row>
    <row r="95" spans="1:22" s="138" customFormat="1" x14ac:dyDescent="0.25">
      <c r="A95" s="142"/>
      <c r="G95" s="142"/>
      <c r="H95" s="142"/>
      <c r="I95" s="187"/>
      <c r="J95" s="185" t="s">
        <v>85</v>
      </c>
      <c r="K95" s="186">
        <f>SUMIF(I$16:I$78,"N",K16:K78)</f>
        <v>0</v>
      </c>
      <c r="L95" s="183"/>
      <c r="M95" s="184"/>
      <c r="N95" s="182">
        <f>SUMIF(I$14:I$188,"N",N$14:N$188)</f>
        <v>0</v>
      </c>
      <c r="O95" s="142"/>
    </row>
    <row r="96" spans="1:22" s="138" customFormat="1" x14ac:dyDescent="0.25">
      <c r="A96" s="142"/>
      <c r="G96" s="142"/>
      <c r="H96" s="142"/>
      <c r="I96" s="187"/>
      <c r="J96" s="188" t="s">
        <v>213</v>
      </c>
      <c r="K96" s="189">
        <f>SUM(K82:K95)</f>
        <v>1283.9099999999999</v>
      </c>
      <c r="L96" s="190"/>
      <c r="M96" s="191"/>
      <c r="N96" s="189">
        <f>SUM(N82:N95)</f>
        <v>156103.21000000002</v>
      </c>
      <c r="O96" s="142"/>
    </row>
    <row r="98" spans="2:19" ht="15" x14ac:dyDescent="0.25">
      <c r="B98" s="272"/>
      <c r="C98" s="272"/>
      <c r="D98" s="272"/>
      <c r="E98" s="138"/>
      <c r="F98" s="138"/>
      <c r="G98" s="431"/>
      <c r="H98" s="431"/>
      <c r="I98" s="431"/>
      <c r="J98" s="431"/>
      <c r="K98" s="431"/>
      <c r="L98" s="431"/>
      <c r="M98" s="431"/>
      <c r="N98" s="368"/>
      <c r="O98" s="352"/>
      <c r="P98" s="272"/>
      <c r="Q98" s="272"/>
    </row>
    <row r="99" spans="2:19" ht="14.25" customHeight="1" x14ac:dyDescent="0.25">
      <c r="B99" s="272"/>
      <c r="C99" s="272"/>
      <c r="D99" s="272"/>
      <c r="E99" s="138"/>
      <c r="F99" s="138"/>
      <c r="G99" s="142"/>
      <c r="H99" s="368"/>
      <c r="I99" s="432"/>
      <c r="J99" s="431"/>
      <c r="K99" s="431"/>
      <c r="L99" s="431"/>
      <c r="M99" s="431"/>
      <c r="N99" s="431"/>
      <c r="O99" s="431"/>
      <c r="P99" s="431"/>
      <c r="Q99" s="368"/>
      <c r="R99" s="352"/>
    </row>
    <row r="100" spans="2:19" ht="19.5" customHeight="1" x14ac:dyDescent="0.25">
      <c r="B100" s="272"/>
      <c r="C100" s="272"/>
      <c r="D100" s="272"/>
      <c r="E100" s="138"/>
      <c r="F100" s="138"/>
      <c r="G100" s="433"/>
      <c r="H100" s="368"/>
      <c r="I100" s="433"/>
      <c r="J100" s="434"/>
      <c r="K100" s="434"/>
      <c r="L100" s="435"/>
      <c r="M100" s="435"/>
      <c r="N100" s="435"/>
      <c r="O100" s="435"/>
      <c r="P100" s="434"/>
      <c r="Q100" s="434"/>
      <c r="R100" s="405"/>
      <c r="S100" s="405"/>
    </row>
    <row r="101" spans="2:19" ht="15" x14ac:dyDescent="0.25">
      <c r="B101" s="272"/>
      <c r="C101" s="272"/>
      <c r="D101" s="272"/>
      <c r="E101" s="138"/>
      <c r="F101" s="138"/>
      <c r="G101" s="433"/>
      <c r="H101" s="368"/>
      <c r="I101" s="432"/>
      <c r="J101" s="433"/>
      <c r="K101" s="433"/>
      <c r="L101" s="433"/>
      <c r="M101" s="433"/>
      <c r="N101" s="433"/>
      <c r="O101" s="433"/>
      <c r="P101" s="433"/>
      <c r="Q101" s="433"/>
      <c r="R101" s="436"/>
    </row>
    <row r="102" spans="2:19" ht="15" x14ac:dyDescent="0.25">
      <c r="B102" s="272"/>
      <c r="C102" s="272"/>
      <c r="D102" s="272"/>
      <c r="E102" s="138"/>
      <c r="F102" s="138"/>
      <c r="G102" s="433"/>
      <c r="H102" s="368"/>
      <c r="I102" s="432"/>
      <c r="J102" s="433"/>
      <c r="K102" s="433"/>
      <c r="L102" s="433"/>
      <c r="M102" s="433"/>
      <c r="N102" s="433"/>
      <c r="O102" s="433"/>
      <c r="P102" s="433"/>
      <c r="Q102" s="433"/>
      <c r="R102" s="436"/>
    </row>
    <row r="103" spans="2:19" ht="15" x14ac:dyDescent="0.25">
      <c r="B103" s="272"/>
      <c r="C103" s="272"/>
      <c r="D103" s="272"/>
      <c r="E103" s="138"/>
      <c r="F103" s="138"/>
      <c r="G103" s="433"/>
      <c r="H103" s="368"/>
      <c r="I103" s="432"/>
      <c r="J103" s="433"/>
      <c r="K103" s="433"/>
      <c r="L103" s="433"/>
      <c r="M103" s="433"/>
      <c r="N103" s="433"/>
      <c r="O103" s="433"/>
      <c r="P103" s="433"/>
      <c r="Q103" s="433"/>
      <c r="R103" s="436"/>
    </row>
    <row r="104" spans="2:19" ht="15" x14ac:dyDescent="0.25">
      <c r="B104" s="272"/>
      <c r="C104" s="272"/>
      <c r="D104" s="272"/>
      <c r="E104" s="138"/>
      <c r="F104" s="138"/>
      <c r="G104" s="433"/>
      <c r="H104" s="368"/>
      <c r="I104" s="432"/>
      <c r="J104" s="433"/>
      <c r="K104" s="433"/>
      <c r="L104" s="433"/>
      <c r="M104" s="433"/>
      <c r="N104" s="433"/>
      <c r="O104" s="433"/>
      <c r="P104" s="433"/>
      <c r="Q104" s="433"/>
      <c r="R104" s="436"/>
    </row>
    <row r="105" spans="2:19" ht="15" x14ac:dyDescent="0.25">
      <c r="B105" s="272"/>
      <c r="C105" s="272"/>
      <c r="D105" s="272"/>
      <c r="E105" s="138"/>
      <c r="F105" s="138"/>
      <c r="G105" s="433"/>
      <c r="H105" s="368"/>
      <c r="I105" s="432"/>
      <c r="J105" s="433"/>
      <c r="K105" s="433"/>
      <c r="L105" s="433"/>
      <c r="M105" s="433"/>
      <c r="N105" s="433"/>
      <c r="O105" s="433"/>
      <c r="P105" s="433"/>
      <c r="Q105" s="433"/>
      <c r="R105" s="436"/>
    </row>
    <row r="106" spans="2:19" ht="15" x14ac:dyDescent="0.25">
      <c r="B106" s="272"/>
      <c r="C106" s="272"/>
      <c r="D106" s="272"/>
      <c r="E106" s="138"/>
      <c r="F106" s="138"/>
      <c r="G106" s="433"/>
      <c r="H106" s="368"/>
      <c r="I106" s="432"/>
      <c r="J106" s="433"/>
      <c r="K106" s="433"/>
      <c r="L106" s="433"/>
      <c r="M106" s="433"/>
      <c r="N106" s="433"/>
      <c r="O106" s="433"/>
      <c r="P106" s="433"/>
      <c r="Q106" s="433"/>
      <c r="R106" s="436"/>
    </row>
    <row r="107" spans="2:19" ht="15" x14ac:dyDescent="0.25">
      <c r="B107" s="272"/>
      <c r="C107" s="272"/>
      <c r="D107" s="272"/>
      <c r="E107" s="138"/>
      <c r="F107" s="138"/>
      <c r="G107" s="433"/>
      <c r="H107" s="368"/>
      <c r="I107" s="432"/>
      <c r="J107" s="433"/>
      <c r="K107" s="433"/>
      <c r="L107" s="433"/>
      <c r="M107" s="433"/>
      <c r="N107" s="433"/>
      <c r="O107" s="433"/>
      <c r="P107" s="433"/>
      <c r="Q107" s="433"/>
      <c r="R107" s="436"/>
    </row>
    <row r="108" spans="2:19" ht="15" x14ac:dyDescent="0.25">
      <c r="B108" s="272"/>
      <c r="C108" s="272"/>
      <c r="D108" s="272"/>
      <c r="E108" s="138"/>
      <c r="F108" s="138"/>
      <c r="G108" s="433"/>
      <c r="H108" s="368"/>
      <c r="I108" s="432"/>
      <c r="J108" s="433"/>
      <c r="K108" s="433"/>
      <c r="L108" s="433"/>
      <c r="M108" s="433"/>
      <c r="N108" s="433"/>
      <c r="O108" s="433"/>
      <c r="P108" s="433"/>
      <c r="Q108" s="433"/>
      <c r="R108" s="436"/>
    </row>
    <row r="109" spans="2:19" ht="15" x14ac:dyDescent="0.25">
      <c r="B109" s="272"/>
      <c r="C109" s="272"/>
      <c r="D109" s="272"/>
      <c r="E109" s="138"/>
      <c r="F109" s="138"/>
      <c r="G109" s="433"/>
      <c r="H109" s="368"/>
      <c r="I109" s="432"/>
      <c r="J109" s="433"/>
      <c r="K109" s="433"/>
      <c r="L109" s="433"/>
      <c r="M109" s="433"/>
      <c r="N109" s="433"/>
      <c r="O109" s="433"/>
      <c r="P109" s="433"/>
      <c r="Q109" s="433"/>
      <c r="R109" s="436"/>
    </row>
    <row r="110" spans="2:19" ht="15" x14ac:dyDescent="0.25">
      <c r="B110" s="272"/>
      <c r="C110" s="272"/>
      <c r="D110" s="272"/>
      <c r="E110" s="138"/>
      <c r="F110" s="138"/>
      <c r="G110" s="433"/>
      <c r="H110" s="368"/>
      <c r="I110" s="432"/>
      <c r="J110" s="433"/>
      <c r="K110" s="433"/>
      <c r="L110" s="433"/>
      <c r="M110" s="433"/>
      <c r="N110" s="433"/>
      <c r="O110" s="433"/>
      <c r="P110" s="433"/>
      <c r="Q110" s="433"/>
      <c r="R110" s="436"/>
    </row>
    <row r="111" spans="2:19" ht="15" x14ac:dyDescent="0.25">
      <c r="B111" s="272"/>
      <c r="C111" s="272"/>
      <c r="D111" s="272"/>
      <c r="E111" s="138"/>
      <c r="F111" s="138"/>
      <c r="G111" s="433"/>
      <c r="H111" s="368"/>
      <c r="I111" s="432"/>
      <c r="J111" s="433"/>
      <c r="K111" s="433"/>
      <c r="L111" s="433"/>
      <c r="M111" s="433"/>
      <c r="N111" s="433"/>
      <c r="O111" s="433"/>
      <c r="P111" s="433"/>
      <c r="Q111" s="433"/>
      <c r="R111" s="436"/>
    </row>
    <row r="112" spans="2:19" ht="15" x14ac:dyDescent="0.25">
      <c r="B112" s="272"/>
      <c r="C112" s="272"/>
      <c r="D112" s="272"/>
      <c r="E112" s="138"/>
      <c r="F112" s="138"/>
      <c r="G112" s="433"/>
      <c r="H112" s="368"/>
      <c r="I112" s="432"/>
      <c r="J112" s="433"/>
      <c r="K112" s="433"/>
      <c r="L112" s="433"/>
      <c r="M112" s="433"/>
      <c r="N112" s="433"/>
      <c r="O112" s="433"/>
      <c r="P112" s="433"/>
      <c r="Q112" s="433"/>
      <c r="R112" s="436"/>
    </row>
    <row r="113" spans="2:18" ht="15" x14ac:dyDescent="0.25">
      <c r="B113" s="272"/>
      <c r="C113" s="272"/>
      <c r="D113" s="272"/>
      <c r="E113" s="138"/>
      <c r="F113" s="138"/>
      <c r="G113" s="368"/>
      <c r="H113" s="368"/>
      <c r="I113" s="432"/>
      <c r="J113" s="433"/>
      <c r="K113" s="433"/>
      <c r="L113" s="433"/>
      <c r="M113" s="433"/>
      <c r="N113" s="433"/>
      <c r="O113" s="433"/>
      <c r="P113" s="433"/>
      <c r="Q113" s="368"/>
      <c r="R113" s="436"/>
    </row>
    <row r="114" spans="2:18" ht="15" x14ac:dyDescent="0.25">
      <c r="B114" s="272"/>
      <c r="C114" s="272"/>
      <c r="D114" s="272"/>
      <c r="E114" s="138"/>
      <c r="F114" s="138"/>
      <c r="G114" s="368"/>
      <c r="H114" s="368"/>
      <c r="I114" s="432"/>
      <c r="J114" s="433"/>
      <c r="K114" s="433"/>
      <c r="L114" s="433"/>
      <c r="M114" s="433"/>
      <c r="N114" s="433"/>
      <c r="O114" s="433"/>
      <c r="P114" s="368"/>
      <c r="Q114" s="368"/>
      <c r="R114" s="436"/>
    </row>
    <row r="115" spans="2:18" ht="14.25" x14ac:dyDescent="0.25">
      <c r="B115" s="272"/>
      <c r="C115" s="272"/>
      <c r="D115" s="272"/>
      <c r="E115" s="138"/>
      <c r="F115" s="138"/>
      <c r="G115" s="368"/>
      <c r="H115" s="368"/>
      <c r="I115" s="368"/>
      <c r="J115" s="368"/>
      <c r="K115" s="368"/>
      <c r="L115" s="368"/>
      <c r="M115" s="368"/>
      <c r="N115" s="368"/>
      <c r="O115" s="368"/>
      <c r="P115" s="368"/>
      <c r="Q115" s="368"/>
      <c r="R115" s="352"/>
    </row>
    <row r="116" spans="2:18" ht="15" x14ac:dyDescent="0.25">
      <c r="B116" s="272"/>
      <c r="C116" s="272"/>
      <c r="D116" s="272"/>
      <c r="E116" s="138"/>
      <c r="F116" s="138"/>
      <c r="G116" s="270"/>
      <c r="H116" s="437"/>
      <c r="I116" s="437"/>
      <c r="J116" s="368"/>
      <c r="K116" s="368"/>
      <c r="L116" s="368"/>
      <c r="M116" s="368"/>
      <c r="N116" s="368"/>
      <c r="O116" s="368"/>
      <c r="P116" s="368"/>
      <c r="Q116" s="368"/>
      <c r="R116" s="438"/>
    </row>
    <row r="117" spans="2:18" x14ac:dyDescent="0.25">
      <c r="B117" s="272"/>
      <c r="C117" s="272"/>
      <c r="D117" s="272"/>
      <c r="E117" s="272"/>
      <c r="F117" s="272"/>
      <c r="G117" s="270"/>
      <c r="H117" s="270"/>
      <c r="I117" s="270"/>
      <c r="J117" s="271"/>
      <c r="K117" s="274"/>
      <c r="L117" s="270"/>
      <c r="M117" s="270"/>
      <c r="N117" s="270"/>
      <c r="O117" s="270"/>
      <c r="P117" s="272"/>
      <c r="Q117" s="272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50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38"/>
      <c r="V1" s="138"/>
      <c r="W1" s="138"/>
      <c r="X1" s="138"/>
      <c r="Y1" s="138"/>
      <c r="Z1" s="138"/>
      <c r="AA1" s="138"/>
      <c r="AB1" s="138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38"/>
      <c r="V2" s="138"/>
      <c r="W2" s="138"/>
      <c r="X2" s="138"/>
      <c r="Y2" s="138"/>
      <c r="Z2" s="138"/>
      <c r="AA2" s="138"/>
      <c r="AB2" s="138"/>
    </row>
    <row r="3" spans="1:28" s="20" customFormat="1" ht="18" x14ac:dyDescent="0.25">
      <c r="A3" s="246" t="s">
        <v>225</v>
      </c>
      <c r="C3" s="92" t="s">
        <v>226</v>
      </c>
      <c r="G3" s="11"/>
      <c r="H3" s="11"/>
      <c r="I3" s="11"/>
      <c r="J3" s="12"/>
      <c r="K3" s="13"/>
      <c r="L3" s="11"/>
      <c r="M3" s="11"/>
      <c r="N3" s="11"/>
      <c r="O3" s="11"/>
      <c r="U3" s="138"/>
      <c r="V3" s="138"/>
      <c r="W3" s="138"/>
      <c r="X3" s="138"/>
      <c r="Y3" s="138"/>
      <c r="Z3" s="138"/>
      <c r="AA3" s="138"/>
      <c r="AB3" s="138"/>
    </row>
    <row r="4" spans="1:28" s="20" customFormat="1" ht="24" customHeight="1" x14ac:dyDescent="0.25">
      <c r="A4" s="247" t="s">
        <v>86</v>
      </c>
      <c r="C4" s="93"/>
      <c r="I4" s="11"/>
      <c r="J4" s="12"/>
      <c r="K4" s="13"/>
      <c r="L4" s="11"/>
      <c r="M4" s="11"/>
      <c r="N4" s="11"/>
      <c r="O4" s="11"/>
      <c r="U4" s="138"/>
      <c r="V4" s="138"/>
      <c r="W4" s="138"/>
      <c r="X4" s="138"/>
      <c r="Y4" s="138"/>
      <c r="Z4" s="138"/>
      <c r="AA4" s="138"/>
      <c r="AB4" s="138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38"/>
      <c r="V5" s="138"/>
      <c r="W5" s="138"/>
      <c r="X5" s="138"/>
      <c r="Y5" s="138"/>
      <c r="Z5" s="138"/>
      <c r="AA5" s="138"/>
      <c r="AB5" s="138"/>
    </row>
    <row r="6" spans="1:28" s="20" customFormat="1" ht="14.25" x14ac:dyDescent="0.25">
      <c r="A6" s="248"/>
      <c r="C6" s="94"/>
      <c r="I6" s="11"/>
      <c r="J6" s="12"/>
      <c r="K6" s="13"/>
      <c r="L6" s="11"/>
      <c r="M6" s="11"/>
      <c r="N6" s="11"/>
      <c r="O6" s="11"/>
      <c r="U6" s="138"/>
      <c r="V6" s="138"/>
      <c r="W6" s="138"/>
      <c r="X6" s="138"/>
      <c r="Y6" s="138"/>
      <c r="Z6" s="138"/>
      <c r="AA6" s="138"/>
      <c r="AB6" s="138"/>
    </row>
    <row r="7" spans="1:28" s="20" customFormat="1" ht="15.75" customHeight="1" x14ac:dyDescent="0.25">
      <c r="A7" s="249" t="s">
        <v>312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38"/>
      <c r="V7" s="138"/>
      <c r="W7" s="138"/>
      <c r="X7" s="138"/>
      <c r="Y7" s="138"/>
      <c r="Z7" s="138"/>
      <c r="AA7" s="138"/>
      <c r="AB7" s="138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38"/>
      <c r="V8" s="138"/>
      <c r="W8" s="138"/>
      <c r="X8" s="138"/>
      <c r="Y8" s="138"/>
      <c r="Z8" s="138"/>
      <c r="AA8" s="138"/>
      <c r="AB8" s="138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38"/>
      <c r="V9" s="138"/>
      <c r="W9" s="138"/>
      <c r="X9" s="138"/>
      <c r="Y9" s="138"/>
      <c r="Z9" s="138"/>
      <c r="AA9" s="138"/>
      <c r="AB9" s="138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38"/>
      <c r="V10" s="138"/>
      <c r="W10" s="138"/>
      <c r="X10" s="138"/>
      <c r="Y10" s="138"/>
      <c r="Z10" s="138"/>
      <c r="AA10" s="138"/>
      <c r="AB10" s="138"/>
    </row>
    <row r="11" spans="1:28" s="11" customFormat="1" ht="12.95" customHeight="1" x14ac:dyDescent="0.25">
      <c r="A11" s="426" t="s">
        <v>227</v>
      </c>
      <c r="B11" s="282">
        <v>1</v>
      </c>
      <c r="C11" s="282">
        <v>2</v>
      </c>
      <c r="D11" s="282">
        <v>3</v>
      </c>
      <c r="E11" s="282">
        <v>4</v>
      </c>
      <c r="F11" s="282">
        <v>5</v>
      </c>
      <c r="G11" s="282">
        <v>6</v>
      </c>
      <c r="H11" s="282">
        <v>7</v>
      </c>
      <c r="I11" s="282">
        <v>8</v>
      </c>
      <c r="J11" s="308">
        <v>9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s="11" customFormat="1" ht="69.599999999999994" customHeight="1" x14ac:dyDescent="0.25">
      <c r="A12" s="427"/>
      <c r="B12" s="283" t="s">
        <v>229</v>
      </c>
      <c r="C12" s="283" t="s">
        <v>211</v>
      </c>
      <c r="D12" s="283" t="s">
        <v>230</v>
      </c>
      <c r="E12" s="283" t="s">
        <v>228</v>
      </c>
      <c r="F12" s="283" t="s">
        <v>231</v>
      </c>
      <c r="G12" s="429" t="s">
        <v>232</v>
      </c>
      <c r="H12" s="429" t="s">
        <v>292</v>
      </c>
      <c r="I12" s="429" t="s">
        <v>294</v>
      </c>
      <c r="J12" s="309" t="s">
        <v>293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s="20" customFormat="1" ht="15.95" customHeight="1" thickBot="1" x14ac:dyDescent="0.3">
      <c r="A13" s="428"/>
      <c r="B13" s="284"/>
      <c r="C13" s="284"/>
      <c r="D13" s="284"/>
      <c r="E13" s="284"/>
      <c r="F13" s="284"/>
      <c r="G13" s="430"/>
      <c r="H13" s="430"/>
      <c r="I13" s="430"/>
      <c r="J13" s="310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s="20" customFormat="1" ht="45" customHeight="1" thickTop="1" x14ac:dyDescent="0.25">
      <c r="A14" s="311" t="s">
        <v>233</v>
      </c>
      <c r="B14" s="276" t="s">
        <v>234</v>
      </c>
      <c r="C14" s="307">
        <v>1882.98</v>
      </c>
      <c r="D14" s="307">
        <v>195829.92</v>
      </c>
      <c r="E14" s="277"/>
      <c r="F14" s="277"/>
      <c r="G14" s="278"/>
      <c r="H14" s="279"/>
      <c r="I14" s="278"/>
      <c r="J14" s="312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45" customHeight="1" x14ac:dyDescent="0.25">
      <c r="A15" s="311" t="s">
        <v>235</v>
      </c>
      <c r="B15" s="276" t="s">
        <v>243</v>
      </c>
      <c r="C15" s="307">
        <v>90.72</v>
      </c>
      <c r="D15" s="307">
        <v>8588.2800000000007</v>
      </c>
      <c r="E15" s="277"/>
      <c r="F15" s="277"/>
      <c r="G15" s="278"/>
      <c r="H15" s="279"/>
      <c r="I15" s="278"/>
      <c r="J15" s="312"/>
    </row>
    <row r="16" spans="1:28" ht="45" customHeight="1" x14ac:dyDescent="0.25">
      <c r="A16" s="311" t="s">
        <v>236</v>
      </c>
      <c r="B16" s="276" t="s">
        <v>244</v>
      </c>
      <c r="C16" s="307">
        <v>405.96</v>
      </c>
      <c r="D16" s="307">
        <v>42219.839999999997</v>
      </c>
      <c r="E16" s="277"/>
      <c r="F16" s="277"/>
      <c r="G16" s="278"/>
      <c r="H16" s="279"/>
      <c r="I16" s="278"/>
      <c r="J16" s="312"/>
    </row>
    <row r="17" spans="1:10" ht="45" customHeight="1" x14ac:dyDescent="0.25">
      <c r="A17" s="311" t="s">
        <v>237</v>
      </c>
      <c r="B17" s="276" t="s">
        <v>245</v>
      </c>
      <c r="C17" s="307">
        <v>213.19</v>
      </c>
      <c r="D17" s="307">
        <v>39055.64</v>
      </c>
      <c r="E17" s="277"/>
      <c r="F17" s="277"/>
      <c r="G17" s="278"/>
      <c r="H17" s="279"/>
      <c r="I17" s="278"/>
      <c r="J17" s="312"/>
    </row>
    <row r="18" spans="1:10" ht="45" customHeight="1" x14ac:dyDescent="0.25">
      <c r="A18" s="311" t="s">
        <v>238</v>
      </c>
      <c r="B18" s="276" t="s">
        <v>246</v>
      </c>
      <c r="C18" s="307">
        <v>216.57</v>
      </c>
      <c r="D18" s="307">
        <v>47975.96</v>
      </c>
      <c r="E18" s="277"/>
      <c r="F18" s="277"/>
      <c r="G18" s="278"/>
      <c r="H18" s="279"/>
      <c r="I18" s="278"/>
      <c r="J18" s="312"/>
    </row>
    <row r="19" spans="1:10" ht="45" customHeight="1" x14ac:dyDescent="0.25">
      <c r="A19" s="311" t="s">
        <v>239</v>
      </c>
      <c r="B19" s="276" t="s">
        <v>247</v>
      </c>
      <c r="C19" s="307">
        <v>31.110000000000003</v>
      </c>
      <c r="D19" s="307">
        <v>5848.4400000000005</v>
      </c>
      <c r="E19" s="277"/>
      <c r="F19" s="277"/>
      <c r="G19" s="278"/>
      <c r="H19" s="279"/>
      <c r="I19" s="278"/>
      <c r="J19" s="312"/>
    </row>
    <row r="20" spans="1:10" ht="45" customHeight="1" x14ac:dyDescent="0.25">
      <c r="A20" s="311" t="s">
        <v>240</v>
      </c>
      <c r="B20" s="276" t="s">
        <v>248</v>
      </c>
      <c r="C20" s="307">
        <v>204.44</v>
      </c>
      <c r="D20" s="307">
        <v>42963.960000000006</v>
      </c>
      <c r="E20" s="277"/>
      <c r="F20" s="277"/>
      <c r="G20" s="278"/>
      <c r="H20" s="279"/>
      <c r="I20" s="278"/>
      <c r="J20" s="312"/>
    </row>
    <row r="21" spans="1:10" ht="45" customHeight="1" x14ac:dyDescent="0.25">
      <c r="A21" s="311" t="s">
        <v>241</v>
      </c>
      <c r="B21" s="276" t="s">
        <v>249</v>
      </c>
      <c r="C21" s="307">
        <v>346.46</v>
      </c>
      <c r="D21" s="307">
        <v>77306.320000000007</v>
      </c>
      <c r="E21" s="277"/>
      <c r="F21" s="277"/>
      <c r="G21" s="278"/>
      <c r="H21" s="279"/>
      <c r="I21" s="278"/>
      <c r="J21" s="312"/>
    </row>
    <row r="22" spans="1:10" ht="45" customHeight="1" x14ac:dyDescent="0.25">
      <c r="A22" s="311" t="s">
        <v>242</v>
      </c>
      <c r="B22" s="276" t="s">
        <v>250</v>
      </c>
      <c r="C22" s="307">
        <v>1295.6600000000001</v>
      </c>
      <c r="D22" s="307">
        <v>159288.24</v>
      </c>
      <c r="E22" s="277"/>
      <c r="F22" s="277"/>
      <c r="G22" s="278"/>
      <c r="H22" s="279"/>
      <c r="I22" s="278"/>
      <c r="J22" s="312"/>
    </row>
    <row r="23" spans="1:10" ht="38.25" customHeight="1" x14ac:dyDescent="0.25">
      <c r="A23" s="311" t="s">
        <v>286</v>
      </c>
      <c r="B23" s="276" t="s">
        <v>282</v>
      </c>
      <c r="C23" s="307">
        <v>778.78</v>
      </c>
      <c r="D23" s="307">
        <v>132042.56</v>
      </c>
      <c r="E23" s="307"/>
      <c r="F23" s="307"/>
      <c r="G23" s="307"/>
      <c r="H23" s="307"/>
      <c r="I23" s="307"/>
      <c r="J23" s="313"/>
    </row>
    <row r="24" spans="1:10" ht="51" x14ac:dyDescent="0.25">
      <c r="A24" s="311" t="s">
        <v>287</v>
      </c>
      <c r="B24" s="276" t="s">
        <v>283</v>
      </c>
      <c r="C24" s="307">
        <v>4165.8599999999997</v>
      </c>
      <c r="D24" s="307">
        <v>410716.46</v>
      </c>
      <c r="E24" s="307"/>
      <c r="F24" s="307"/>
      <c r="G24" s="307"/>
      <c r="H24" s="307"/>
      <c r="I24" s="307"/>
      <c r="J24" s="313"/>
    </row>
    <row r="25" spans="1:10" ht="38.25" customHeight="1" x14ac:dyDescent="0.25">
      <c r="A25" s="311" t="s">
        <v>288</v>
      </c>
      <c r="B25" s="276" t="s">
        <v>284</v>
      </c>
      <c r="C25" s="307">
        <v>63.73</v>
      </c>
      <c r="D25" s="307">
        <v>6627.920000000001</v>
      </c>
      <c r="E25" s="307"/>
      <c r="F25" s="307"/>
      <c r="G25" s="307"/>
      <c r="H25" s="307"/>
      <c r="I25" s="307"/>
      <c r="J25" s="313"/>
    </row>
    <row r="26" spans="1:10" ht="42" customHeight="1" x14ac:dyDescent="0.25">
      <c r="A26" s="311" t="s">
        <v>289</v>
      </c>
      <c r="B26" s="276" t="s">
        <v>291</v>
      </c>
      <c r="C26" s="307">
        <v>1949.01</v>
      </c>
      <c r="D26" s="307">
        <v>33375.519999999997</v>
      </c>
      <c r="E26" s="307"/>
      <c r="F26" s="307"/>
      <c r="G26" s="307"/>
      <c r="H26" s="307"/>
      <c r="I26" s="307"/>
      <c r="J26" s="313"/>
    </row>
    <row r="27" spans="1:10" ht="45.75" customHeight="1" thickBot="1" x14ac:dyDescent="0.3">
      <c r="A27" s="314" t="s">
        <v>290</v>
      </c>
      <c r="B27" s="315" t="s">
        <v>285</v>
      </c>
      <c r="C27" s="316">
        <v>1296.99</v>
      </c>
      <c r="D27" s="316">
        <v>2593.98</v>
      </c>
      <c r="E27" s="316"/>
      <c r="F27" s="316"/>
      <c r="G27" s="316"/>
      <c r="H27" s="316"/>
      <c r="I27" s="316"/>
      <c r="J27" s="317"/>
    </row>
    <row r="28" spans="1:10" s="322" customFormat="1" ht="49.5" customHeight="1" thickBot="1" x14ac:dyDescent="0.3">
      <c r="A28" s="318"/>
      <c r="B28" s="319" t="s">
        <v>213</v>
      </c>
      <c r="C28" s="320">
        <f>SUM(C14:C27)</f>
        <v>12941.46</v>
      </c>
      <c r="D28" s="320">
        <f>SUM(D14:D27)</f>
        <v>1204433.04</v>
      </c>
      <c r="E28" s="320"/>
      <c r="F28" s="320"/>
      <c r="G28" s="320"/>
      <c r="H28" s="320"/>
      <c r="I28" s="320"/>
      <c r="J28" s="321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301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72"/>
      <c r="B13" s="372">
        <v>1</v>
      </c>
      <c r="C13" s="372">
        <v>2</v>
      </c>
      <c r="D13" s="372">
        <v>3</v>
      </c>
      <c r="E13" s="372">
        <v>4</v>
      </c>
      <c r="F13" s="372">
        <v>5</v>
      </c>
      <c r="G13" s="372">
        <v>6</v>
      </c>
      <c r="H13" s="372">
        <v>7</v>
      </c>
      <c r="I13" s="372">
        <v>8</v>
      </c>
      <c r="J13" s="118">
        <v>9</v>
      </c>
      <c r="K13" s="372">
        <v>10</v>
      </c>
      <c r="L13" s="372">
        <v>11</v>
      </c>
      <c r="M13" s="372">
        <v>12</v>
      </c>
      <c r="N13" s="372">
        <v>13</v>
      </c>
      <c r="O13" s="372">
        <v>14</v>
      </c>
    </row>
    <row r="14" spans="1:16" s="11" customFormat="1" ht="69.599999999999994" customHeight="1" x14ac:dyDescent="0.25">
      <c r="A14" s="372" t="s">
        <v>25</v>
      </c>
      <c r="B14" s="372" t="s">
        <v>1</v>
      </c>
      <c r="C14" s="372" t="s">
        <v>0</v>
      </c>
      <c r="D14" s="372" t="s">
        <v>2</v>
      </c>
      <c r="E14" s="372" t="s">
        <v>3</v>
      </c>
      <c r="F14" s="372" t="s">
        <v>4</v>
      </c>
      <c r="G14" s="409" t="s">
        <v>314</v>
      </c>
      <c r="H14" s="410"/>
      <c r="I14" s="372" t="s">
        <v>6</v>
      </c>
      <c r="J14" s="118" t="s">
        <v>7</v>
      </c>
      <c r="K14" s="372" t="s">
        <v>8</v>
      </c>
      <c r="L14" s="372" t="s">
        <v>9</v>
      </c>
      <c r="M14" s="372" t="s">
        <v>308</v>
      </c>
      <c r="N14" s="372" t="s">
        <v>10</v>
      </c>
      <c r="O14" s="372" t="s">
        <v>23</v>
      </c>
      <c r="P14" s="270"/>
    </row>
    <row r="15" spans="1:16" ht="15.95" customHeight="1" x14ac:dyDescent="0.25">
      <c r="A15" s="372"/>
      <c r="B15" s="373"/>
      <c r="C15" s="373"/>
      <c r="D15" s="373"/>
      <c r="E15" s="373"/>
      <c r="F15" s="373"/>
      <c r="G15" s="372" t="s">
        <v>5</v>
      </c>
      <c r="H15" s="372" t="s">
        <v>311</v>
      </c>
      <c r="I15" s="372"/>
      <c r="J15" s="118"/>
      <c r="K15" s="372"/>
      <c r="L15" s="372"/>
      <c r="M15" s="372"/>
      <c r="N15" s="372"/>
      <c r="O15" s="372" t="s">
        <v>309</v>
      </c>
      <c r="P15" s="272"/>
    </row>
    <row r="16" spans="1:16" ht="31.9" customHeight="1" x14ac:dyDescent="0.25">
      <c r="A16" s="10">
        <v>1</v>
      </c>
      <c r="B16" s="340" t="s">
        <v>296</v>
      </c>
      <c r="C16" s="334" t="s">
        <v>22</v>
      </c>
      <c r="D16" s="374" t="s">
        <v>100</v>
      </c>
      <c r="E16" s="374" t="s">
        <v>318</v>
      </c>
      <c r="F16" s="334"/>
      <c r="G16" s="10" t="s">
        <v>5</v>
      </c>
      <c r="H16" s="335" t="s">
        <v>26</v>
      </c>
      <c r="I16" s="10" t="s">
        <v>34</v>
      </c>
      <c r="J16" s="10">
        <v>4</v>
      </c>
      <c r="K16" s="380">
        <v>15.53</v>
      </c>
      <c r="L16" s="41">
        <v>2</v>
      </c>
      <c r="M16" s="41">
        <f>PRODUCT($L16,$M$1)</f>
        <v>104</v>
      </c>
      <c r="N16" s="348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40" t="s">
        <v>296</v>
      </c>
      <c r="C17" s="334" t="s">
        <v>22</v>
      </c>
      <c r="D17" s="374" t="s">
        <v>101</v>
      </c>
      <c r="E17" s="374" t="s">
        <v>319</v>
      </c>
      <c r="F17" s="334"/>
      <c r="G17" s="10" t="s">
        <v>5</v>
      </c>
      <c r="H17" s="335" t="s">
        <v>26</v>
      </c>
      <c r="I17" s="10" t="s">
        <v>34</v>
      </c>
      <c r="J17" s="10">
        <v>4</v>
      </c>
      <c r="K17" s="380">
        <v>15.07</v>
      </c>
      <c r="L17" s="41">
        <v>2</v>
      </c>
      <c r="M17" s="41">
        <f t="shared" ref="M17" si="0">PRODUCT($L17,$M$1)</f>
        <v>104</v>
      </c>
      <c r="N17" s="348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40" t="s">
        <v>296</v>
      </c>
      <c r="C18" s="334" t="s">
        <v>15</v>
      </c>
      <c r="D18" s="374" t="s">
        <v>331</v>
      </c>
      <c r="E18" s="374" t="s">
        <v>319</v>
      </c>
      <c r="F18" s="334"/>
      <c r="G18" s="10" t="s">
        <v>5</v>
      </c>
      <c r="H18" s="335" t="s">
        <v>26</v>
      </c>
      <c r="I18" s="10" t="s">
        <v>34</v>
      </c>
      <c r="J18" s="10">
        <v>4</v>
      </c>
      <c r="K18" s="380">
        <v>16.43</v>
      </c>
      <c r="L18" s="41">
        <v>2</v>
      </c>
      <c r="M18" s="41">
        <f>PRODUCT($L18,$M$1)</f>
        <v>104</v>
      </c>
      <c r="N18" s="348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40" t="s">
        <v>296</v>
      </c>
      <c r="C19" s="334" t="s">
        <v>22</v>
      </c>
      <c r="D19" s="374" t="s">
        <v>332</v>
      </c>
      <c r="E19" s="374" t="s">
        <v>319</v>
      </c>
      <c r="F19" s="334"/>
      <c r="G19" s="10" t="s">
        <v>5</v>
      </c>
      <c r="H19" s="335" t="s">
        <v>26</v>
      </c>
      <c r="I19" s="10" t="s">
        <v>34</v>
      </c>
      <c r="J19" s="10">
        <v>4</v>
      </c>
      <c r="K19" s="380">
        <v>17.2</v>
      </c>
      <c r="L19" s="41">
        <v>2</v>
      </c>
      <c r="M19" s="41">
        <f>PRODUCT($L19,$M$1)</f>
        <v>104</v>
      </c>
      <c r="N19" s="348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40" t="s">
        <v>296</v>
      </c>
      <c r="C20" s="398" t="s">
        <v>22</v>
      </c>
      <c r="D20" s="374" t="s">
        <v>333</v>
      </c>
      <c r="E20" s="399" t="s">
        <v>320</v>
      </c>
      <c r="F20" s="334"/>
      <c r="G20" s="336" t="s">
        <v>5</v>
      </c>
      <c r="H20" s="335" t="s">
        <v>26</v>
      </c>
      <c r="I20" s="336" t="s">
        <v>34</v>
      </c>
      <c r="J20" s="336">
        <v>4</v>
      </c>
      <c r="K20" s="380">
        <v>15.17</v>
      </c>
      <c r="L20" s="335">
        <v>2</v>
      </c>
      <c r="M20" s="335">
        <f t="shared" ref="M20" si="2">PRODUCT($L20,$M$1)</f>
        <v>104</v>
      </c>
      <c r="N20" s="376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40" t="s">
        <v>296</v>
      </c>
      <c r="C21" s="334" t="s">
        <v>15</v>
      </c>
      <c r="D21" s="374" t="s">
        <v>334</v>
      </c>
      <c r="E21" s="400" t="s">
        <v>321</v>
      </c>
      <c r="F21" s="334"/>
      <c r="G21" s="10" t="s">
        <v>5</v>
      </c>
      <c r="H21" s="335" t="s">
        <v>26</v>
      </c>
      <c r="I21" s="10" t="s">
        <v>83</v>
      </c>
      <c r="J21" s="10">
        <v>4</v>
      </c>
      <c r="K21" s="380">
        <v>7.52</v>
      </c>
      <c r="L21" s="335" t="s">
        <v>95</v>
      </c>
      <c r="M21" s="41">
        <v>2</v>
      </c>
      <c r="N21" s="376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40" t="s">
        <v>296</v>
      </c>
      <c r="C22" s="334" t="s">
        <v>15</v>
      </c>
      <c r="D22" s="374" t="s">
        <v>335</v>
      </c>
      <c r="E22" s="400" t="s">
        <v>322</v>
      </c>
      <c r="F22" s="334"/>
      <c r="G22" s="10" t="s">
        <v>5</v>
      </c>
      <c r="H22" s="335" t="s">
        <v>26</v>
      </c>
      <c r="I22" s="10" t="s">
        <v>83</v>
      </c>
      <c r="J22" s="10">
        <v>4</v>
      </c>
      <c r="K22" s="380">
        <v>6.31</v>
      </c>
      <c r="L22" s="335" t="s">
        <v>95</v>
      </c>
      <c r="M22" s="41">
        <v>2</v>
      </c>
      <c r="N22" s="376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40" t="s">
        <v>296</v>
      </c>
      <c r="C23" s="334" t="s">
        <v>15</v>
      </c>
      <c r="D23" s="374" t="s">
        <v>102</v>
      </c>
      <c r="E23" s="400" t="s">
        <v>323</v>
      </c>
      <c r="F23" s="334"/>
      <c r="G23" s="10" t="s">
        <v>5</v>
      </c>
      <c r="H23" s="335" t="s">
        <v>26</v>
      </c>
      <c r="I23" s="10" t="s">
        <v>83</v>
      </c>
      <c r="J23" s="10">
        <v>4</v>
      </c>
      <c r="K23" s="380">
        <v>6.31</v>
      </c>
      <c r="L23" s="335" t="s">
        <v>95</v>
      </c>
      <c r="M23" s="41">
        <v>2</v>
      </c>
      <c r="N23" s="376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40" t="s">
        <v>296</v>
      </c>
      <c r="C24" s="334" t="s">
        <v>15</v>
      </c>
      <c r="D24" s="374" t="s">
        <v>103</v>
      </c>
      <c r="E24" s="400" t="s">
        <v>324</v>
      </c>
      <c r="F24" s="334"/>
      <c r="G24" s="10" t="s">
        <v>5</v>
      </c>
      <c r="H24" s="335" t="s">
        <v>26</v>
      </c>
      <c r="I24" s="10" t="s">
        <v>83</v>
      </c>
      <c r="J24" s="10">
        <v>4</v>
      </c>
      <c r="K24" s="380">
        <v>2.93</v>
      </c>
      <c r="L24" s="335" t="s">
        <v>95</v>
      </c>
      <c r="M24" s="41">
        <v>2</v>
      </c>
      <c r="N24" s="376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40" t="s">
        <v>296</v>
      </c>
      <c r="C25" s="334" t="s">
        <v>15</v>
      </c>
      <c r="D25" s="374" t="s">
        <v>104</v>
      </c>
      <c r="E25" s="400" t="s">
        <v>325</v>
      </c>
      <c r="F25" s="334"/>
      <c r="G25" s="10" t="s">
        <v>5</v>
      </c>
      <c r="H25" s="335" t="s">
        <v>26</v>
      </c>
      <c r="I25" s="10" t="s">
        <v>83</v>
      </c>
      <c r="J25" s="10">
        <v>4</v>
      </c>
      <c r="K25" s="380">
        <v>7.16</v>
      </c>
      <c r="L25" s="335" t="s">
        <v>95</v>
      </c>
      <c r="M25" s="41">
        <v>2</v>
      </c>
      <c r="N25" s="376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40" t="s">
        <v>296</v>
      </c>
      <c r="C26" s="334" t="s">
        <v>22</v>
      </c>
      <c r="D26" s="374" t="s">
        <v>336</v>
      </c>
      <c r="E26" s="374" t="s">
        <v>43</v>
      </c>
      <c r="F26" s="334"/>
      <c r="G26" s="10" t="s">
        <v>5</v>
      </c>
      <c r="H26" s="335" t="s">
        <v>26</v>
      </c>
      <c r="I26" s="10" t="s">
        <v>34</v>
      </c>
      <c r="J26" s="10">
        <v>4</v>
      </c>
      <c r="K26" s="380">
        <v>15.46</v>
      </c>
      <c r="L26" s="41">
        <v>2</v>
      </c>
      <c r="M26" s="41">
        <f>PRODUCT($L26,$M$1)</f>
        <v>104</v>
      </c>
      <c r="N26" s="348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40" t="s">
        <v>296</v>
      </c>
      <c r="C27" s="334" t="s">
        <v>22</v>
      </c>
      <c r="D27" s="374" t="s">
        <v>337</v>
      </c>
      <c r="E27" s="374" t="s">
        <v>43</v>
      </c>
      <c r="F27" s="334"/>
      <c r="G27" s="10" t="s">
        <v>5</v>
      </c>
      <c r="H27" s="335" t="s">
        <v>26</v>
      </c>
      <c r="I27" s="10" t="s">
        <v>34</v>
      </c>
      <c r="J27" s="10">
        <v>4</v>
      </c>
      <c r="K27" s="380">
        <v>16.55</v>
      </c>
      <c r="L27" s="41">
        <v>2</v>
      </c>
      <c r="M27" s="41">
        <f t="shared" ref="M27:M90" si="4">PRODUCT($L27,$M$1)</f>
        <v>104</v>
      </c>
      <c r="N27" s="348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40" t="s">
        <v>296</v>
      </c>
      <c r="C28" s="334" t="s">
        <v>15</v>
      </c>
      <c r="D28" s="374" t="s">
        <v>108</v>
      </c>
      <c r="E28" s="400" t="s">
        <v>326</v>
      </c>
      <c r="F28" s="334"/>
      <c r="G28" s="10" t="s">
        <v>5</v>
      </c>
      <c r="H28" s="335" t="s">
        <v>26</v>
      </c>
      <c r="I28" s="10" t="s">
        <v>83</v>
      </c>
      <c r="J28" s="10">
        <v>4</v>
      </c>
      <c r="K28" s="380">
        <v>5.27</v>
      </c>
      <c r="L28" s="335" t="s">
        <v>95</v>
      </c>
      <c r="M28" s="41">
        <v>2</v>
      </c>
      <c r="N28" s="376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40" t="s">
        <v>296</v>
      </c>
      <c r="C29" s="334" t="s">
        <v>22</v>
      </c>
      <c r="D29" s="374" t="s">
        <v>111</v>
      </c>
      <c r="E29" s="374" t="s">
        <v>319</v>
      </c>
      <c r="F29" s="334"/>
      <c r="G29" s="10" t="s">
        <v>5</v>
      </c>
      <c r="H29" s="335" t="s">
        <v>26</v>
      </c>
      <c r="I29" s="10" t="s">
        <v>34</v>
      </c>
      <c r="J29" s="10">
        <v>4</v>
      </c>
      <c r="K29" s="380">
        <v>23.78</v>
      </c>
      <c r="L29" s="41">
        <v>2</v>
      </c>
      <c r="M29" s="41">
        <v>104</v>
      </c>
      <c r="N29" s="348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40" t="s">
        <v>296</v>
      </c>
      <c r="C30" s="334" t="s">
        <v>22</v>
      </c>
      <c r="D30" s="374" t="s">
        <v>338</v>
      </c>
      <c r="E30" s="374" t="s">
        <v>319</v>
      </c>
      <c r="F30" s="334"/>
      <c r="G30" s="10" t="s">
        <v>5</v>
      </c>
      <c r="H30" s="335" t="s">
        <v>26</v>
      </c>
      <c r="I30" s="10" t="s">
        <v>34</v>
      </c>
      <c r="J30" s="10">
        <v>4</v>
      </c>
      <c r="K30" s="380">
        <v>15.49</v>
      </c>
      <c r="L30" s="41">
        <v>2</v>
      </c>
      <c r="M30" s="41">
        <f t="shared" si="4"/>
        <v>104</v>
      </c>
      <c r="N30" s="348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40" t="s">
        <v>296</v>
      </c>
      <c r="C31" s="334" t="s">
        <v>22</v>
      </c>
      <c r="D31" s="374" t="s">
        <v>339</v>
      </c>
      <c r="E31" s="374" t="s">
        <v>319</v>
      </c>
      <c r="F31" s="334"/>
      <c r="G31" s="10" t="s">
        <v>5</v>
      </c>
      <c r="H31" s="335" t="s">
        <v>26</v>
      </c>
      <c r="I31" s="10" t="s">
        <v>34</v>
      </c>
      <c r="J31" s="10">
        <v>4</v>
      </c>
      <c r="K31" s="380">
        <v>15.45</v>
      </c>
      <c r="L31" s="41">
        <v>2</v>
      </c>
      <c r="M31" s="41">
        <f t="shared" si="4"/>
        <v>104</v>
      </c>
      <c r="N31" s="348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40" t="s">
        <v>296</v>
      </c>
      <c r="C32" s="334" t="s">
        <v>22</v>
      </c>
      <c r="D32" s="374" t="s">
        <v>340</v>
      </c>
      <c r="E32" s="374" t="s">
        <v>319</v>
      </c>
      <c r="F32" s="334"/>
      <c r="G32" s="10" t="s">
        <v>5</v>
      </c>
      <c r="H32" s="335" t="s">
        <v>26</v>
      </c>
      <c r="I32" s="10" t="s">
        <v>34</v>
      </c>
      <c r="J32" s="10">
        <v>4</v>
      </c>
      <c r="K32" s="380">
        <v>23.79</v>
      </c>
      <c r="L32" s="41">
        <v>2</v>
      </c>
      <c r="M32" s="41">
        <f t="shared" si="4"/>
        <v>104</v>
      </c>
      <c r="N32" s="348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40" t="s">
        <v>296</v>
      </c>
      <c r="C33" s="334" t="s">
        <v>22</v>
      </c>
      <c r="D33" s="374" t="s">
        <v>341</v>
      </c>
      <c r="E33" s="374" t="s">
        <v>18</v>
      </c>
      <c r="F33" s="334"/>
      <c r="G33" s="10" t="s">
        <v>5</v>
      </c>
      <c r="H33" s="335" t="s">
        <v>26</v>
      </c>
      <c r="I33" s="10" t="s">
        <v>84</v>
      </c>
      <c r="J33" s="10">
        <v>5</v>
      </c>
      <c r="K33" s="380">
        <v>23.99</v>
      </c>
      <c r="L33" s="41">
        <v>5</v>
      </c>
      <c r="M33" s="41">
        <f t="shared" si="4"/>
        <v>260</v>
      </c>
      <c r="N33" s="348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40" t="s">
        <v>296</v>
      </c>
      <c r="C34" s="398" t="s">
        <v>21</v>
      </c>
      <c r="D34" s="374" t="s">
        <v>342</v>
      </c>
      <c r="E34" s="374" t="s">
        <v>327</v>
      </c>
      <c r="F34" s="334"/>
      <c r="G34" s="336" t="s">
        <v>5</v>
      </c>
      <c r="H34" s="335" t="s">
        <v>26</v>
      </c>
      <c r="I34" s="336" t="s">
        <v>83</v>
      </c>
      <c r="J34" s="336">
        <v>5</v>
      </c>
      <c r="K34" s="380">
        <v>3.72</v>
      </c>
      <c r="L34" s="335">
        <v>1</v>
      </c>
      <c r="M34" s="335">
        <f t="shared" si="4"/>
        <v>52</v>
      </c>
      <c r="N34" s="376">
        <f t="shared" si="5"/>
        <v>193.44</v>
      </c>
      <c r="O34" s="335" t="s">
        <v>12</v>
      </c>
    </row>
    <row r="35" spans="1:15" s="26" customFormat="1" ht="31.9" customHeight="1" x14ac:dyDescent="0.25">
      <c r="A35" s="10">
        <v>20</v>
      </c>
      <c r="B35" s="340" t="s">
        <v>296</v>
      </c>
      <c r="C35" s="334" t="s">
        <v>22</v>
      </c>
      <c r="D35" s="374" t="s">
        <v>343</v>
      </c>
      <c r="E35" s="374" t="s">
        <v>18</v>
      </c>
      <c r="F35" s="334"/>
      <c r="G35" s="10" t="s">
        <v>5</v>
      </c>
      <c r="H35" s="335" t="s">
        <v>26</v>
      </c>
      <c r="I35" s="10" t="s">
        <v>84</v>
      </c>
      <c r="J35" s="10">
        <v>5</v>
      </c>
      <c r="K35" s="380">
        <v>16.2</v>
      </c>
      <c r="L35" s="41">
        <v>5</v>
      </c>
      <c r="M35" s="41">
        <f t="shared" si="4"/>
        <v>260</v>
      </c>
      <c r="N35" s="348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40" t="s">
        <v>296</v>
      </c>
      <c r="C36" s="334" t="s">
        <v>22</v>
      </c>
      <c r="D36" s="374" t="s">
        <v>344</v>
      </c>
      <c r="E36" s="374" t="s">
        <v>18</v>
      </c>
      <c r="F36" s="334"/>
      <c r="G36" s="10" t="s">
        <v>5</v>
      </c>
      <c r="H36" s="335" t="s">
        <v>26</v>
      </c>
      <c r="I36" s="10" t="s">
        <v>84</v>
      </c>
      <c r="J36" s="10">
        <v>5</v>
      </c>
      <c r="K36" s="380">
        <v>9.9600000000000009</v>
      </c>
      <c r="L36" s="41">
        <v>5</v>
      </c>
      <c r="M36" s="41">
        <f t="shared" si="4"/>
        <v>260</v>
      </c>
      <c r="N36" s="348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40" t="s">
        <v>296</v>
      </c>
      <c r="C37" s="334" t="s">
        <v>22</v>
      </c>
      <c r="D37" s="374" t="s">
        <v>345</v>
      </c>
      <c r="E37" s="374" t="s">
        <v>328</v>
      </c>
      <c r="F37" s="334"/>
      <c r="G37" s="10" t="s">
        <v>5</v>
      </c>
      <c r="H37" s="335" t="s">
        <v>26</v>
      </c>
      <c r="I37" s="10" t="s">
        <v>84</v>
      </c>
      <c r="J37" s="10">
        <v>8</v>
      </c>
      <c r="K37" s="380">
        <v>7.8</v>
      </c>
      <c r="L37" s="41" t="s">
        <v>24</v>
      </c>
      <c r="M37" s="41">
        <v>2</v>
      </c>
      <c r="N37" s="348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40" t="s">
        <v>296</v>
      </c>
      <c r="C38" s="334" t="s">
        <v>22</v>
      </c>
      <c r="D38" s="374" t="s">
        <v>346</v>
      </c>
      <c r="E38" s="374" t="s">
        <v>328</v>
      </c>
      <c r="F38" s="334"/>
      <c r="G38" s="10" t="s">
        <v>5</v>
      </c>
      <c r="H38" s="335" t="s">
        <v>26</v>
      </c>
      <c r="I38" s="10" t="s">
        <v>84</v>
      </c>
      <c r="J38" s="10">
        <v>8</v>
      </c>
      <c r="K38" s="380">
        <v>3.96</v>
      </c>
      <c r="L38" s="41" t="s">
        <v>24</v>
      </c>
      <c r="M38" s="41">
        <v>2</v>
      </c>
      <c r="N38" s="348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40" t="s">
        <v>296</v>
      </c>
      <c r="C39" s="334" t="s">
        <v>21</v>
      </c>
      <c r="D39" s="374" t="s">
        <v>347</v>
      </c>
      <c r="E39" s="374" t="s">
        <v>329</v>
      </c>
      <c r="F39" s="334"/>
      <c r="G39" s="10" t="s">
        <v>5</v>
      </c>
      <c r="H39" s="335" t="s">
        <v>26</v>
      </c>
      <c r="I39" s="10" t="s">
        <v>31</v>
      </c>
      <c r="J39" s="10">
        <v>5</v>
      </c>
      <c r="K39" s="380">
        <v>3.04</v>
      </c>
      <c r="L39" s="41">
        <v>5</v>
      </c>
      <c r="M39" s="41">
        <f t="shared" si="4"/>
        <v>260</v>
      </c>
      <c r="N39" s="348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40" t="s">
        <v>296</v>
      </c>
      <c r="C40" s="334" t="s">
        <v>21</v>
      </c>
      <c r="D40" s="374" t="s">
        <v>348</v>
      </c>
      <c r="E40" s="374" t="s">
        <v>329</v>
      </c>
      <c r="F40" s="334"/>
      <c r="G40" s="10" t="s">
        <v>5</v>
      </c>
      <c r="H40" s="335" t="s">
        <v>26</v>
      </c>
      <c r="I40" s="10" t="s">
        <v>31</v>
      </c>
      <c r="J40" s="10">
        <v>5</v>
      </c>
      <c r="K40" s="380">
        <v>2.54</v>
      </c>
      <c r="L40" s="41">
        <v>5</v>
      </c>
      <c r="M40" s="41">
        <f t="shared" si="4"/>
        <v>260</v>
      </c>
      <c r="N40" s="348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40" t="s">
        <v>296</v>
      </c>
      <c r="C41" s="334" t="s">
        <v>21</v>
      </c>
      <c r="D41" s="374" t="s">
        <v>349</v>
      </c>
      <c r="E41" s="374" t="s">
        <v>329</v>
      </c>
      <c r="F41" s="334"/>
      <c r="G41" s="10" t="s">
        <v>5</v>
      </c>
      <c r="H41" s="336" t="s">
        <v>26</v>
      </c>
      <c r="I41" s="10" t="s">
        <v>31</v>
      </c>
      <c r="J41" s="10">
        <v>5</v>
      </c>
      <c r="K41" s="380">
        <v>1.2</v>
      </c>
      <c r="L41" s="41">
        <v>5</v>
      </c>
      <c r="M41" s="41">
        <f t="shared" si="4"/>
        <v>260</v>
      </c>
      <c r="N41" s="348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40" t="s">
        <v>296</v>
      </c>
      <c r="C42" s="334" t="s">
        <v>21</v>
      </c>
      <c r="D42" s="374" t="s">
        <v>350</v>
      </c>
      <c r="E42" s="374" t="s">
        <v>330</v>
      </c>
      <c r="F42" s="334"/>
      <c r="G42" s="10" t="s">
        <v>5</v>
      </c>
      <c r="H42" s="335" t="s">
        <v>26</v>
      </c>
      <c r="I42" s="10" t="s">
        <v>31</v>
      </c>
      <c r="J42" s="10">
        <v>5</v>
      </c>
      <c r="K42" s="380">
        <v>3.16</v>
      </c>
      <c r="L42" s="41">
        <v>5</v>
      </c>
      <c r="M42" s="41">
        <f t="shared" si="4"/>
        <v>260</v>
      </c>
      <c r="N42" s="348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40" t="s">
        <v>296</v>
      </c>
      <c r="C43" s="334" t="s">
        <v>21</v>
      </c>
      <c r="D43" s="374" t="s">
        <v>351</v>
      </c>
      <c r="E43" s="374" t="s">
        <v>330</v>
      </c>
      <c r="F43" s="334"/>
      <c r="G43" s="10" t="s">
        <v>5</v>
      </c>
      <c r="H43" s="335" t="s">
        <v>26</v>
      </c>
      <c r="I43" s="10" t="s">
        <v>31</v>
      </c>
      <c r="J43" s="10">
        <v>5</v>
      </c>
      <c r="K43" s="380">
        <v>1.31</v>
      </c>
      <c r="L43" s="41">
        <v>5</v>
      </c>
      <c r="M43" s="41">
        <f t="shared" si="4"/>
        <v>260</v>
      </c>
      <c r="N43" s="348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40" t="s">
        <v>296</v>
      </c>
      <c r="C44" s="334" t="s">
        <v>21</v>
      </c>
      <c r="D44" s="374" t="s">
        <v>352</v>
      </c>
      <c r="E44" s="374" t="s">
        <v>330</v>
      </c>
      <c r="F44" s="334"/>
      <c r="G44" s="10" t="s">
        <v>5</v>
      </c>
      <c r="H44" s="335" t="s">
        <v>26</v>
      </c>
      <c r="I44" s="10" t="s">
        <v>31</v>
      </c>
      <c r="J44" s="10">
        <v>5</v>
      </c>
      <c r="K44" s="380">
        <v>1.08</v>
      </c>
      <c r="L44" s="41">
        <v>5</v>
      </c>
      <c r="M44" s="41">
        <f t="shared" si="4"/>
        <v>260</v>
      </c>
      <c r="N44" s="348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40" t="s">
        <v>296</v>
      </c>
      <c r="C45" s="334" t="s">
        <v>21</v>
      </c>
      <c r="D45" s="374" t="s">
        <v>353</v>
      </c>
      <c r="E45" s="374" t="s">
        <v>330</v>
      </c>
      <c r="F45" s="334"/>
      <c r="G45" s="10" t="s">
        <v>5</v>
      </c>
      <c r="H45" s="335" t="s">
        <v>26</v>
      </c>
      <c r="I45" s="10" t="s">
        <v>31</v>
      </c>
      <c r="J45" s="10">
        <v>5</v>
      </c>
      <c r="K45" s="380">
        <v>1.22</v>
      </c>
      <c r="L45" s="41">
        <v>5</v>
      </c>
      <c r="M45" s="41">
        <f t="shared" si="4"/>
        <v>260</v>
      </c>
      <c r="N45" s="348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40" t="s">
        <v>296</v>
      </c>
      <c r="C46" s="334" t="s">
        <v>21</v>
      </c>
      <c r="D46" s="374" t="s">
        <v>354</v>
      </c>
      <c r="E46" s="374" t="s">
        <v>19</v>
      </c>
      <c r="F46" s="334"/>
      <c r="G46" s="10" t="s">
        <v>5</v>
      </c>
      <c r="H46" s="335" t="s">
        <v>26</v>
      </c>
      <c r="I46" s="10" t="s">
        <v>28</v>
      </c>
      <c r="J46" s="10">
        <v>4</v>
      </c>
      <c r="K46" s="380">
        <v>7.7</v>
      </c>
      <c r="L46" s="41">
        <v>2</v>
      </c>
      <c r="M46" s="41">
        <f t="shared" si="4"/>
        <v>104</v>
      </c>
      <c r="N46" s="348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40" t="s">
        <v>296</v>
      </c>
      <c r="C47" s="334" t="s">
        <v>21</v>
      </c>
      <c r="D47" s="374" t="s">
        <v>355</v>
      </c>
      <c r="E47" s="374" t="s">
        <v>42</v>
      </c>
      <c r="F47" s="334"/>
      <c r="G47" s="10" t="s">
        <v>5</v>
      </c>
      <c r="H47" s="335" t="s">
        <v>26</v>
      </c>
      <c r="I47" s="10" t="s">
        <v>27</v>
      </c>
      <c r="J47" s="10">
        <v>4</v>
      </c>
      <c r="K47" s="380">
        <v>6.6</v>
      </c>
      <c r="L47" s="41">
        <v>2</v>
      </c>
      <c r="M47" s="41">
        <f t="shared" si="4"/>
        <v>104</v>
      </c>
      <c r="N47" s="348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40" t="s">
        <v>296</v>
      </c>
      <c r="C48" s="334" t="s">
        <v>21</v>
      </c>
      <c r="D48" s="374" t="s">
        <v>356</v>
      </c>
      <c r="E48" s="374" t="s">
        <v>42</v>
      </c>
      <c r="F48" s="334"/>
      <c r="G48" s="10" t="s">
        <v>5</v>
      </c>
      <c r="H48" s="335" t="s">
        <v>26</v>
      </c>
      <c r="I48" s="10" t="s">
        <v>27</v>
      </c>
      <c r="J48" s="10">
        <v>4</v>
      </c>
      <c r="K48" s="380">
        <v>28.39</v>
      </c>
      <c r="L48" s="41">
        <v>2</v>
      </c>
      <c r="M48" s="41">
        <f t="shared" si="4"/>
        <v>104</v>
      </c>
      <c r="N48" s="348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40" t="s">
        <v>296</v>
      </c>
      <c r="C49" s="334" t="s">
        <v>21</v>
      </c>
      <c r="D49" s="374" t="s">
        <v>357</v>
      </c>
      <c r="E49" s="374" t="s">
        <v>42</v>
      </c>
      <c r="F49" s="334"/>
      <c r="G49" s="10" t="s">
        <v>5</v>
      </c>
      <c r="H49" s="335" t="s">
        <v>26</v>
      </c>
      <c r="I49" s="10" t="s">
        <v>27</v>
      </c>
      <c r="J49" s="10">
        <v>4</v>
      </c>
      <c r="K49" s="380">
        <v>29.21</v>
      </c>
      <c r="L49" s="41">
        <v>2</v>
      </c>
      <c r="M49" s="41">
        <f t="shared" si="4"/>
        <v>104</v>
      </c>
      <c r="N49" s="348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40" t="s">
        <v>296</v>
      </c>
      <c r="C50" s="334" t="s">
        <v>21</v>
      </c>
      <c r="D50" s="374" t="s">
        <v>358</v>
      </c>
      <c r="E50" s="374" t="s">
        <v>42</v>
      </c>
      <c r="F50" s="334"/>
      <c r="G50" s="10" t="s">
        <v>5</v>
      </c>
      <c r="H50" s="335" t="s">
        <v>26</v>
      </c>
      <c r="I50" s="10" t="s">
        <v>27</v>
      </c>
      <c r="J50" s="10">
        <v>4</v>
      </c>
      <c r="K50" s="380">
        <v>21.23</v>
      </c>
      <c r="L50" s="41">
        <v>2</v>
      </c>
      <c r="M50" s="41">
        <f t="shared" si="4"/>
        <v>104</v>
      </c>
      <c r="N50" s="348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40" t="s">
        <v>296</v>
      </c>
      <c r="C51" s="334" t="s">
        <v>22</v>
      </c>
      <c r="D51" s="374" t="s">
        <v>359</v>
      </c>
      <c r="E51" s="374" t="s">
        <v>319</v>
      </c>
      <c r="F51" s="334"/>
      <c r="G51" s="10" t="s">
        <v>5</v>
      </c>
      <c r="H51" s="335" t="s">
        <v>26</v>
      </c>
      <c r="I51" s="10" t="s">
        <v>34</v>
      </c>
      <c r="J51" s="10">
        <v>4</v>
      </c>
      <c r="K51" s="380">
        <v>7.38</v>
      </c>
      <c r="L51" s="41">
        <v>2</v>
      </c>
      <c r="M51" s="41">
        <f t="shared" si="4"/>
        <v>104</v>
      </c>
      <c r="N51" s="348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40" t="s">
        <v>296</v>
      </c>
      <c r="C52" s="401" t="s">
        <v>22</v>
      </c>
      <c r="D52" s="374" t="s">
        <v>360</v>
      </c>
      <c r="E52" s="374" t="s">
        <v>319</v>
      </c>
      <c r="F52" s="334"/>
      <c r="G52" s="10" t="s">
        <v>5</v>
      </c>
      <c r="H52" s="335" t="s">
        <v>26</v>
      </c>
      <c r="I52" s="10" t="s">
        <v>34</v>
      </c>
      <c r="J52" s="10">
        <v>4</v>
      </c>
      <c r="K52" s="380">
        <v>6.52</v>
      </c>
      <c r="L52" s="41">
        <v>2</v>
      </c>
      <c r="M52" s="41">
        <f t="shared" si="4"/>
        <v>104</v>
      </c>
      <c r="N52" s="348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34" t="s">
        <v>112</v>
      </c>
      <c r="C53" s="334" t="s">
        <v>22</v>
      </c>
      <c r="D53" s="374" t="s">
        <v>113</v>
      </c>
      <c r="E53" s="374" t="s">
        <v>50</v>
      </c>
      <c r="F53" s="334"/>
      <c r="G53" s="10" t="s">
        <v>5</v>
      </c>
      <c r="H53" s="335" t="s">
        <v>26</v>
      </c>
      <c r="I53" s="10" t="s">
        <v>29</v>
      </c>
      <c r="J53" s="10">
        <v>4</v>
      </c>
      <c r="K53" s="380">
        <v>16.079999999999998</v>
      </c>
      <c r="L53" s="41">
        <v>2</v>
      </c>
      <c r="M53" s="41">
        <f t="shared" si="4"/>
        <v>104</v>
      </c>
      <c r="N53" s="348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34" t="s">
        <v>112</v>
      </c>
      <c r="C54" s="334" t="s">
        <v>21</v>
      </c>
      <c r="D54" s="374" t="s">
        <v>114</v>
      </c>
      <c r="E54" s="374" t="s">
        <v>40</v>
      </c>
      <c r="F54" s="334"/>
      <c r="G54" s="10" t="s">
        <v>5</v>
      </c>
      <c r="H54" s="335" t="s">
        <v>26</v>
      </c>
      <c r="I54" s="10" t="s">
        <v>33</v>
      </c>
      <c r="J54" s="10">
        <v>4</v>
      </c>
      <c r="K54" s="380">
        <v>17.38</v>
      </c>
      <c r="L54" s="41">
        <v>2</v>
      </c>
      <c r="M54" s="41">
        <f t="shared" si="4"/>
        <v>104</v>
      </c>
      <c r="N54" s="348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34" t="s">
        <v>112</v>
      </c>
      <c r="C55" s="334" t="s">
        <v>48</v>
      </c>
      <c r="D55" s="374" t="s">
        <v>115</v>
      </c>
      <c r="E55" s="374" t="s">
        <v>40</v>
      </c>
      <c r="F55" s="334"/>
      <c r="G55" s="10" t="s">
        <v>5</v>
      </c>
      <c r="H55" s="335" t="s">
        <v>26</v>
      </c>
      <c r="I55" s="10" t="s">
        <v>33</v>
      </c>
      <c r="J55" s="10">
        <v>4</v>
      </c>
      <c r="K55" s="380">
        <v>16.7</v>
      </c>
      <c r="L55" s="41">
        <v>2</v>
      </c>
      <c r="M55" s="41">
        <f t="shared" si="4"/>
        <v>104</v>
      </c>
      <c r="N55" s="348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34" t="s">
        <v>112</v>
      </c>
      <c r="C56" s="334" t="s">
        <v>22</v>
      </c>
      <c r="D56" s="374" t="s">
        <v>156</v>
      </c>
      <c r="E56" s="374" t="s">
        <v>43</v>
      </c>
      <c r="F56" s="334"/>
      <c r="G56" s="10" t="s">
        <v>5</v>
      </c>
      <c r="H56" s="335" t="s">
        <v>26</v>
      </c>
      <c r="I56" s="10" t="s">
        <v>34</v>
      </c>
      <c r="J56" s="10">
        <v>4</v>
      </c>
      <c r="K56" s="380">
        <v>29.07</v>
      </c>
      <c r="L56" s="41">
        <v>2</v>
      </c>
      <c r="M56" s="41">
        <f t="shared" si="4"/>
        <v>104</v>
      </c>
      <c r="N56" s="348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34" t="s">
        <v>112</v>
      </c>
      <c r="C57" s="334" t="s">
        <v>22</v>
      </c>
      <c r="D57" s="374" t="s">
        <v>157</v>
      </c>
      <c r="E57" s="374" t="s">
        <v>43</v>
      </c>
      <c r="F57" s="334"/>
      <c r="G57" s="10" t="s">
        <v>5</v>
      </c>
      <c r="H57" s="335" t="s">
        <v>26</v>
      </c>
      <c r="I57" s="10" t="s">
        <v>34</v>
      </c>
      <c r="J57" s="10">
        <v>4</v>
      </c>
      <c r="K57" s="380">
        <v>33.32</v>
      </c>
      <c r="L57" s="41">
        <v>2</v>
      </c>
      <c r="M57" s="41">
        <f t="shared" si="4"/>
        <v>104</v>
      </c>
      <c r="N57" s="348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34" t="s">
        <v>112</v>
      </c>
      <c r="C58" s="334" t="s">
        <v>22</v>
      </c>
      <c r="D58" s="374" t="s">
        <v>158</v>
      </c>
      <c r="E58" s="374" t="s">
        <v>43</v>
      </c>
      <c r="F58" s="334"/>
      <c r="G58" s="10" t="s">
        <v>5</v>
      </c>
      <c r="H58" s="335" t="s">
        <v>26</v>
      </c>
      <c r="I58" s="10" t="s">
        <v>34</v>
      </c>
      <c r="J58" s="10">
        <v>4</v>
      </c>
      <c r="K58" s="380">
        <v>17.190000000000001</v>
      </c>
      <c r="L58" s="41">
        <v>2</v>
      </c>
      <c r="M58" s="41">
        <f t="shared" si="4"/>
        <v>104</v>
      </c>
      <c r="N58" s="348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34" t="s">
        <v>112</v>
      </c>
      <c r="C59" s="334" t="s">
        <v>22</v>
      </c>
      <c r="D59" s="374" t="s">
        <v>173</v>
      </c>
      <c r="E59" s="374" t="s">
        <v>43</v>
      </c>
      <c r="F59" s="334"/>
      <c r="G59" s="10" t="s">
        <v>5</v>
      </c>
      <c r="H59" s="335" t="s">
        <v>26</v>
      </c>
      <c r="I59" s="10" t="s">
        <v>34</v>
      </c>
      <c r="J59" s="10">
        <v>4</v>
      </c>
      <c r="K59" s="380">
        <v>16.309999999999999</v>
      </c>
      <c r="L59" s="41">
        <v>2</v>
      </c>
      <c r="M59" s="41">
        <f t="shared" si="4"/>
        <v>104</v>
      </c>
      <c r="N59" s="348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34" t="s">
        <v>112</v>
      </c>
      <c r="C60" s="401" t="s">
        <v>22</v>
      </c>
      <c r="D60" s="374" t="s">
        <v>116</v>
      </c>
      <c r="E60" s="374" t="s">
        <v>319</v>
      </c>
      <c r="F60" s="334"/>
      <c r="G60" s="10" t="s">
        <v>5</v>
      </c>
      <c r="H60" s="335" t="s">
        <v>26</v>
      </c>
      <c r="I60" s="10" t="s">
        <v>28</v>
      </c>
      <c r="J60" s="10">
        <v>4</v>
      </c>
      <c r="K60" s="380">
        <v>24.98</v>
      </c>
      <c r="L60" s="41">
        <v>2</v>
      </c>
      <c r="M60" s="41">
        <f t="shared" si="4"/>
        <v>104</v>
      </c>
      <c r="N60" s="348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34" t="s">
        <v>112</v>
      </c>
      <c r="C61" s="334" t="s">
        <v>22</v>
      </c>
      <c r="D61" s="374" t="s">
        <v>118</v>
      </c>
      <c r="E61" s="374" t="s">
        <v>43</v>
      </c>
      <c r="F61" s="334"/>
      <c r="G61" s="10" t="s">
        <v>5</v>
      </c>
      <c r="H61" s="335" t="s">
        <v>26</v>
      </c>
      <c r="I61" s="10" t="s">
        <v>34</v>
      </c>
      <c r="J61" s="10">
        <v>4</v>
      </c>
      <c r="K61" s="380">
        <v>15.89</v>
      </c>
      <c r="L61" s="41">
        <v>2</v>
      </c>
      <c r="M61" s="41">
        <f t="shared" si="4"/>
        <v>104</v>
      </c>
      <c r="N61" s="348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34" t="s">
        <v>112</v>
      </c>
      <c r="C62" s="334" t="s">
        <v>22</v>
      </c>
      <c r="D62" s="374" t="s">
        <v>119</v>
      </c>
      <c r="E62" s="374" t="s">
        <v>43</v>
      </c>
      <c r="F62" s="334"/>
      <c r="G62" s="10" t="s">
        <v>5</v>
      </c>
      <c r="H62" s="335" t="s">
        <v>26</v>
      </c>
      <c r="I62" s="10" t="s">
        <v>34</v>
      </c>
      <c r="J62" s="10">
        <v>4</v>
      </c>
      <c r="K62" s="380">
        <v>28.18</v>
      </c>
      <c r="L62" s="41">
        <v>2</v>
      </c>
      <c r="M62" s="41">
        <f t="shared" si="4"/>
        <v>104</v>
      </c>
      <c r="N62" s="348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34" t="s">
        <v>112</v>
      </c>
      <c r="C63" s="334" t="s">
        <v>22</v>
      </c>
      <c r="D63" s="374" t="s">
        <v>120</v>
      </c>
      <c r="E63" s="374" t="s">
        <v>40</v>
      </c>
      <c r="F63" s="334"/>
      <c r="G63" s="10" t="s">
        <v>5</v>
      </c>
      <c r="H63" s="335" t="s">
        <v>26</v>
      </c>
      <c r="I63" s="10" t="s">
        <v>33</v>
      </c>
      <c r="J63" s="10">
        <v>4</v>
      </c>
      <c r="K63" s="380">
        <v>15.79</v>
      </c>
      <c r="L63" s="41">
        <v>2</v>
      </c>
      <c r="M63" s="41">
        <f t="shared" si="4"/>
        <v>104</v>
      </c>
      <c r="N63" s="348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34" t="s">
        <v>112</v>
      </c>
      <c r="C64" s="334" t="s">
        <v>22</v>
      </c>
      <c r="D64" s="374" t="s">
        <v>121</v>
      </c>
      <c r="E64" s="374" t="s">
        <v>40</v>
      </c>
      <c r="F64" s="334"/>
      <c r="G64" s="10" t="s">
        <v>5</v>
      </c>
      <c r="H64" s="335" t="s">
        <v>26</v>
      </c>
      <c r="I64" s="10" t="s">
        <v>33</v>
      </c>
      <c r="J64" s="10">
        <v>4</v>
      </c>
      <c r="K64" s="380">
        <v>18.350000000000001</v>
      </c>
      <c r="L64" s="41">
        <v>2</v>
      </c>
      <c r="M64" s="41">
        <f t="shared" si="4"/>
        <v>104</v>
      </c>
      <c r="N64" s="348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398" t="s">
        <v>112</v>
      </c>
      <c r="C65" s="398" t="s">
        <v>22</v>
      </c>
      <c r="D65" s="374" t="s">
        <v>159</v>
      </c>
      <c r="E65" s="374" t="s">
        <v>365</v>
      </c>
      <c r="F65" s="334"/>
      <c r="G65" s="336" t="s">
        <v>5</v>
      </c>
      <c r="H65" s="335" t="s">
        <v>26</v>
      </c>
      <c r="I65" s="336" t="s">
        <v>32</v>
      </c>
      <c r="J65" s="336">
        <v>4</v>
      </c>
      <c r="K65" s="380">
        <v>14.2</v>
      </c>
      <c r="L65" s="335">
        <v>2</v>
      </c>
      <c r="M65" s="335">
        <f t="shared" si="4"/>
        <v>104</v>
      </c>
      <c r="N65" s="376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34" t="s">
        <v>112</v>
      </c>
      <c r="C66" s="334" t="s">
        <v>48</v>
      </c>
      <c r="D66" s="374" t="s">
        <v>160</v>
      </c>
      <c r="E66" s="374" t="s">
        <v>50</v>
      </c>
      <c r="F66" s="334"/>
      <c r="G66" s="10" t="s">
        <v>5</v>
      </c>
      <c r="H66" s="335" t="s">
        <v>26</v>
      </c>
      <c r="I66" s="10" t="s">
        <v>29</v>
      </c>
      <c r="J66" s="10">
        <v>4</v>
      </c>
      <c r="K66" s="380">
        <v>16.940000000000001</v>
      </c>
      <c r="L66" s="41">
        <v>2</v>
      </c>
      <c r="M66" s="41">
        <f t="shared" si="4"/>
        <v>104</v>
      </c>
      <c r="N66" s="348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34" t="s">
        <v>112</v>
      </c>
      <c r="C67" s="334" t="s">
        <v>21</v>
      </c>
      <c r="D67" s="374" t="s">
        <v>125</v>
      </c>
      <c r="E67" s="374" t="s">
        <v>366</v>
      </c>
      <c r="F67" s="334"/>
      <c r="G67" s="10" t="s">
        <v>5</v>
      </c>
      <c r="H67" s="335" t="s">
        <v>26</v>
      </c>
      <c r="I67" s="10" t="s">
        <v>33</v>
      </c>
      <c r="J67" s="10">
        <v>4</v>
      </c>
      <c r="K67" s="380">
        <v>3.19</v>
      </c>
      <c r="L67" s="41">
        <v>2</v>
      </c>
      <c r="M67" s="41">
        <f t="shared" si="4"/>
        <v>104</v>
      </c>
      <c r="N67" s="348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34" t="s">
        <v>112</v>
      </c>
      <c r="C68" s="334" t="s">
        <v>22</v>
      </c>
      <c r="D68" s="374" t="s">
        <v>361</v>
      </c>
      <c r="E68" s="374" t="s">
        <v>19</v>
      </c>
      <c r="F68" s="334"/>
      <c r="G68" s="10" t="s">
        <v>5</v>
      </c>
      <c r="H68" s="335" t="s">
        <v>26</v>
      </c>
      <c r="I68" s="10" t="s">
        <v>28</v>
      </c>
      <c r="J68" s="10">
        <v>4</v>
      </c>
      <c r="K68" s="380">
        <v>15.47</v>
      </c>
      <c r="L68" s="41">
        <v>2</v>
      </c>
      <c r="M68" s="41">
        <f t="shared" si="4"/>
        <v>104</v>
      </c>
      <c r="N68" s="348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34" t="s">
        <v>112</v>
      </c>
      <c r="C69" s="334" t="s">
        <v>21</v>
      </c>
      <c r="D69" s="374" t="s">
        <v>362</v>
      </c>
      <c r="E69" s="374" t="s">
        <v>42</v>
      </c>
      <c r="F69" s="334"/>
      <c r="G69" s="10" t="s">
        <v>5</v>
      </c>
      <c r="H69" s="335" t="s">
        <v>26</v>
      </c>
      <c r="I69" s="10" t="s">
        <v>27</v>
      </c>
      <c r="J69" s="10">
        <v>4</v>
      </c>
      <c r="K69" s="380">
        <v>26.38</v>
      </c>
      <c r="L69" s="41">
        <v>2</v>
      </c>
      <c r="M69" s="41">
        <f t="shared" si="4"/>
        <v>104</v>
      </c>
      <c r="N69" s="348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34" t="s">
        <v>112</v>
      </c>
      <c r="C70" s="334" t="s">
        <v>21</v>
      </c>
      <c r="D70" s="374" t="s">
        <v>363</v>
      </c>
      <c r="E70" s="374" t="s">
        <v>42</v>
      </c>
      <c r="F70" s="334"/>
      <c r="G70" s="10" t="s">
        <v>5</v>
      </c>
      <c r="H70" s="335" t="s">
        <v>26</v>
      </c>
      <c r="I70" s="10" t="s">
        <v>27</v>
      </c>
      <c r="J70" s="10">
        <v>4</v>
      </c>
      <c r="K70" s="380">
        <v>14.03</v>
      </c>
      <c r="L70" s="41">
        <v>2</v>
      </c>
      <c r="M70" s="41">
        <f t="shared" si="4"/>
        <v>104</v>
      </c>
      <c r="N70" s="348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34" t="s">
        <v>112</v>
      </c>
      <c r="C71" s="334" t="s">
        <v>21</v>
      </c>
      <c r="D71" s="374" t="s">
        <v>364</v>
      </c>
      <c r="E71" s="374" t="s">
        <v>42</v>
      </c>
      <c r="F71" s="334"/>
      <c r="G71" s="10" t="s">
        <v>5</v>
      </c>
      <c r="H71" s="335" t="s">
        <v>26</v>
      </c>
      <c r="I71" s="10" t="s">
        <v>27</v>
      </c>
      <c r="J71" s="10">
        <v>4</v>
      </c>
      <c r="K71" s="380">
        <v>24.89</v>
      </c>
      <c r="L71" s="41">
        <v>2</v>
      </c>
      <c r="M71" s="41">
        <f t="shared" si="4"/>
        <v>104</v>
      </c>
      <c r="N71" s="348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34" t="s">
        <v>297</v>
      </c>
      <c r="C72" s="334" t="s">
        <v>48</v>
      </c>
      <c r="D72" s="346">
        <v>1001</v>
      </c>
      <c r="E72" s="374" t="s">
        <v>40</v>
      </c>
      <c r="F72" s="334"/>
      <c r="G72" s="10" t="s">
        <v>5</v>
      </c>
      <c r="H72" s="335" t="s">
        <v>26</v>
      </c>
      <c r="I72" s="10" t="s">
        <v>33</v>
      </c>
      <c r="J72" s="10">
        <v>4</v>
      </c>
      <c r="K72" s="380">
        <v>16.89</v>
      </c>
      <c r="L72" s="41">
        <v>2</v>
      </c>
      <c r="M72" s="41">
        <f t="shared" si="4"/>
        <v>104</v>
      </c>
      <c r="N72" s="348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34" t="s">
        <v>297</v>
      </c>
      <c r="C73" s="334" t="s">
        <v>21</v>
      </c>
      <c r="D73" s="346">
        <v>1002</v>
      </c>
      <c r="E73" s="374" t="s">
        <v>366</v>
      </c>
      <c r="F73" s="334"/>
      <c r="G73" s="10" t="s">
        <v>5</v>
      </c>
      <c r="H73" s="335" t="s">
        <v>26</v>
      </c>
      <c r="I73" s="10" t="s">
        <v>33</v>
      </c>
      <c r="J73" s="10">
        <v>4</v>
      </c>
      <c r="K73" s="380">
        <v>5</v>
      </c>
      <c r="L73" s="41">
        <v>2</v>
      </c>
      <c r="M73" s="41">
        <f t="shared" si="4"/>
        <v>104</v>
      </c>
      <c r="N73" s="348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34" t="s">
        <v>297</v>
      </c>
      <c r="C74" s="334" t="s">
        <v>22</v>
      </c>
      <c r="D74" s="346">
        <v>1003</v>
      </c>
      <c r="E74" s="374" t="s">
        <v>40</v>
      </c>
      <c r="F74" s="334"/>
      <c r="G74" s="10" t="s">
        <v>5</v>
      </c>
      <c r="H74" s="335" t="s">
        <v>26</v>
      </c>
      <c r="I74" s="10" t="s">
        <v>33</v>
      </c>
      <c r="J74" s="10">
        <v>4</v>
      </c>
      <c r="K74" s="380">
        <v>12.26</v>
      </c>
      <c r="L74" s="41">
        <v>2</v>
      </c>
      <c r="M74" s="41">
        <f t="shared" si="4"/>
        <v>104</v>
      </c>
      <c r="N74" s="348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34" t="s">
        <v>297</v>
      </c>
      <c r="C75" s="334" t="s">
        <v>48</v>
      </c>
      <c r="D75" s="346">
        <v>1004</v>
      </c>
      <c r="E75" s="374" t="s">
        <v>40</v>
      </c>
      <c r="F75" s="334"/>
      <c r="G75" s="10" t="s">
        <v>5</v>
      </c>
      <c r="H75" s="335" t="s">
        <v>26</v>
      </c>
      <c r="I75" s="10" t="s">
        <v>33</v>
      </c>
      <c r="J75" s="10">
        <v>4</v>
      </c>
      <c r="K75" s="380">
        <v>25.94</v>
      </c>
      <c r="L75" s="41">
        <v>2</v>
      </c>
      <c r="M75" s="41">
        <f t="shared" si="4"/>
        <v>104</v>
      </c>
      <c r="N75" s="348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398" t="s">
        <v>297</v>
      </c>
      <c r="C76" s="398" t="s">
        <v>22</v>
      </c>
      <c r="D76" s="346">
        <v>1005</v>
      </c>
      <c r="E76" s="374" t="s">
        <v>367</v>
      </c>
      <c r="F76" s="334"/>
      <c r="G76" s="336" t="s">
        <v>5</v>
      </c>
      <c r="H76" s="335" t="s">
        <v>26</v>
      </c>
      <c r="I76" s="336" t="s">
        <v>34</v>
      </c>
      <c r="J76" s="337">
        <v>4</v>
      </c>
      <c r="K76" s="380">
        <v>19.77</v>
      </c>
      <c r="L76" s="335">
        <v>2</v>
      </c>
      <c r="M76" s="335">
        <f t="shared" si="4"/>
        <v>104</v>
      </c>
      <c r="N76" s="376">
        <f t="shared" si="5"/>
        <v>2056.08</v>
      </c>
      <c r="O76" s="335" t="s">
        <v>12</v>
      </c>
    </row>
    <row r="77" spans="1:15" s="26" customFormat="1" ht="31.9" customHeight="1" x14ac:dyDescent="0.25">
      <c r="A77" s="10">
        <v>62</v>
      </c>
      <c r="B77" s="398" t="s">
        <v>297</v>
      </c>
      <c r="C77" s="398" t="s">
        <v>22</v>
      </c>
      <c r="D77" s="346">
        <v>1006</v>
      </c>
      <c r="E77" s="374" t="s">
        <v>367</v>
      </c>
      <c r="F77" s="334"/>
      <c r="G77" s="336" t="s">
        <v>5</v>
      </c>
      <c r="H77" s="335" t="s">
        <v>26</v>
      </c>
      <c r="I77" s="336" t="s">
        <v>34</v>
      </c>
      <c r="J77" s="337">
        <v>4</v>
      </c>
      <c r="K77" s="380">
        <v>52.42</v>
      </c>
      <c r="L77" s="335">
        <v>2</v>
      </c>
      <c r="M77" s="335">
        <f t="shared" si="4"/>
        <v>104</v>
      </c>
      <c r="N77" s="376">
        <f>K77*M77</f>
        <v>5451.68</v>
      </c>
      <c r="O77" s="335" t="s">
        <v>12</v>
      </c>
    </row>
    <row r="78" spans="1:15" s="26" customFormat="1" ht="31.9" customHeight="1" x14ac:dyDescent="0.25">
      <c r="A78" s="10">
        <v>63</v>
      </c>
      <c r="B78" s="398" t="s">
        <v>297</v>
      </c>
      <c r="C78" s="398" t="s">
        <v>22</v>
      </c>
      <c r="D78" s="346">
        <v>1007</v>
      </c>
      <c r="E78" s="374" t="s">
        <v>367</v>
      </c>
      <c r="F78" s="334"/>
      <c r="G78" s="336" t="s">
        <v>5</v>
      </c>
      <c r="H78" s="335" t="s">
        <v>26</v>
      </c>
      <c r="I78" s="336" t="s">
        <v>34</v>
      </c>
      <c r="J78" s="337">
        <v>4</v>
      </c>
      <c r="K78" s="380">
        <v>17.68</v>
      </c>
      <c r="L78" s="335">
        <v>2</v>
      </c>
      <c r="M78" s="335">
        <f t="shared" si="4"/>
        <v>104</v>
      </c>
      <c r="N78" s="376">
        <f t="shared" si="5"/>
        <v>1838.72</v>
      </c>
      <c r="O78" s="335" t="s">
        <v>12</v>
      </c>
    </row>
    <row r="79" spans="1:15" ht="31.9" customHeight="1" x14ac:dyDescent="0.25">
      <c r="A79" s="10">
        <v>64</v>
      </c>
      <c r="B79" s="398" t="s">
        <v>297</v>
      </c>
      <c r="C79" s="398" t="s">
        <v>22</v>
      </c>
      <c r="D79" s="346">
        <v>1009</v>
      </c>
      <c r="E79" s="374" t="s">
        <v>367</v>
      </c>
      <c r="F79" s="334"/>
      <c r="G79" s="336" t="s">
        <v>5</v>
      </c>
      <c r="H79" s="335" t="s">
        <v>26</v>
      </c>
      <c r="I79" s="336" t="s">
        <v>34</v>
      </c>
      <c r="J79" s="337">
        <v>4</v>
      </c>
      <c r="K79" s="380">
        <v>25.78</v>
      </c>
      <c r="L79" s="335">
        <v>2</v>
      </c>
      <c r="M79" s="335">
        <f t="shared" si="4"/>
        <v>104</v>
      </c>
      <c r="N79" s="376">
        <f t="shared" si="5"/>
        <v>2681.12</v>
      </c>
      <c r="O79" s="335" t="s">
        <v>12</v>
      </c>
    </row>
    <row r="80" spans="1:15" ht="31.9" customHeight="1" x14ac:dyDescent="0.25">
      <c r="A80" s="10">
        <v>65</v>
      </c>
      <c r="B80" s="334" t="s">
        <v>297</v>
      </c>
      <c r="C80" s="334" t="s">
        <v>21</v>
      </c>
      <c r="D80" s="346">
        <v>1010</v>
      </c>
      <c r="E80" s="374" t="s">
        <v>368</v>
      </c>
      <c r="F80" s="334"/>
      <c r="G80" s="10" t="s">
        <v>5</v>
      </c>
      <c r="H80" s="335" t="s">
        <v>26</v>
      </c>
      <c r="I80" s="10" t="s">
        <v>83</v>
      </c>
      <c r="J80" s="402">
        <v>4</v>
      </c>
      <c r="K80" s="380">
        <v>7.21</v>
      </c>
      <c r="L80" s="41" t="s">
        <v>99</v>
      </c>
      <c r="M80" s="41">
        <v>12</v>
      </c>
      <c r="N80" s="348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34" t="s">
        <v>297</v>
      </c>
      <c r="C81" s="334" t="s">
        <v>21</v>
      </c>
      <c r="D81" s="346">
        <v>1011</v>
      </c>
      <c r="E81" s="374" t="s">
        <v>328</v>
      </c>
      <c r="F81" s="334"/>
      <c r="G81" s="10" t="s">
        <v>5</v>
      </c>
      <c r="H81" s="335" t="s">
        <v>26</v>
      </c>
      <c r="I81" s="10" t="s">
        <v>84</v>
      </c>
      <c r="J81" s="10">
        <v>8</v>
      </c>
      <c r="K81" s="380">
        <v>7.01</v>
      </c>
      <c r="L81" s="41" t="s">
        <v>24</v>
      </c>
      <c r="M81" s="41">
        <v>2</v>
      </c>
      <c r="N81" s="348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398" t="s">
        <v>297</v>
      </c>
      <c r="C82" s="398" t="s">
        <v>22</v>
      </c>
      <c r="D82" s="346">
        <v>1012</v>
      </c>
      <c r="E82" s="374" t="s">
        <v>367</v>
      </c>
      <c r="F82" s="334"/>
      <c r="G82" s="336" t="s">
        <v>5</v>
      </c>
      <c r="H82" s="335" t="s">
        <v>26</v>
      </c>
      <c r="I82" s="336" t="s">
        <v>34</v>
      </c>
      <c r="J82" s="337">
        <v>4</v>
      </c>
      <c r="K82" s="380">
        <v>28.18</v>
      </c>
      <c r="L82" s="335">
        <v>2</v>
      </c>
      <c r="M82" s="335">
        <f t="shared" si="4"/>
        <v>104</v>
      </c>
      <c r="N82" s="376">
        <f t="shared" si="5"/>
        <v>2930.72</v>
      </c>
      <c r="O82" s="335" t="s">
        <v>11</v>
      </c>
    </row>
    <row r="83" spans="1:15" ht="31.9" customHeight="1" x14ac:dyDescent="0.25">
      <c r="A83" s="10">
        <v>68</v>
      </c>
      <c r="B83" s="334" t="s">
        <v>297</v>
      </c>
      <c r="C83" s="334" t="s">
        <v>21</v>
      </c>
      <c r="D83" s="346">
        <v>1013</v>
      </c>
      <c r="E83" s="374" t="s">
        <v>40</v>
      </c>
      <c r="F83" s="334"/>
      <c r="G83" s="10" t="s">
        <v>5</v>
      </c>
      <c r="H83" s="335" t="s">
        <v>26</v>
      </c>
      <c r="I83" s="10" t="s">
        <v>33</v>
      </c>
      <c r="J83" s="402">
        <v>4</v>
      </c>
      <c r="K83" s="380">
        <v>16.04</v>
      </c>
      <c r="L83" s="41">
        <v>2</v>
      </c>
      <c r="M83" s="41">
        <f t="shared" si="4"/>
        <v>104</v>
      </c>
      <c r="N83" s="348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34" t="s">
        <v>297</v>
      </c>
      <c r="C84" s="334" t="s">
        <v>22</v>
      </c>
      <c r="D84" s="346">
        <v>1014</v>
      </c>
      <c r="E84" s="374" t="s">
        <v>40</v>
      </c>
      <c r="F84" s="334"/>
      <c r="G84" s="10" t="s">
        <v>5</v>
      </c>
      <c r="H84" s="335" t="s">
        <v>26</v>
      </c>
      <c r="I84" s="10" t="s">
        <v>33</v>
      </c>
      <c r="J84" s="402">
        <v>4</v>
      </c>
      <c r="K84" s="380">
        <v>17.899999999999999</v>
      </c>
      <c r="L84" s="41">
        <v>2</v>
      </c>
      <c r="M84" s="41">
        <f t="shared" si="4"/>
        <v>104</v>
      </c>
      <c r="N84" s="348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34" t="s">
        <v>297</v>
      </c>
      <c r="C85" s="334" t="s">
        <v>22</v>
      </c>
      <c r="D85" s="346">
        <v>1015</v>
      </c>
      <c r="E85" s="374" t="s">
        <v>40</v>
      </c>
      <c r="F85" s="334"/>
      <c r="G85" s="10" t="s">
        <v>5</v>
      </c>
      <c r="H85" s="335" t="s">
        <v>26</v>
      </c>
      <c r="I85" s="10" t="s">
        <v>33</v>
      </c>
      <c r="J85" s="402">
        <v>4</v>
      </c>
      <c r="K85" s="380">
        <v>14.96</v>
      </c>
      <c r="L85" s="41">
        <v>2</v>
      </c>
      <c r="M85" s="41">
        <f t="shared" si="4"/>
        <v>104</v>
      </c>
      <c r="N85" s="348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34" t="s">
        <v>297</v>
      </c>
      <c r="C86" s="334" t="s">
        <v>48</v>
      </c>
      <c r="D86" s="346">
        <v>1016</v>
      </c>
      <c r="E86" s="374" t="s">
        <v>40</v>
      </c>
      <c r="F86" s="334"/>
      <c r="G86" s="10" t="s">
        <v>5</v>
      </c>
      <c r="H86" s="335" t="s">
        <v>26</v>
      </c>
      <c r="I86" s="10" t="s">
        <v>33</v>
      </c>
      <c r="J86" s="402">
        <v>4</v>
      </c>
      <c r="K86" s="380">
        <v>18.05</v>
      </c>
      <c r="L86" s="41">
        <v>2</v>
      </c>
      <c r="M86" s="41">
        <f t="shared" si="4"/>
        <v>104</v>
      </c>
      <c r="N86" s="348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34" t="s">
        <v>298</v>
      </c>
      <c r="C87" s="334" t="s">
        <v>22</v>
      </c>
      <c r="D87" s="346">
        <v>2001</v>
      </c>
      <c r="E87" s="374" t="s">
        <v>40</v>
      </c>
      <c r="F87" s="334"/>
      <c r="G87" s="10" t="s">
        <v>5</v>
      </c>
      <c r="H87" s="335" t="s">
        <v>26</v>
      </c>
      <c r="I87" s="10" t="s">
        <v>33</v>
      </c>
      <c r="J87" s="402">
        <v>4</v>
      </c>
      <c r="K87" s="380">
        <v>17.190000000000001</v>
      </c>
      <c r="L87" s="41">
        <v>2</v>
      </c>
      <c r="M87" s="41">
        <f t="shared" si="4"/>
        <v>104</v>
      </c>
      <c r="N87" s="348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34" t="s">
        <v>298</v>
      </c>
      <c r="C88" s="334" t="s">
        <v>48</v>
      </c>
      <c r="D88" s="346">
        <v>2002</v>
      </c>
      <c r="E88" s="374" t="s">
        <v>40</v>
      </c>
      <c r="F88" s="334"/>
      <c r="G88" s="10" t="s">
        <v>5</v>
      </c>
      <c r="H88" s="335" t="s">
        <v>26</v>
      </c>
      <c r="I88" s="10" t="s">
        <v>33</v>
      </c>
      <c r="J88" s="402">
        <v>4</v>
      </c>
      <c r="K88" s="380">
        <v>12.45</v>
      </c>
      <c r="L88" s="41">
        <v>2</v>
      </c>
      <c r="M88" s="41">
        <f t="shared" si="4"/>
        <v>104</v>
      </c>
      <c r="N88" s="348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34" t="s">
        <v>298</v>
      </c>
      <c r="C89" s="334" t="s">
        <v>21</v>
      </c>
      <c r="D89" s="346">
        <v>2003</v>
      </c>
      <c r="E89" s="374" t="s">
        <v>366</v>
      </c>
      <c r="F89" s="334"/>
      <c r="G89" s="10" t="s">
        <v>5</v>
      </c>
      <c r="H89" s="335" t="s">
        <v>26</v>
      </c>
      <c r="I89" s="10" t="s">
        <v>33</v>
      </c>
      <c r="J89" s="402">
        <v>4</v>
      </c>
      <c r="K89" s="380">
        <v>5.33</v>
      </c>
      <c r="L89" s="41">
        <v>2</v>
      </c>
      <c r="M89" s="41">
        <f t="shared" si="4"/>
        <v>104</v>
      </c>
      <c r="N89" s="348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34" t="s">
        <v>298</v>
      </c>
      <c r="C90" s="334" t="s">
        <v>22</v>
      </c>
      <c r="D90" s="346">
        <v>2004</v>
      </c>
      <c r="E90" s="374" t="s">
        <v>43</v>
      </c>
      <c r="F90" s="334"/>
      <c r="G90" s="10" t="s">
        <v>5</v>
      </c>
      <c r="H90" s="335" t="s">
        <v>26</v>
      </c>
      <c r="I90" s="10" t="s">
        <v>34</v>
      </c>
      <c r="J90" s="10">
        <v>4</v>
      </c>
      <c r="K90" s="380">
        <v>47.37</v>
      </c>
      <c r="L90" s="41">
        <v>2</v>
      </c>
      <c r="M90" s="41">
        <f t="shared" si="4"/>
        <v>104</v>
      </c>
      <c r="N90" s="348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34" t="s">
        <v>298</v>
      </c>
      <c r="C91" s="334" t="s">
        <v>22</v>
      </c>
      <c r="D91" s="346">
        <v>2005</v>
      </c>
      <c r="E91" s="374" t="s">
        <v>43</v>
      </c>
      <c r="F91" s="334"/>
      <c r="G91" s="10" t="s">
        <v>5</v>
      </c>
      <c r="H91" s="335" t="s">
        <v>26</v>
      </c>
      <c r="I91" s="10" t="s">
        <v>34</v>
      </c>
      <c r="J91" s="10">
        <v>4</v>
      </c>
      <c r="K91" s="380">
        <v>52.8</v>
      </c>
      <c r="L91" s="41">
        <v>2</v>
      </c>
      <c r="M91" s="41">
        <f t="shared" ref="M91:M105" si="8">PRODUCT($L91,$M$1)</f>
        <v>104</v>
      </c>
      <c r="N91" s="348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34" t="s">
        <v>298</v>
      </c>
      <c r="C92" s="334" t="s">
        <v>22</v>
      </c>
      <c r="D92" s="346" t="s">
        <v>369</v>
      </c>
      <c r="E92" s="374" t="s">
        <v>43</v>
      </c>
      <c r="F92" s="334"/>
      <c r="G92" s="10" t="s">
        <v>5</v>
      </c>
      <c r="H92" s="335" t="s">
        <v>26</v>
      </c>
      <c r="I92" s="10" t="s">
        <v>34</v>
      </c>
      <c r="J92" s="10">
        <v>4</v>
      </c>
      <c r="K92" s="380">
        <v>28.87</v>
      </c>
      <c r="L92" s="41">
        <v>2</v>
      </c>
      <c r="M92" s="41">
        <f t="shared" si="8"/>
        <v>104</v>
      </c>
      <c r="N92" s="348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34" t="s">
        <v>298</v>
      </c>
      <c r="C93" s="334" t="s">
        <v>22</v>
      </c>
      <c r="D93" s="346">
        <v>2006</v>
      </c>
      <c r="E93" s="374" t="s">
        <v>43</v>
      </c>
      <c r="F93" s="334"/>
      <c r="G93" s="10" t="s">
        <v>5</v>
      </c>
      <c r="H93" s="335" t="s">
        <v>26</v>
      </c>
      <c r="I93" s="10" t="s">
        <v>34</v>
      </c>
      <c r="J93" s="10">
        <v>4</v>
      </c>
      <c r="K93" s="380">
        <v>17.63</v>
      </c>
      <c r="L93" s="41">
        <v>2</v>
      </c>
      <c r="M93" s="41">
        <f t="shared" si="8"/>
        <v>104</v>
      </c>
      <c r="N93" s="348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34" t="s">
        <v>298</v>
      </c>
      <c r="C94" s="334" t="s">
        <v>22</v>
      </c>
      <c r="D94" s="346">
        <v>2008</v>
      </c>
      <c r="E94" s="374" t="s">
        <v>43</v>
      </c>
      <c r="F94" s="334"/>
      <c r="G94" s="10" t="s">
        <v>5</v>
      </c>
      <c r="H94" s="335" t="s">
        <v>26</v>
      </c>
      <c r="I94" s="10" t="s">
        <v>34</v>
      </c>
      <c r="J94" s="10">
        <v>4</v>
      </c>
      <c r="K94" s="380">
        <v>43.82</v>
      </c>
      <c r="L94" s="41">
        <v>2</v>
      </c>
      <c r="M94" s="41">
        <f t="shared" si="8"/>
        <v>104</v>
      </c>
      <c r="N94" s="348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34" t="s">
        <v>298</v>
      </c>
      <c r="C95" s="334" t="s">
        <v>22</v>
      </c>
      <c r="D95" s="346">
        <v>2009</v>
      </c>
      <c r="E95" s="374" t="s">
        <v>368</v>
      </c>
      <c r="F95" s="334"/>
      <c r="G95" s="10" t="s">
        <v>5</v>
      </c>
      <c r="H95" s="335" t="s">
        <v>26</v>
      </c>
      <c r="I95" s="10" t="s">
        <v>83</v>
      </c>
      <c r="J95" s="402">
        <v>4</v>
      </c>
      <c r="K95" s="380">
        <v>6.58</v>
      </c>
      <c r="L95" s="41" t="s">
        <v>99</v>
      </c>
      <c r="M95" s="41">
        <v>12</v>
      </c>
      <c r="N95" s="348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34" t="s">
        <v>298</v>
      </c>
      <c r="C96" s="334" t="s">
        <v>22</v>
      </c>
      <c r="D96" s="346">
        <v>2010</v>
      </c>
      <c r="E96" s="374" t="s">
        <v>43</v>
      </c>
      <c r="F96" s="334"/>
      <c r="G96" s="10" t="s">
        <v>5</v>
      </c>
      <c r="H96" s="335" t="s">
        <v>26</v>
      </c>
      <c r="I96" s="10" t="s">
        <v>34</v>
      </c>
      <c r="J96" s="10">
        <v>4</v>
      </c>
      <c r="K96" s="380">
        <v>27.55</v>
      </c>
      <c r="L96" s="41">
        <v>2</v>
      </c>
      <c r="M96" s="41">
        <f t="shared" si="8"/>
        <v>104</v>
      </c>
      <c r="N96" s="348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34" t="s">
        <v>298</v>
      </c>
      <c r="C97" s="334" t="s">
        <v>22</v>
      </c>
      <c r="D97" s="346">
        <v>2011</v>
      </c>
      <c r="E97" s="374" t="s">
        <v>43</v>
      </c>
      <c r="F97" s="334"/>
      <c r="G97" s="10" t="s">
        <v>5</v>
      </c>
      <c r="H97" s="335" t="s">
        <v>26</v>
      </c>
      <c r="I97" s="10" t="s">
        <v>34</v>
      </c>
      <c r="J97" s="10">
        <v>4</v>
      </c>
      <c r="K97" s="380">
        <v>17.059999999999999</v>
      </c>
      <c r="L97" s="41">
        <v>2</v>
      </c>
      <c r="M97" s="41">
        <f t="shared" si="8"/>
        <v>104</v>
      </c>
      <c r="N97" s="348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34" t="s">
        <v>298</v>
      </c>
      <c r="C98" s="334" t="s">
        <v>22</v>
      </c>
      <c r="D98" s="346">
        <v>2012</v>
      </c>
      <c r="E98" s="374" t="s">
        <v>328</v>
      </c>
      <c r="F98" s="334"/>
      <c r="G98" s="10" t="s">
        <v>5</v>
      </c>
      <c r="H98" s="336" t="s">
        <v>26</v>
      </c>
      <c r="I98" s="10" t="s">
        <v>84</v>
      </c>
      <c r="J98" s="10">
        <v>8</v>
      </c>
      <c r="K98" s="380">
        <v>4.6500000000000004</v>
      </c>
      <c r="L98" s="41" t="s">
        <v>24</v>
      </c>
      <c r="M98" s="41">
        <v>2</v>
      </c>
      <c r="N98" s="348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34" t="s">
        <v>298</v>
      </c>
      <c r="C99" s="334" t="s">
        <v>48</v>
      </c>
      <c r="D99" s="346">
        <v>2013</v>
      </c>
      <c r="E99" s="374" t="s">
        <v>370</v>
      </c>
      <c r="F99" s="334"/>
      <c r="G99" s="10" t="s">
        <v>5</v>
      </c>
      <c r="H99" s="335" t="s">
        <v>26</v>
      </c>
      <c r="I99" s="10" t="s">
        <v>33</v>
      </c>
      <c r="J99" s="402">
        <v>4</v>
      </c>
      <c r="K99" s="380">
        <v>11.24</v>
      </c>
      <c r="L99" s="41">
        <v>2</v>
      </c>
      <c r="M99" s="41">
        <f t="shared" si="8"/>
        <v>104</v>
      </c>
      <c r="N99" s="348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34" t="s">
        <v>298</v>
      </c>
      <c r="C100" s="334" t="s">
        <v>48</v>
      </c>
      <c r="D100" s="346">
        <v>2014</v>
      </c>
      <c r="E100" s="374" t="s">
        <v>370</v>
      </c>
      <c r="F100" s="334"/>
      <c r="G100" s="10" t="s">
        <v>5</v>
      </c>
      <c r="H100" s="335" t="s">
        <v>26</v>
      </c>
      <c r="I100" s="10" t="s">
        <v>33</v>
      </c>
      <c r="J100" s="402">
        <v>4</v>
      </c>
      <c r="K100" s="380">
        <v>15.83</v>
      </c>
      <c r="L100" s="10">
        <v>2</v>
      </c>
      <c r="M100" s="41">
        <f t="shared" si="8"/>
        <v>104</v>
      </c>
      <c r="N100" s="348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398" t="s">
        <v>298</v>
      </c>
      <c r="C101" s="398" t="s">
        <v>21</v>
      </c>
      <c r="D101" s="346">
        <v>2015</v>
      </c>
      <c r="E101" s="374" t="s">
        <v>41</v>
      </c>
      <c r="F101" s="334"/>
      <c r="G101" s="336" t="s">
        <v>5</v>
      </c>
      <c r="H101" s="335" t="s">
        <v>26</v>
      </c>
      <c r="I101" s="336" t="s">
        <v>32</v>
      </c>
      <c r="J101" s="337">
        <v>4</v>
      </c>
      <c r="K101" s="380">
        <v>17.8</v>
      </c>
      <c r="L101" s="335">
        <v>2</v>
      </c>
      <c r="M101" s="335">
        <f t="shared" si="8"/>
        <v>104</v>
      </c>
      <c r="N101" s="376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34" t="s">
        <v>298</v>
      </c>
      <c r="C102" s="334" t="s">
        <v>21</v>
      </c>
      <c r="D102" s="346">
        <v>2050</v>
      </c>
      <c r="E102" s="374" t="s">
        <v>19</v>
      </c>
      <c r="F102" s="334"/>
      <c r="G102" s="10" t="s">
        <v>5</v>
      </c>
      <c r="H102" s="335" t="s">
        <v>26</v>
      </c>
      <c r="I102" s="10" t="s">
        <v>28</v>
      </c>
      <c r="J102" s="402">
        <v>4</v>
      </c>
      <c r="K102" s="380">
        <v>16.739999999999998</v>
      </c>
      <c r="L102" s="10">
        <v>2</v>
      </c>
      <c r="M102" s="41">
        <f t="shared" si="8"/>
        <v>104</v>
      </c>
      <c r="N102" s="348">
        <f t="shared" si="9"/>
        <v>1740.9599999999998</v>
      </c>
      <c r="O102" s="41" t="s">
        <v>12</v>
      </c>
      <c r="P102" s="272"/>
    </row>
    <row r="103" spans="1:16" ht="31.9" customHeight="1" x14ac:dyDescent="0.25">
      <c r="A103" s="10">
        <v>88</v>
      </c>
      <c r="B103" s="334" t="s">
        <v>298</v>
      </c>
      <c r="C103" s="334" t="s">
        <v>21</v>
      </c>
      <c r="D103" s="346">
        <v>2051</v>
      </c>
      <c r="E103" s="374" t="s">
        <v>42</v>
      </c>
      <c r="F103" s="334"/>
      <c r="G103" s="10" t="s">
        <v>5</v>
      </c>
      <c r="H103" s="335" t="s">
        <v>26</v>
      </c>
      <c r="I103" s="10" t="s">
        <v>27</v>
      </c>
      <c r="J103" s="402">
        <v>4</v>
      </c>
      <c r="K103" s="380">
        <v>21.89</v>
      </c>
      <c r="L103" s="10">
        <v>2</v>
      </c>
      <c r="M103" s="41">
        <f t="shared" si="8"/>
        <v>104</v>
      </c>
      <c r="N103" s="348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34" t="s">
        <v>298</v>
      </c>
      <c r="C104" s="334" t="s">
        <v>21</v>
      </c>
      <c r="D104" s="346">
        <v>2052</v>
      </c>
      <c r="E104" s="374" t="s">
        <v>42</v>
      </c>
      <c r="F104" s="334"/>
      <c r="G104" s="10" t="s">
        <v>5</v>
      </c>
      <c r="H104" s="335" t="s">
        <v>26</v>
      </c>
      <c r="I104" s="10" t="s">
        <v>27</v>
      </c>
      <c r="J104" s="402">
        <v>4</v>
      </c>
      <c r="K104" s="380">
        <v>21.28</v>
      </c>
      <c r="L104" s="10">
        <v>5</v>
      </c>
      <c r="M104" s="41">
        <f t="shared" si="8"/>
        <v>260</v>
      </c>
      <c r="N104" s="348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34" t="s">
        <v>299</v>
      </c>
      <c r="C105" s="334" t="s">
        <v>21</v>
      </c>
      <c r="D105" s="334" t="s">
        <v>74</v>
      </c>
      <c r="E105" s="374" t="s">
        <v>19</v>
      </c>
      <c r="F105" s="334"/>
      <c r="G105" s="10" t="s">
        <v>5</v>
      </c>
      <c r="H105" s="335" t="s">
        <v>26</v>
      </c>
      <c r="I105" s="10" t="s">
        <v>28</v>
      </c>
      <c r="J105" s="402">
        <v>4</v>
      </c>
      <c r="K105" s="380">
        <v>12</v>
      </c>
      <c r="L105" s="41">
        <v>1</v>
      </c>
      <c r="M105" s="41">
        <f t="shared" si="8"/>
        <v>52</v>
      </c>
      <c r="N105" s="348">
        <f t="shared" si="9"/>
        <v>624</v>
      </c>
      <c r="O105" s="41" t="s">
        <v>12</v>
      </c>
      <c r="P105" s="272"/>
    </row>
    <row r="106" spans="1:16" s="272" customFormat="1" ht="31.9" customHeight="1" x14ac:dyDescent="0.25">
      <c r="A106" s="10">
        <v>91</v>
      </c>
      <c r="B106" s="339" t="s">
        <v>299</v>
      </c>
      <c r="C106" s="339" t="s">
        <v>15</v>
      </c>
      <c r="D106" s="336" t="s">
        <v>371</v>
      </c>
      <c r="E106" s="340" t="s">
        <v>324</v>
      </c>
      <c r="F106" s="334"/>
      <c r="G106" s="336" t="s">
        <v>5</v>
      </c>
      <c r="H106" s="335" t="s">
        <v>372</v>
      </c>
      <c r="I106" s="336" t="s">
        <v>83</v>
      </c>
      <c r="J106" s="337">
        <v>4</v>
      </c>
      <c r="K106" s="338">
        <v>6.52</v>
      </c>
      <c r="L106" s="335" t="s">
        <v>95</v>
      </c>
      <c r="M106" s="335">
        <v>2</v>
      </c>
      <c r="N106" s="376">
        <f t="shared" si="9"/>
        <v>13.04</v>
      </c>
      <c r="O106" s="335" t="s">
        <v>12</v>
      </c>
    </row>
    <row r="107" spans="1:16" ht="15" customHeight="1" x14ac:dyDescent="0.25">
      <c r="H107" s="24"/>
      <c r="J107" s="25"/>
      <c r="P107" s="272"/>
    </row>
    <row r="108" spans="1:16" ht="15" customHeight="1" x14ac:dyDescent="0.25">
      <c r="H108" s="24"/>
      <c r="J108" s="25"/>
      <c r="K108" s="201">
        <f>SUM(K16:K106)</f>
        <v>1465.6599999999996</v>
      </c>
      <c r="L108" s="173"/>
      <c r="M108" s="173"/>
      <c r="N108" s="201">
        <f>SUM(N16:N106)</f>
        <v>156924.51999999996</v>
      </c>
      <c r="P108" s="272"/>
    </row>
    <row r="109" spans="1:16" ht="31.5" customHeight="1" x14ac:dyDescent="0.25">
      <c r="H109" s="24"/>
      <c r="I109" s="180" t="s">
        <v>218</v>
      </c>
      <c r="J109" s="181" t="s">
        <v>217</v>
      </c>
      <c r="K109" s="182" t="s">
        <v>211</v>
      </c>
      <c r="L109" s="183"/>
      <c r="M109" s="184"/>
      <c r="N109" s="182" t="s">
        <v>212</v>
      </c>
      <c r="P109" s="272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213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72"/>
      <c r="E126" s="272"/>
      <c r="F126" s="272"/>
      <c r="G126" s="270"/>
      <c r="H126" s="273"/>
      <c r="I126" s="270"/>
      <c r="J126" s="25"/>
      <c r="L126" s="270"/>
      <c r="M126" s="270"/>
      <c r="N126" s="270"/>
      <c r="O126" s="270"/>
      <c r="P126" s="272"/>
    </row>
    <row r="127" spans="4:16" ht="15" customHeight="1" x14ac:dyDescent="0.25">
      <c r="D127" s="272"/>
      <c r="E127" s="272"/>
      <c r="F127" s="272"/>
      <c r="G127" s="270"/>
      <c r="H127" s="368"/>
      <c r="I127" s="432"/>
      <c r="J127" s="431"/>
      <c r="K127" s="431"/>
      <c r="L127" s="431"/>
      <c r="M127" s="431"/>
      <c r="N127" s="431"/>
      <c r="O127" s="431"/>
      <c r="P127" s="272"/>
    </row>
    <row r="128" spans="4:16" ht="15" customHeight="1" x14ac:dyDescent="0.25">
      <c r="D128" s="272"/>
      <c r="E128" s="272"/>
      <c r="F128" s="272"/>
      <c r="G128" s="270"/>
      <c r="H128" s="368"/>
      <c r="I128" s="433"/>
      <c r="J128" s="434"/>
      <c r="K128" s="434"/>
      <c r="L128" s="435"/>
      <c r="M128" s="435"/>
      <c r="N128" s="435"/>
      <c r="O128" s="435"/>
      <c r="P128" s="272"/>
    </row>
    <row r="129" spans="4:16" ht="15" customHeight="1" x14ac:dyDescent="0.25">
      <c r="D129" s="272"/>
      <c r="E129" s="272"/>
      <c r="F129" s="272"/>
      <c r="G129" s="270"/>
      <c r="H129" s="368"/>
      <c r="I129" s="432"/>
      <c r="J129" s="439"/>
      <c r="K129" s="440"/>
      <c r="L129" s="439"/>
      <c r="M129" s="439"/>
      <c r="N129" s="439"/>
      <c r="O129" s="439"/>
      <c r="P129" s="272"/>
    </row>
    <row r="130" spans="4:16" ht="15" customHeight="1" x14ac:dyDescent="0.25">
      <c r="D130" s="272"/>
      <c r="E130" s="272"/>
      <c r="F130" s="272"/>
      <c r="G130" s="270"/>
      <c r="H130" s="368"/>
      <c r="I130" s="432"/>
      <c r="J130" s="439"/>
      <c r="K130" s="439"/>
      <c r="L130" s="439"/>
      <c r="M130" s="439"/>
      <c r="N130" s="439"/>
      <c r="O130" s="439"/>
      <c r="P130" s="272"/>
    </row>
    <row r="131" spans="4:16" ht="15" customHeight="1" x14ac:dyDescent="0.25">
      <c r="D131" s="272"/>
      <c r="E131" s="272"/>
      <c r="F131" s="272"/>
      <c r="G131" s="270"/>
      <c r="H131" s="368"/>
      <c r="I131" s="432"/>
      <c r="J131" s="439"/>
      <c r="K131" s="439"/>
      <c r="L131" s="439"/>
      <c r="M131" s="439"/>
      <c r="N131" s="439"/>
      <c r="O131" s="439"/>
      <c r="P131" s="272"/>
    </row>
    <row r="132" spans="4:16" ht="15" customHeight="1" x14ac:dyDescent="0.25">
      <c r="D132" s="272"/>
      <c r="E132" s="272"/>
      <c r="F132" s="272"/>
      <c r="G132" s="270"/>
      <c r="H132" s="368"/>
      <c r="I132" s="432"/>
      <c r="J132" s="439"/>
      <c r="K132" s="440"/>
      <c r="L132" s="439"/>
      <c r="M132" s="439"/>
      <c r="N132" s="439"/>
      <c r="O132" s="439"/>
      <c r="P132" s="272"/>
    </row>
    <row r="133" spans="4:16" ht="15" customHeight="1" x14ac:dyDescent="0.25">
      <c r="D133" s="272"/>
      <c r="E133" s="272"/>
      <c r="F133" s="272"/>
      <c r="G133" s="270"/>
      <c r="H133" s="368"/>
      <c r="I133" s="432"/>
      <c r="J133" s="439"/>
      <c r="K133" s="439"/>
      <c r="L133" s="439"/>
      <c r="M133" s="440"/>
      <c r="N133" s="439"/>
      <c r="O133" s="439"/>
      <c r="P133" s="272"/>
    </row>
    <row r="134" spans="4:16" ht="15" customHeight="1" x14ac:dyDescent="0.25">
      <c r="D134" s="272"/>
      <c r="E134" s="272"/>
      <c r="F134" s="272"/>
      <c r="G134" s="270"/>
      <c r="H134" s="368"/>
      <c r="I134" s="432"/>
      <c r="J134" s="439"/>
      <c r="K134" s="439"/>
      <c r="L134" s="439"/>
      <c r="M134" s="439"/>
      <c r="N134" s="439"/>
      <c r="O134" s="439"/>
      <c r="P134" s="272"/>
    </row>
    <row r="135" spans="4:16" ht="15" customHeight="1" x14ac:dyDescent="0.25">
      <c r="D135" s="272"/>
      <c r="E135" s="272"/>
      <c r="F135" s="272"/>
      <c r="G135" s="270"/>
      <c r="H135" s="368"/>
      <c r="I135" s="432"/>
      <c r="J135" s="439"/>
      <c r="K135" s="439"/>
      <c r="L135" s="439"/>
      <c r="M135" s="439"/>
      <c r="N135" s="439"/>
      <c r="O135" s="439"/>
      <c r="P135" s="272"/>
    </row>
    <row r="136" spans="4:16" ht="15" customHeight="1" x14ac:dyDescent="0.25">
      <c r="D136" s="272"/>
      <c r="E136" s="272"/>
      <c r="F136" s="272"/>
      <c r="G136" s="270"/>
      <c r="H136" s="368"/>
      <c r="I136" s="432"/>
      <c r="J136" s="439"/>
      <c r="K136" s="439"/>
      <c r="L136" s="439"/>
      <c r="M136" s="439"/>
      <c r="N136" s="439"/>
      <c r="O136" s="439"/>
      <c r="P136" s="272"/>
    </row>
    <row r="137" spans="4:16" ht="15" customHeight="1" x14ac:dyDescent="0.25">
      <c r="D137" s="272"/>
      <c r="E137" s="272"/>
      <c r="F137" s="272"/>
      <c r="G137" s="270"/>
      <c r="H137" s="368"/>
      <c r="I137" s="432"/>
      <c r="J137" s="439"/>
      <c r="K137" s="440"/>
      <c r="L137" s="439"/>
      <c r="M137" s="439"/>
      <c r="N137" s="439"/>
      <c r="O137" s="439"/>
      <c r="P137" s="272"/>
    </row>
    <row r="138" spans="4:16" ht="15" customHeight="1" x14ac:dyDescent="0.25">
      <c r="D138" s="272"/>
      <c r="E138" s="272"/>
      <c r="F138" s="272"/>
      <c r="G138" s="270"/>
      <c r="H138" s="368"/>
      <c r="I138" s="432"/>
      <c r="J138" s="440"/>
      <c r="K138" s="440"/>
      <c r="L138" s="439"/>
      <c r="M138" s="439"/>
      <c r="N138" s="439"/>
      <c r="O138" s="439"/>
      <c r="P138" s="272"/>
    </row>
    <row r="139" spans="4:16" ht="15" customHeight="1" x14ac:dyDescent="0.25">
      <c r="D139" s="272"/>
      <c r="E139" s="272"/>
      <c r="F139" s="272"/>
      <c r="G139" s="270"/>
      <c r="H139" s="368"/>
      <c r="I139" s="432"/>
      <c r="J139" s="439"/>
      <c r="K139" s="441"/>
      <c r="L139" s="439"/>
      <c r="M139" s="439"/>
      <c r="N139" s="439"/>
      <c r="O139" s="440"/>
      <c r="P139" s="272"/>
    </row>
    <row r="140" spans="4:16" ht="15" customHeight="1" x14ac:dyDescent="0.25">
      <c r="D140" s="272"/>
      <c r="E140" s="272"/>
      <c r="F140" s="272"/>
      <c r="G140" s="270"/>
      <c r="H140" s="368"/>
      <c r="I140" s="432"/>
      <c r="J140" s="439"/>
      <c r="K140" s="439"/>
      <c r="L140" s="439"/>
      <c r="M140" s="440"/>
      <c r="N140" s="439"/>
      <c r="O140" s="440"/>
      <c r="P140" s="272"/>
    </row>
    <row r="141" spans="4:16" ht="15" customHeight="1" x14ac:dyDescent="0.25">
      <c r="D141" s="272"/>
      <c r="E141" s="272"/>
      <c r="F141" s="272"/>
      <c r="G141" s="270"/>
      <c r="H141" s="368"/>
      <c r="I141" s="432"/>
      <c r="J141" s="439"/>
      <c r="K141" s="439"/>
      <c r="L141" s="439"/>
      <c r="M141" s="439"/>
      <c r="N141" s="439"/>
      <c r="O141" s="439"/>
      <c r="P141" s="272"/>
    </row>
    <row r="142" spans="4:16" ht="15" customHeight="1" x14ac:dyDescent="0.25">
      <c r="D142" s="272"/>
      <c r="E142" s="272"/>
      <c r="F142" s="272"/>
      <c r="G142" s="270"/>
      <c r="H142" s="368"/>
      <c r="I142" s="432"/>
      <c r="J142" s="439"/>
      <c r="K142" s="439"/>
      <c r="L142" s="439"/>
      <c r="M142" s="439"/>
      <c r="N142" s="439"/>
      <c r="O142" s="439"/>
      <c r="P142" s="272"/>
    </row>
    <row r="143" spans="4:16" ht="15" customHeight="1" x14ac:dyDescent="0.25">
      <c r="D143" s="272"/>
      <c r="E143" s="272"/>
      <c r="F143" s="272"/>
      <c r="G143" s="270"/>
      <c r="H143" s="368"/>
      <c r="I143" s="368"/>
      <c r="J143" s="368"/>
      <c r="K143" s="368"/>
      <c r="L143" s="368"/>
      <c r="M143" s="368"/>
      <c r="N143" s="368"/>
      <c r="O143" s="368"/>
      <c r="P143" s="272"/>
    </row>
    <row r="144" spans="4:16" ht="15" customHeight="1" x14ac:dyDescent="0.25">
      <c r="D144" s="272"/>
      <c r="E144" s="272"/>
      <c r="F144" s="272"/>
      <c r="G144" s="270"/>
      <c r="H144" s="437"/>
      <c r="I144" s="437"/>
      <c r="J144" s="368"/>
      <c r="K144" s="368"/>
      <c r="L144" s="368"/>
      <c r="M144" s="368"/>
      <c r="N144" s="368"/>
      <c r="O144" s="368"/>
      <c r="P144" s="272"/>
    </row>
    <row r="145" spans="4:16" ht="15" customHeight="1" x14ac:dyDescent="0.25">
      <c r="D145" s="272"/>
      <c r="E145" s="272"/>
      <c r="F145" s="272"/>
      <c r="G145" s="270"/>
      <c r="H145" s="270"/>
      <c r="I145" s="270"/>
      <c r="J145" s="25"/>
      <c r="L145" s="270"/>
      <c r="M145" s="270"/>
      <c r="N145" s="270"/>
      <c r="O145" s="270"/>
      <c r="P145" s="272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5"/>
  <sheetViews>
    <sheetView topLeftCell="A3" zoomScale="85" zoomScaleNormal="85" zoomScalePageLayoutView="70" workbookViewId="0">
      <pane ySplit="13335" topLeftCell="A3"/>
      <selection activeCell="E144" sqref="E144:R165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7" customWidth="1"/>
    <col min="19" max="20" width="11.42578125" style="37"/>
    <col min="21" max="24" width="11.42578125" style="207" customWidth="1"/>
    <col min="25" max="28" width="11.42578125" style="207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70"/>
      <c r="B3" s="272"/>
      <c r="C3" s="272"/>
      <c r="D3" s="272"/>
      <c r="E3" s="272"/>
      <c r="F3" s="272"/>
      <c r="G3" s="270"/>
      <c r="H3" s="270"/>
      <c r="I3" s="270"/>
      <c r="J3" s="271"/>
      <c r="K3" s="13"/>
      <c r="L3" s="270"/>
      <c r="M3" s="270"/>
      <c r="N3" s="270"/>
      <c r="O3" s="270"/>
    </row>
    <row r="4" spans="1:28" ht="4.5" customHeight="1" x14ac:dyDescent="0.25">
      <c r="A4" s="270"/>
      <c r="B4" s="272"/>
      <c r="C4" s="272"/>
      <c r="D4" s="272"/>
      <c r="E4" s="272"/>
      <c r="F4" s="272"/>
      <c r="G4" s="270"/>
      <c r="H4" s="270"/>
      <c r="I4" s="270"/>
      <c r="J4" s="271"/>
      <c r="K4" s="13"/>
      <c r="L4" s="270"/>
      <c r="M4" s="270"/>
      <c r="N4" s="270"/>
      <c r="O4" s="270"/>
    </row>
    <row r="5" spans="1:28" ht="18" x14ac:dyDescent="0.25">
      <c r="A5" s="280" t="s">
        <v>89</v>
      </c>
      <c r="C5" s="272"/>
      <c r="D5" s="272"/>
      <c r="E5" s="272"/>
      <c r="F5" s="272"/>
      <c r="G5" s="270"/>
      <c r="H5" s="270"/>
      <c r="I5" s="270"/>
      <c r="J5" s="271"/>
      <c r="K5" s="13"/>
      <c r="L5" s="270"/>
      <c r="M5" s="270"/>
      <c r="N5" s="270"/>
      <c r="O5" s="270"/>
    </row>
    <row r="6" spans="1:28" ht="18" x14ac:dyDescent="0.25">
      <c r="A6" s="281" t="s">
        <v>86</v>
      </c>
      <c r="C6" s="272"/>
      <c r="D6" s="272"/>
      <c r="E6" s="272"/>
      <c r="F6" s="272"/>
      <c r="G6" s="272"/>
      <c r="H6" s="272"/>
      <c r="I6" s="270"/>
      <c r="J6" s="271"/>
      <c r="K6" s="13"/>
      <c r="L6" s="270"/>
      <c r="M6" s="270"/>
      <c r="N6" s="270"/>
      <c r="O6" s="270"/>
    </row>
    <row r="7" spans="1:28" x14ac:dyDescent="0.25">
      <c r="A7" s="270"/>
      <c r="B7" s="275"/>
      <c r="C7" s="272"/>
      <c r="D7" s="272"/>
      <c r="E7" s="272"/>
      <c r="F7" s="272"/>
      <c r="G7" s="272"/>
      <c r="H7" s="272"/>
      <c r="I7" s="270"/>
      <c r="J7" s="271"/>
      <c r="K7" s="13"/>
      <c r="L7" s="270"/>
      <c r="M7" s="270"/>
      <c r="N7" s="270"/>
      <c r="O7" s="270"/>
    </row>
    <row r="8" spans="1:28" ht="14.25" x14ac:dyDescent="0.25">
      <c r="A8" s="94" t="s">
        <v>13</v>
      </c>
      <c r="B8" s="272"/>
      <c r="C8" s="272"/>
      <c r="D8" s="272"/>
      <c r="E8" s="272"/>
      <c r="F8" s="272"/>
      <c r="G8" s="272"/>
      <c r="H8" s="272"/>
      <c r="I8" s="270"/>
      <c r="J8" s="271"/>
      <c r="K8" s="13"/>
      <c r="L8" s="270"/>
      <c r="M8" s="270"/>
      <c r="N8" s="270"/>
      <c r="O8" s="270"/>
    </row>
    <row r="9" spans="1:28" ht="20.25" x14ac:dyDescent="0.25">
      <c r="A9" s="243" t="s">
        <v>302</v>
      </c>
      <c r="B9" s="272"/>
      <c r="C9" s="272"/>
      <c r="D9" s="272"/>
      <c r="E9" s="272"/>
      <c r="F9" s="272"/>
      <c r="G9" s="270"/>
      <c r="H9" s="23"/>
      <c r="I9" s="270"/>
      <c r="J9" s="271"/>
      <c r="K9" s="13"/>
      <c r="L9" s="270"/>
      <c r="M9" s="270"/>
      <c r="N9" s="270"/>
      <c r="O9" s="270"/>
    </row>
    <row r="10" spans="1:28" ht="20.25" x14ac:dyDescent="0.25">
      <c r="A10" s="270"/>
      <c r="D10" s="272"/>
      <c r="E10" s="272"/>
      <c r="F10" s="272"/>
      <c r="G10" s="270"/>
      <c r="H10" s="23"/>
      <c r="I10" s="270"/>
      <c r="J10" s="271"/>
      <c r="K10" s="13"/>
      <c r="L10" s="270"/>
      <c r="M10" s="270"/>
      <c r="N10" s="270"/>
      <c r="O10" s="270"/>
    </row>
    <row r="11" spans="1:28" ht="20.25" x14ac:dyDescent="0.25">
      <c r="A11" s="270"/>
      <c r="B11" s="21"/>
      <c r="C11" s="22"/>
      <c r="D11" s="272"/>
      <c r="E11" s="272"/>
      <c r="F11" s="272"/>
      <c r="G11" s="270"/>
      <c r="H11" s="23"/>
      <c r="I11" s="270"/>
      <c r="J11" s="271"/>
      <c r="K11" s="13"/>
      <c r="L11" s="270"/>
      <c r="M11" s="270"/>
      <c r="N11" s="270"/>
      <c r="O11" s="270"/>
    </row>
    <row r="12" spans="1:28" ht="25.9" customHeight="1" x14ac:dyDescent="0.25">
      <c r="B12" s="39"/>
      <c r="C12" s="39"/>
      <c r="D12" s="39"/>
      <c r="E12" s="39"/>
      <c r="F12" s="39"/>
      <c r="G12" s="40"/>
      <c r="H12" s="392"/>
      <c r="I12" s="393"/>
      <c r="J12" s="394"/>
      <c r="K12" s="395"/>
      <c r="L12" s="393"/>
      <c r="M12" s="393"/>
      <c r="N12" s="396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81">
        <v>14</v>
      </c>
      <c r="Q13" s="208"/>
      <c r="R13" s="208"/>
      <c r="U13" s="208"/>
      <c r="V13" s="208"/>
      <c r="W13" s="208"/>
      <c r="X13" s="208"/>
      <c r="Y13" s="208"/>
      <c r="Z13" s="208"/>
      <c r="AA13" s="208"/>
      <c r="AB13" s="208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09" t="s">
        <v>310</v>
      </c>
      <c r="H14" s="410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308</v>
      </c>
      <c r="N14" s="117" t="s">
        <v>10</v>
      </c>
      <c r="O14" s="117" t="s">
        <v>23</v>
      </c>
      <c r="Q14" s="208"/>
      <c r="R14" s="208"/>
      <c r="U14" s="208"/>
      <c r="V14" s="208"/>
      <c r="W14" s="208"/>
      <c r="X14" s="208"/>
      <c r="Y14" s="208"/>
      <c r="Z14" s="208"/>
      <c r="AA14" s="208"/>
      <c r="AB14" s="208"/>
    </row>
    <row r="15" spans="1:28" ht="15.95" customHeight="1" x14ac:dyDescent="0.25">
      <c r="A15" s="117"/>
      <c r="B15" s="373"/>
      <c r="C15" s="373"/>
      <c r="D15" s="373"/>
      <c r="E15" s="373"/>
      <c r="F15" s="373"/>
      <c r="G15" s="117" t="s">
        <v>5</v>
      </c>
      <c r="H15" s="117" t="s">
        <v>311</v>
      </c>
      <c r="I15" s="117"/>
      <c r="J15" s="118"/>
      <c r="K15" s="117"/>
      <c r="L15" s="117"/>
      <c r="M15" s="117"/>
      <c r="N15" s="117"/>
      <c r="O15" s="117" t="s">
        <v>309</v>
      </c>
      <c r="U15" s="351"/>
      <c r="V15" s="352"/>
      <c r="W15" s="352"/>
      <c r="X15" s="352"/>
      <c r="Y15" s="352"/>
      <c r="Z15" s="352"/>
      <c r="AA15" s="352"/>
      <c r="AB15" s="352"/>
    </row>
    <row r="16" spans="1:28" ht="31.9" customHeight="1" x14ac:dyDescent="0.25">
      <c r="A16" s="335">
        <v>1</v>
      </c>
      <c r="B16" s="356" t="s">
        <v>296</v>
      </c>
      <c r="C16" s="358" t="s">
        <v>15</v>
      </c>
      <c r="D16" s="374" t="s">
        <v>373</v>
      </c>
      <c r="E16" s="340" t="s">
        <v>15</v>
      </c>
      <c r="F16" s="371"/>
      <c r="G16" s="335" t="s">
        <v>5</v>
      </c>
      <c r="H16" s="335" t="s">
        <v>26</v>
      </c>
      <c r="I16" s="335" t="s">
        <v>83</v>
      </c>
      <c r="J16" s="335">
        <v>4</v>
      </c>
      <c r="K16" s="375">
        <v>4.0999999999999996</v>
      </c>
      <c r="L16" s="335" t="s">
        <v>180</v>
      </c>
      <c r="M16" s="335">
        <v>1</v>
      </c>
      <c r="N16" s="376">
        <f>K16*M16</f>
        <v>4.0999999999999996</v>
      </c>
      <c r="O16" s="335" t="s">
        <v>12</v>
      </c>
      <c r="Q16" s="353"/>
      <c r="R16" s="210"/>
      <c r="U16" s="352"/>
      <c r="V16" s="352"/>
      <c r="W16" s="352"/>
      <c r="X16" s="352"/>
      <c r="Y16" s="352"/>
      <c r="Z16" s="352"/>
      <c r="AA16" s="352"/>
      <c r="AB16" s="352"/>
    </row>
    <row r="17" spans="1:28" ht="31.9" customHeight="1" x14ac:dyDescent="0.25">
      <c r="A17" s="335">
        <v>2</v>
      </c>
      <c r="B17" s="356" t="s">
        <v>296</v>
      </c>
      <c r="C17" s="358" t="s">
        <v>15</v>
      </c>
      <c r="D17" s="377" t="s">
        <v>100</v>
      </c>
      <c r="E17" s="340" t="s">
        <v>15</v>
      </c>
      <c r="F17" s="371"/>
      <c r="G17" s="335" t="s">
        <v>5</v>
      </c>
      <c r="H17" s="335" t="s">
        <v>26</v>
      </c>
      <c r="I17" s="335" t="s">
        <v>83</v>
      </c>
      <c r="J17" s="335">
        <v>6</v>
      </c>
      <c r="K17" s="375">
        <v>27.12</v>
      </c>
      <c r="L17" s="335" t="s">
        <v>180</v>
      </c>
      <c r="M17" s="335">
        <v>1</v>
      </c>
      <c r="N17" s="376">
        <f t="shared" ref="N17:N77" si="0">K17*M17</f>
        <v>27.12</v>
      </c>
      <c r="O17" s="335" t="s">
        <v>12</v>
      </c>
      <c r="Q17" s="354"/>
      <c r="R17" s="210"/>
      <c r="U17" s="352"/>
      <c r="V17" s="352"/>
      <c r="W17" s="352"/>
      <c r="X17" s="352"/>
      <c r="Y17" s="352"/>
      <c r="Z17" s="352"/>
      <c r="AA17" s="352"/>
      <c r="AB17" s="352"/>
    </row>
    <row r="18" spans="1:28" ht="31.9" customHeight="1" x14ac:dyDescent="0.25">
      <c r="A18" s="335">
        <v>3</v>
      </c>
      <c r="B18" s="356" t="s">
        <v>296</v>
      </c>
      <c r="C18" s="358" t="s">
        <v>21</v>
      </c>
      <c r="D18" s="377" t="s">
        <v>101</v>
      </c>
      <c r="E18" s="340" t="s">
        <v>44</v>
      </c>
      <c r="F18" s="371"/>
      <c r="G18" s="41" t="s">
        <v>5</v>
      </c>
      <c r="H18" s="335" t="s">
        <v>26</v>
      </c>
      <c r="I18" s="41" t="s">
        <v>83</v>
      </c>
      <c r="J18" s="41">
        <v>4</v>
      </c>
      <c r="K18" s="347">
        <v>20.92</v>
      </c>
      <c r="L18" s="41" t="s">
        <v>95</v>
      </c>
      <c r="M18" s="41">
        <v>2</v>
      </c>
      <c r="N18" s="348">
        <f t="shared" ref="N18" si="1">K18*M18</f>
        <v>41.84</v>
      </c>
      <c r="O18" s="41" t="s">
        <v>12</v>
      </c>
      <c r="Q18" s="354"/>
      <c r="R18" s="210"/>
      <c r="U18" s="352"/>
      <c r="V18" s="352"/>
      <c r="W18" s="352"/>
      <c r="X18" s="352"/>
      <c r="Y18" s="352"/>
      <c r="Z18" s="352"/>
      <c r="AA18" s="352"/>
      <c r="AB18" s="352"/>
    </row>
    <row r="19" spans="1:28" ht="31.9" customHeight="1" x14ac:dyDescent="0.25">
      <c r="A19" s="335">
        <v>4</v>
      </c>
      <c r="B19" s="356" t="s">
        <v>296</v>
      </c>
      <c r="C19" s="358" t="s">
        <v>48</v>
      </c>
      <c r="D19" s="377" t="s">
        <v>331</v>
      </c>
      <c r="E19" s="340" t="s">
        <v>40</v>
      </c>
      <c r="F19" s="371"/>
      <c r="G19" s="41" t="s">
        <v>5</v>
      </c>
      <c r="H19" s="335" t="s">
        <v>26</v>
      </c>
      <c r="I19" s="41" t="s">
        <v>33</v>
      </c>
      <c r="J19" s="41">
        <v>4</v>
      </c>
      <c r="K19" s="347">
        <v>25.05</v>
      </c>
      <c r="L19" s="41">
        <v>2</v>
      </c>
      <c r="M19" s="41">
        <v>104</v>
      </c>
      <c r="N19" s="348">
        <f t="shared" si="0"/>
        <v>2605.2000000000003</v>
      </c>
      <c r="O19" s="41" t="s">
        <v>12</v>
      </c>
      <c r="Q19" s="353"/>
      <c r="R19" s="210"/>
      <c r="U19" s="352"/>
      <c r="V19" s="352"/>
      <c r="W19" s="352"/>
      <c r="X19" s="352"/>
      <c r="Y19" s="352"/>
      <c r="Z19" s="352"/>
      <c r="AA19" s="352"/>
      <c r="AB19" s="352"/>
    </row>
    <row r="20" spans="1:28" ht="31.9" customHeight="1" x14ac:dyDescent="0.25">
      <c r="A20" s="335">
        <v>5</v>
      </c>
      <c r="B20" s="356" t="s">
        <v>296</v>
      </c>
      <c r="C20" s="358" t="s">
        <v>48</v>
      </c>
      <c r="D20" s="377" t="s">
        <v>332</v>
      </c>
      <c r="E20" s="340" t="s">
        <v>40</v>
      </c>
      <c r="F20" s="371"/>
      <c r="G20" s="41" t="s">
        <v>5</v>
      </c>
      <c r="H20" s="335" t="s">
        <v>26</v>
      </c>
      <c r="I20" s="41" t="s">
        <v>33</v>
      </c>
      <c r="J20" s="41">
        <v>4</v>
      </c>
      <c r="K20" s="347">
        <v>19.66</v>
      </c>
      <c r="L20" s="41">
        <v>2</v>
      </c>
      <c r="M20" s="41">
        <v>104</v>
      </c>
      <c r="N20" s="348">
        <f t="shared" si="0"/>
        <v>2044.64</v>
      </c>
      <c r="O20" s="41" t="s">
        <v>12</v>
      </c>
      <c r="Q20" s="353"/>
      <c r="R20" s="210"/>
      <c r="U20" s="352"/>
      <c r="V20" s="352"/>
      <c r="W20" s="352"/>
      <c r="X20" s="352"/>
      <c r="Y20" s="352"/>
      <c r="Z20" s="352"/>
      <c r="AA20" s="352"/>
      <c r="AB20" s="352"/>
    </row>
    <row r="21" spans="1:28" ht="31.9" customHeight="1" x14ac:dyDescent="0.25">
      <c r="A21" s="335">
        <v>6</v>
      </c>
      <c r="B21" s="356" t="s">
        <v>296</v>
      </c>
      <c r="C21" s="358" t="s">
        <v>21</v>
      </c>
      <c r="D21" s="377" t="s">
        <v>333</v>
      </c>
      <c r="E21" s="340" t="s">
        <v>44</v>
      </c>
      <c r="F21" s="371"/>
      <c r="G21" s="41" t="s">
        <v>5</v>
      </c>
      <c r="H21" s="335" t="s">
        <v>26</v>
      </c>
      <c r="I21" s="41" t="s">
        <v>83</v>
      </c>
      <c r="J21" s="41">
        <v>4</v>
      </c>
      <c r="K21" s="347">
        <v>60.26</v>
      </c>
      <c r="L21" s="41" t="s">
        <v>95</v>
      </c>
      <c r="M21" s="41">
        <v>2</v>
      </c>
      <c r="N21" s="348">
        <f t="shared" si="0"/>
        <v>120.52</v>
      </c>
      <c r="O21" s="41" t="s">
        <v>12</v>
      </c>
      <c r="Q21" s="353"/>
      <c r="R21" s="210"/>
      <c r="U21" s="352"/>
      <c r="V21" s="352"/>
      <c r="W21" s="352"/>
      <c r="X21" s="352"/>
      <c r="Y21" s="352"/>
      <c r="Z21" s="352"/>
      <c r="AA21" s="352"/>
      <c r="AB21" s="352"/>
    </row>
    <row r="22" spans="1:28" ht="31.9" customHeight="1" x14ac:dyDescent="0.25">
      <c r="A22" s="335">
        <v>7</v>
      </c>
      <c r="B22" s="356" t="s">
        <v>296</v>
      </c>
      <c r="C22" s="358" t="s">
        <v>15</v>
      </c>
      <c r="D22" s="377" t="s">
        <v>334</v>
      </c>
      <c r="E22" s="340" t="s">
        <v>374</v>
      </c>
      <c r="F22" s="371"/>
      <c r="G22" s="335" t="s">
        <v>5</v>
      </c>
      <c r="H22" s="335" t="s">
        <v>26</v>
      </c>
      <c r="I22" s="336" t="s">
        <v>83</v>
      </c>
      <c r="J22" s="336">
        <v>4</v>
      </c>
      <c r="K22" s="347">
        <v>20.79</v>
      </c>
      <c r="L22" s="336" t="s">
        <v>180</v>
      </c>
      <c r="M22" s="336">
        <v>1</v>
      </c>
      <c r="N22" s="376">
        <f t="shared" si="0"/>
        <v>20.79</v>
      </c>
      <c r="O22" s="335" t="s">
        <v>12</v>
      </c>
      <c r="Q22" s="353"/>
      <c r="R22" s="210"/>
      <c r="U22" s="352"/>
      <c r="V22" s="352"/>
      <c r="W22" s="352"/>
      <c r="X22" s="352"/>
      <c r="Y22" s="352"/>
      <c r="Z22" s="352"/>
      <c r="AA22" s="352"/>
      <c r="AB22" s="352"/>
    </row>
    <row r="23" spans="1:28" ht="31.9" customHeight="1" x14ac:dyDescent="0.25">
      <c r="A23" s="335">
        <v>8</v>
      </c>
      <c r="B23" s="356" t="s">
        <v>296</v>
      </c>
      <c r="C23" s="358" t="s">
        <v>21</v>
      </c>
      <c r="D23" s="377" t="s">
        <v>335</v>
      </c>
      <c r="E23" s="340" t="s">
        <v>14</v>
      </c>
      <c r="F23" s="371"/>
      <c r="G23" s="335" t="s">
        <v>5</v>
      </c>
      <c r="H23" s="335" t="s">
        <v>26</v>
      </c>
      <c r="I23" s="336" t="s">
        <v>24</v>
      </c>
      <c r="J23" s="336">
        <v>4</v>
      </c>
      <c r="K23" s="347">
        <v>8.3000000000000007</v>
      </c>
      <c r="L23" s="336" t="s">
        <v>95</v>
      </c>
      <c r="M23" s="336">
        <v>2</v>
      </c>
      <c r="N23" s="376">
        <f t="shared" si="0"/>
        <v>16.600000000000001</v>
      </c>
      <c r="O23" s="335" t="s">
        <v>12</v>
      </c>
      <c r="Q23" s="354"/>
      <c r="R23" s="210"/>
      <c r="U23" s="352"/>
      <c r="V23" s="352"/>
      <c r="W23" s="352"/>
      <c r="X23" s="352"/>
      <c r="Y23" s="352"/>
      <c r="Z23" s="352"/>
      <c r="AA23" s="352"/>
      <c r="AB23" s="352"/>
    </row>
    <row r="24" spans="1:28" ht="31.9" customHeight="1" x14ac:dyDescent="0.25">
      <c r="A24" s="335">
        <v>9</v>
      </c>
      <c r="B24" s="356" t="s">
        <v>296</v>
      </c>
      <c r="C24" s="358" t="s">
        <v>15</v>
      </c>
      <c r="D24" s="377" t="s">
        <v>102</v>
      </c>
      <c r="E24" s="340" t="s">
        <v>375</v>
      </c>
      <c r="F24" s="371"/>
      <c r="G24" s="335" t="s">
        <v>5</v>
      </c>
      <c r="H24" s="335" t="s">
        <v>26</v>
      </c>
      <c r="I24" s="336" t="s">
        <v>83</v>
      </c>
      <c r="J24" s="336">
        <v>8</v>
      </c>
      <c r="K24" s="347">
        <v>17.39</v>
      </c>
      <c r="L24" s="336" t="s">
        <v>180</v>
      </c>
      <c r="M24" s="336">
        <v>1</v>
      </c>
      <c r="N24" s="376">
        <f t="shared" si="0"/>
        <v>17.39</v>
      </c>
      <c r="O24" s="335" t="s">
        <v>11</v>
      </c>
      <c r="Q24" s="353"/>
      <c r="R24" s="210"/>
      <c r="U24" s="352"/>
      <c r="V24" s="352"/>
      <c r="W24" s="352"/>
      <c r="X24" s="352"/>
      <c r="Y24" s="352"/>
      <c r="Z24" s="352"/>
      <c r="AA24" s="352"/>
      <c r="AB24" s="352"/>
    </row>
    <row r="25" spans="1:28" ht="31.9" customHeight="1" x14ac:dyDescent="0.25">
      <c r="A25" s="335">
        <v>10</v>
      </c>
      <c r="B25" s="356" t="s">
        <v>296</v>
      </c>
      <c r="C25" s="358" t="s">
        <v>21</v>
      </c>
      <c r="D25" s="377" t="s">
        <v>103</v>
      </c>
      <c r="E25" s="340" t="s">
        <v>376</v>
      </c>
      <c r="F25" s="371"/>
      <c r="G25" s="41" t="s">
        <v>5</v>
      </c>
      <c r="H25" s="335" t="s">
        <v>26</v>
      </c>
      <c r="I25" s="10" t="s">
        <v>27</v>
      </c>
      <c r="J25" s="10">
        <v>4</v>
      </c>
      <c r="K25" s="375">
        <v>15.98</v>
      </c>
      <c r="L25" s="10">
        <v>2</v>
      </c>
      <c r="M25" s="10">
        <f t="shared" ref="M25:M77" si="2">PRODUCT($L25,$M$1)</f>
        <v>104</v>
      </c>
      <c r="N25" s="348">
        <f t="shared" si="0"/>
        <v>1661.92</v>
      </c>
      <c r="O25" s="41" t="s">
        <v>11</v>
      </c>
      <c r="Q25" s="354"/>
      <c r="R25" s="210"/>
      <c r="U25" s="352"/>
      <c r="V25" s="352"/>
      <c r="W25" s="352"/>
      <c r="X25" s="352"/>
      <c r="Y25" s="352"/>
      <c r="Z25" s="352"/>
      <c r="AA25" s="352"/>
      <c r="AB25" s="352"/>
    </row>
    <row r="26" spans="1:28" ht="31.9" customHeight="1" x14ac:dyDescent="0.25">
      <c r="A26" s="335">
        <v>11</v>
      </c>
      <c r="B26" s="356" t="s">
        <v>296</v>
      </c>
      <c r="C26" s="358" t="s">
        <v>21</v>
      </c>
      <c r="D26" s="377" t="s">
        <v>104</v>
      </c>
      <c r="E26" s="340" t="s">
        <v>42</v>
      </c>
      <c r="F26" s="371"/>
      <c r="G26" s="41" t="s">
        <v>5</v>
      </c>
      <c r="H26" s="335" t="s">
        <v>26</v>
      </c>
      <c r="I26" s="10" t="s">
        <v>27</v>
      </c>
      <c r="J26" s="10">
        <v>4</v>
      </c>
      <c r="K26" s="347">
        <v>34.200000000000003</v>
      </c>
      <c r="L26" s="10">
        <v>2</v>
      </c>
      <c r="M26" s="10">
        <f t="shared" si="2"/>
        <v>104</v>
      </c>
      <c r="N26" s="348">
        <f t="shared" si="0"/>
        <v>3556.8</v>
      </c>
      <c r="O26" s="41" t="s">
        <v>11</v>
      </c>
      <c r="Q26" s="354"/>
      <c r="R26" s="210"/>
      <c r="U26" s="352"/>
      <c r="V26" s="352"/>
      <c r="W26" s="352"/>
      <c r="X26" s="352"/>
      <c r="Y26" s="352"/>
      <c r="Z26" s="352"/>
      <c r="AA26" s="352"/>
      <c r="AB26" s="352"/>
    </row>
    <row r="27" spans="1:28" ht="31.9" customHeight="1" x14ac:dyDescent="0.25">
      <c r="A27" s="335">
        <v>12</v>
      </c>
      <c r="B27" s="356" t="s">
        <v>296</v>
      </c>
      <c r="C27" s="358" t="s">
        <v>21</v>
      </c>
      <c r="D27" s="377" t="s">
        <v>336</v>
      </c>
      <c r="E27" s="340" t="s">
        <v>377</v>
      </c>
      <c r="F27" s="371"/>
      <c r="G27" s="335" t="s">
        <v>5</v>
      </c>
      <c r="H27" s="335" t="s">
        <v>26</v>
      </c>
      <c r="I27" s="378" t="s">
        <v>28</v>
      </c>
      <c r="J27" s="335">
        <v>4</v>
      </c>
      <c r="K27" s="347">
        <v>9.2200000000000006</v>
      </c>
      <c r="L27" s="335">
        <v>2</v>
      </c>
      <c r="M27" s="336">
        <f t="shared" si="2"/>
        <v>104</v>
      </c>
      <c r="N27" s="376">
        <f t="shared" si="0"/>
        <v>958.88000000000011</v>
      </c>
      <c r="O27" s="335" t="s">
        <v>11</v>
      </c>
      <c r="Q27" s="353"/>
      <c r="R27" s="210"/>
      <c r="U27" s="352"/>
      <c r="V27" s="352"/>
      <c r="W27" s="352"/>
      <c r="X27" s="352"/>
      <c r="Y27" s="352"/>
      <c r="Z27" s="352"/>
      <c r="AA27" s="352"/>
      <c r="AB27" s="352"/>
    </row>
    <row r="28" spans="1:28" ht="31.9" customHeight="1" x14ac:dyDescent="0.25">
      <c r="A28" s="335">
        <v>13</v>
      </c>
      <c r="B28" s="356" t="s">
        <v>112</v>
      </c>
      <c r="C28" s="358" t="s">
        <v>21</v>
      </c>
      <c r="D28" s="374" t="s">
        <v>378</v>
      </c>
      <c r="E28" s="340" t="s">
        <v>45</v>
      </c>
      <c r="F28" s="371"/>
      <c r="G28" s="335" t="s">
        <v>5</v>
      </c>
      <c r="H28" s="335" t="s">
        <v>26</v>
      </c>
      <c r="I28" s="335" t="s">
        <v>35</v>
      </c>
      <c r="J28" s="335">
        <v>6</v>
      </c>
      <c r="K28" s="347">
        <v>47.12</v>
      </c>
      <c r="L28" s="335">
        <v>2</v>
      </c>
      <c r="M28" s="336">
        <f t="shared" si="2"/>
        <v>104</v>
      </c>
      <c r="N28" s="376">
        <f t="shared" si="0"/>
        <v>4900.4799999999996</v>
      </c>
      <c r="O28" s="335" t="s">
        <v>12</v>
      </c>
      <c r="Q28" s="353"/>
      <c r="R28" s="210"/>
      <c r="U28" s="352"/>
      <c r="V28" s="352"/>
      <c r="W28" s="352"/>
      <c r="X28" s="352"/>
      <c r="Y28" s="352"/>
      <c r="Z28" s="352"/>
      <c r="AA28" s="352"/>
      <c r="AB28" s="352"/>
    </row>
    <row r="29" spans="1:28" ht="31.9" customHeight="1" x14ac:dyDescent="0.25">
      <c r="A29" s="335">
        <v>14</v>
      </c>
      <c r="B29" s="356" t="s">
        <v>112</v>
      </c>
      <c r="C29" s="358" t="s">
        <v>21</v>
      </c>
      <c r="D29" s="374" t="s">
        <v>379</v>
      </c>
      <c r="E29" s="340" t="s">
        <v>45</v>
      </c>
      <c r="F29" s="371"/>
      <c r="G29" s="335" t="s">
        <v>5</v>
      </c>
      <c r="H29" s="335" t="s">
        <v>26</v>
      </c>
      <c r="I29" s="335" t="s">
        <v>35</v>
      </c>
      <c r="J29" s="335">
        <v>6</v>
      </c>
      <c r="K29" s="347">
        <v>31</v>
      </c>
      <c r="L29" s="335">
        <v>2</v>
      </c>
      <c r="M29" s="336">
        <f t="shared" si="2"/>
        <v>104</v>
      </c>
      <c r="N29" s="376">
        <f t="shared" si="0"/>
        <v>3224</v>
      </c>
      <c r="O29" s="335" t="s">
        <v>12</v>
      </c>
      <c r="Q29" s="354"/>
      <c r="R29" s="210"/>
      <c r="U29" s="352"/>
      <c r="V29" s="352"/>
      <c r="W29" s="352"/>
      <c r="X29" s="352"/>
      <c r="Y29" s="352"/>
      <c r="Z29" s="352"/>
      <c r="AA29" s="352"/>
      <c r="AB29" s="352"/>
    </row>
    <row r="30" spans="1:28" ht="31.9" customHeight="1" x14ac:dyDescent="0.25">
      <c r="A30" s="335">
        <v>15</v>
      </c>
      <c r="B30" s="356" t="s">
        <v>112</v>
      </c>
      <c r="C30" s="358" t="s">
        <v>15</v>
      </c>
      <c r="D30" s="374" t="s">
        <v>380</v>
      </c>
      <c r="E30" s="340" t="s">
        <v>15</v>
      </c>
      <c r="F30" s="371"/>
      <c r="G30" s="335" t="s">
        <v>5</v>
      </c>
      <c r="H30" s="335" t="s">
        <v>26</v>
      </c>
      <c r="I30" s="335" t="s">
        <v>83</v>
      </c>
      <c r="J30" s="335">
        <v>6</v>
      </c>
      <c r="K30" s="375">
        <v>4.34</v>
      </c>
      <c r="L30" s="335" t="s">
        <v>180</v>
      </c>
      <c r="M30" s="335">
        <v>1</v>
      </c>
      <c r="N30" s="376">
        <f t="shared" si="0"/>
        <v>4.34</v>
      </c>
      <c r="O30" s="335" t="s">
        <v>12</v>
      </c>
      <c r="Q30" s="354"/>
      <c r="R30" s="210"/>
      <c r="U30" s="352"/>
      <c r="V30" s="352"/>
      <c r="W30" s="352"/>
      <c r="X30" s="352"/>
      <c r="Y30" s="352"/>
      <c r="Z30" s="352"/>
      <c r="AA30" s="352"/>
      <c r="AB30" s="352"/>
    </row>
    <row r="31" spans="1:28" ht="31.9" customHeight="1" x14ac:dyDescent="0.25">
      <c r="A31" s="335">
        <v>16</v>
      </c>
      <c r="B31" s="356" t="s">
        <v>112</v>
      </c>
      <c r="C31" s="358" t="s">
        <v>21</v>
      </c>
      <c r="D31" s="374" t="s">
        <v>381</v>
      </c>
      <c r="E31" s="340" t="s">
        <v>208</v>
      </c>
      <c r="F31" s="371"/>
      <c r="G31" s="335" t="s">
        <v>5</v>
      </c>
      <c r="H31" s="335" t="s">
        <v>26</v>
      </c>
      <c r="I31" s="335" t="s">
        <v>32</v>
      </c>
      <c r="J31" s="335">
        <v>4</v>
      </c>
      <c r="K31" s="347">
        <v>5.63</v>
      </c>
      <c r="L31" s="335">
        <v>2</v>
      </c>
      <c r="M31" s="336">
        <f t="shared" si="2"/>
        <v>104</v>
      </c>
      <c r="N31" s="376">
        <f t="shared" si="0"/>
        <v>585.52</v>
      </c>
      <c r="O31" s="335" t="s">
        <v>12</v>
      </c>
      <c r="Q31" s="354"/>
      <c r="R31" s="210"/>
      <c r="U31" s="352"/>
      <c r="V31" s="352"/>
      <c r="W31" s="352"/>
      <c r="X31" s="352"/>
      <c r="Y31" s="352"/>
      <c r="Z31" s="352"/>
      <c r="AA31" s="352"/>
      <c r="AB31" s="352"/>
    </row>
    <row r="32" spans="1:28" ht="31.9" customHeight="1" x14ac:dyDescent="0.25">
      <c r="A32" s="335">
        <v>17</v>
      </c>
      <c r="B32" s="356" t="s">
        <v>112</v>
      </c>
      <c r="C32" s="358" t="s">
        <v>48</v>
      </c>
      <c r="D32" s="374" t="s">
        <v>382</v>
      </c>
      <c r="E32" s="340" t="s">
        <v>40</v>
      </c>
      <c r="F32" s="371"/>
      <c r="G32" s="41" t="s">
        <v>5</v>
      </c>
      <c r="H32" s="335" t="s">
        <v>26</v>
      </c>
      <c r="I32" s="41" t="s">
        <v>33</v>
      </c>
      <c r="J32" s="41">
        <v>6</v>
      </c>
      <c r="K32" s="347">
        <v>11.39</v>
      </c>
      <c r="L32" s="41">
        <v>2</v>
      </c>
      <c r="M32" s="10">
        <f t="shared" si="2"/>
        <v>104</v>
      </c>
      <c r="N32" s="348">
        <f t="shared" si="0"/>
        <v>1184.56</v>
      </c>
      <c r="O32" s="41" t="s">
        <v>12</v>
      </c>
      <c r="Q32" s="354"/>
      <c r="R32" s="210"/>
      <c r="U32" s="352"/>
      <c r="V32" s="352"/>
      <c r="W32" s="352"/>
      <c r="X32" s="352"/>
      <c r="Y32" s="352"/>
      <c r="Z32" s="352"/>
      <c r="AA32" s="352"/>
      <c r="AB32" s="352"/>
    </row>
    <row r="33" spans="1:28" ht="31.9" customHeight="1" x14ac:dyDescent="0.25">
      <c r="A33" s="335">
        <v>18</v>
      </c>
      <c r="B33" s="356" t="s">
        <v>112</v>
      </c>
      <c r="C33" s="358" t="s">
        <v>48</v>
      </c>
      <c r="D33" s="374" t="s">
        <v>383</v>
      </c>
      <c r="E33" s="340" t="s">
        <v>40</v>
      </c>
      <c r="F33" s="371"/>
      <c r="G33" s="41" t="s">
        <v>5</v>
      </c>
      <c r="H33" s="335" t="s">
        <v>26</v>
      </c>
      <c r="I33" s="41" t="s">
        <v>33</v>
      </c>
      <c r="J33" s="41">
        <v>6</v>
      </c>
      <c r="K33" s="347">
        <v>17.52</v>
      </c>
      <c r="L33" s="41">
        <v>2</v>
      </c>
      <c r="M33" s="10">
        <f t="shared" si="2"/>
        <v>104</v>
      </c>
      <c r="N33" s="348">
        <f t="shared" si="0"/>
        <v>1822.08</v>
      </c>
      <c r="O33" s="41" t="s">
        <v>12</v>
      </c>
      <c r="Q33" s="354"/>
      <c r="R33" s="210"/>
      <c r="U33" s="352"/>
      <c r="V33" s="352"/>
      <c r="W33" s="352"/>
      <c r="X33" s="352"/>
      <c r="Y33" s="352"/>
      <c r="Z33" s="352"/>
      <c r="AA33" s="352"/>
      <c r="AB33" s="352"/>
    </row>
    <row r="34" spans="1:28" ht="31.9" customHeight="1" x14ac:dyDescent="0.25">
      <c r="A34" s="335">
        <v>19</v>
      </c>
      <c r="B34" s="356" t="s">
        <v>112</v>
      </c>
      <c r="C34" s="358" t="s">
        <v>48</v>
      </c>
      <c r="D34" s="374" t="s">
        <v>384</v>
      </c>
      <c r="E34" s="340" t="s">
        <v>40</v>
      </c>
      <c r="F34" s="371"/>
      <c r="G34" s="41" t="s">
        <v>5</v>
      </c>
      <c r="H34" s="335" t="s">
        <v>26</v>
      </c>
      <c r="I34" s="41" t="s">
        <v>33</v>
      </c>
      <c r="J34" s="41">
        <v>6</v>
      </c>
      <c r="K34" s="347">
        <v>11.52</v>
      </c>
      <c r="L34" s="41">
        <v>2</v>
      </c>
      <c r="M34" s="10">
        <f t="shared" si="2"/>
        <v>104</v>
      </c>
      <c r="N34" s="348">
        <f t="shared" si="0"/>
        <v>1198.08</v>
      </c>
      <c r="O34" s="41" t="s">
        <v>12</v>
      </c>
      <c r="Q34" s="354"/>
      <c r="R34" s="210"/>
      <c r="U34" s="352"/>
      <c r="V34" s="352"/>
      <c r="W34" s="352"/>
      <c r="X34" s="352"/>
      <c r="Y34" s="352"/>
      <c r="Z34" s="352"/>
      <c r="AA34" s="352"/>
      <c r="AB34" s="352"/>
    </row>
    <row r="35" spans="1:28" ht="31.9" customHeight="1" x14ac:dyDescent="0.25">
      <c r="A35" s="335">
        <v>20</v>
      </c>
      <c r="B35" s="356" t="s">
        <v>112</v>
      </c>
      <c r="C35" s="358" t="s">
        <v>48</v>
      </c>
      <c r="D35" s="374" t="s">
        <v>385</v>
      </c>
      <c r="E35" s="340" t="s">
        <v>40</v>
      </c>
      <c r="F35" s="371"/>
      <c r="G35" s="41" t="s">
        <v>5</v>
      </c>
      <c r="H35" s="335" t="s">
        <v>26</v>
      </c>
      <c r="I35" s="41" t="s">
        <v>33</v>
      </c>
      <c r="J35" s="41">
        <v>6</v>
      </c>
      <c r="K35" s="347">
        <v>11.46</v>
      </c>
      <c r="L35" s="41">
        <v>2</v>
      </c>
      <c r="M35" s="10">
        <f t="shared" si="2"/>
        <v>104</v>
      </c>
      <c r="N35" s="348">
        <f t="shared" si="0"/>
        <v>1191.8400000000001</v>
      </c>
      <c r="O35" s="41" t="s">
        <v>12</v>
      </c>
      <c r="Q35" s="354"/>
      <c r="R35" s="210"/>
      <c r="U35" s="352"/>
      <c r="V35" s="352"/>
      <c r="W35" s="352"/>
      <c r="X35" s="352"/>
      <c r="Y35" s="352"/>
      <c r="Z35" s="352"/>
      <c r="AA35" s="352"/>
      <c r="AB35" s="352"/>
    </row>
    <row r="36" spans="1:28" ht="31.9" customHeight="1" x14ac:dyDescent="0.25">
      <c r="A36" s="335">
        <v>21</v>
      </c>
      <c r="B36" s="356" t="s">
        <v>112</v>
      </c>
      <c r="C36" s="358" t="s">
        <v>48</v>
      </c>
      <c r="D36" s="374" t="s">
        <v>386</v>
      </c>
      <c r="E36" s="340" t="s">
        <v>40</v>
      </c>
      <c r="F36" s="371"/>
      <c r="G36" s="41" t="s">
        <v>5</v>
      </c>
      <c r="H36" s="335" t="s">
        <v>26</v>
      </c>
      <c r="I36" s="41" t="s">
        <v>33</v>
      </c>
      <c r="J36" s="41">
        <v>6</v>
      </c>
      <c r="K36" s="347">
        <v>17.34</v>
      </c>
      <c r="L36" s="41">
        <v>2</v>
      </c>
      <c r="M36" s="10">
        <f t="shared" si="2"/>
        <v>104</v>
      </c>
      <c r="N36" s="348">
        <f t="shared" si="0"/>
        <v>1803.36</v>
      </c>
      <c r="O36" s="41" t="s">
        <v>12</v>
      </c>
      <c r="Q36" s="354"/>
      <c r="R36" s="210"/>
      <c r="U36" s="352"/>
      <c r="V36" s="352"/>
      <c r="W36" s="352"/>
      <c r="X36" s="352"/>
      <c r="Y36" s="352"/>
      <c r="Z36" s="352"/>
      <c r="AA36" s="352"/>
      <c r="AB36" s="352"/>
    </row>
    <row r="37" spans="1:28" ht="31.9" customHeight="1" x14ac:dyDescent="0.25">
      <c r="A37" s="335">
        <v>22</v>
      </c>
      <c r="B37" s="356" t="s">
        <v>112</v>
      </c>
      <c r="C37" s="358" t="s">
        <v>48</v>
      </c>
      <c r="D37" s="374" t="s">
        <v>387</v>
      </c>
      <c r="E37" s="340" t="s">
        <v>40</v>
      </c>
      <c r="F37" s="371"/>
      <c r="G37" s="41" t="s">
        <v>5</v>
      </c>
      <c r="H37" s="335" t="s">
        <v>26</v>
      </c>
      <c r="I37" s="41" t="s">
        <v>33</v>
      </c>
      <c r="J37" s="41">
        <v>6</v>
      </c>
      <c r="K37" s="347">
        <v>18.48</v>
      </c>
      <c r="L37" s="41">
        <v>2</v>
      </c>
      <c r="M37" s="10">
        <f t="shared" si="2"/>
        <v>104</v>
      </c>
      <c r="N37" s="348">
        <f t="shared" si="0"/>
        <v>1921.92</v>
      </c>
      <c r="O37" s="41" t="s">
        <v>12</v>
      </c>
      <c r="Q37" s="354"/>
      <c r="R37" s="210"/>
      <c r="U37" s="352"/>
      <c r="V37" s="352"/>
      <c r="W37" s="352"/>
      <c r="X37" s="352"/>
      <c r="Y37" s="352"/>
      <c r="Z37" s="352"/>
      <c r="AA37" s="352"/>
      <c r="AB37" s="352"/>
    </row>
    <row r="38" spans="1:28" ht="31.9" customHeight="1" x14ac:dyDescent="0.25">
      <c r="A38" s="335">
        <v>23</v>
      </c>
      <c r="B38" s="356" t="s">
        <v>112</v>
      </c>
      <c r="C38" s="358" t="s">
        <v>48</v>
      </c>
      <c r="D38" s="374" t="s">
        <v>388</v>
      </c>
      <c r="E38" s="340" t="s">
        <v>40</v>
      </c>
      <c r="F38" s="371"/>
      <c r="G38" s="41" t="s">
        <v>5</v>
      </c>
      <c r="H38" s="335" t="s">
        <v>26</v>
      </c>
      <c r="I38" s="41" t="s">
        <v>33</v>
      </c>
      <c r="J38" s="41">
        <v>6</v>
      </c>
      <c r="K38" s="347">
        <v>10.92</v>
      </c>
      <c r="L38" s="41">
        <v>2</v>
      </c>
      <c r="M38" s="10">
        <f t="shared" si="2"/>
        <v>104</v>
      </c>
      <c r="N38" s="348">
        <f t="shared" si="0"/>
        <v>1135.68</v>
      </c>
      <c r="O38" s="41" t="s">
        <v>12</v>
      </c>
      <c r="Q38" s="354"/>
      <c r="R38" s="210"/>
      <c r="U38" s="352"/>
      <c r="V38" s="352"/>
      <c r="W38" s="352"/>
      <c r="X38" s="352"/>
      <c r="Y38" s="352"/>
      <c r="Z38" s="352"/>
      <c r="AA38" s="352"/>
      <c r="AB38" s="352"/>
    </row>
    <row r="39" spans="1:28" ht="31.9" customHeight="1" x14ac:dyDescent="0.25">
      <c r="A39" s="335">
        <v>24</v>
      </c>
      <c r="B39" s="356" t="s">
        <v>112</v>
      </c>
      <c r="C39" s="358" t="s">
        <v>48</v>
      </c>
      <c r="D39" s="374" t="s">
        <v>389</v>
      </c>
      <c r="E39" s="340" t="s">
        <v>40</v>
      </c>
      <c r="F39" s="371"/>
      <c r="G39" s="41" t="s">
        <v>5</v>
      </c>
      <c r="H39" s="335" t="s">
        <v>26</v>
      </c>
      <c r="I39" s="41" t="s">
        <v>33</v>
      </c>
      <c r="J39" s="41">
        <v>6</v>
      </c>
      <c r="K39" s="347">
        <v>17.53</v>
      </c>
      <c r="L39" s="41">
        <v>2</v>
      </c>
      <c r="M39" s="10">
        <f t="shared" si="2"/>
        <v>104</v>
      </c>
      <c r="N39" s="348">
        <f t="shared" si="0"/>
        <v>1823.1200000000001</v>
      </c>
      <c r="O39" s="41" t="s">
        <v>12</v>
      </c>
      <c r="Q39" s="354"/>
      <c r="R39" s="210"/>
      <c r="U39" s="352"/>
      <c r="V39" s="352"/>
      <c r="W39" s="352"/>
      <c r="X39" s="352"/>
      <c r="Y39" s="352"/>
      <c r="Z39" s="352"/>
      <c r="AA39" s="352"/>
      <c r="AB39" s="352"/>
    </row>
    <row r="40" spans="1:28" ht="31.9" customHeight="1" x14ac:dyDescent="0.25">
      <c r="A40" s="335">
        <v>25</v>
      </c>
      <c r="B40" s="356" t="s">
        <v>112</v>
      </c>
      <c r="C40" s="358" t="s">
        <v>48</v>
      </c>
      <c r="D40" s="374" t="s">
        <v>390</v>
      </c>
      <c r="E40" s="340" t="s">
        <v>40</v>
      </c>
      <c r="F40" s="371"/>
      <c r="G40" s="41" t="s">
        <v>5</v>
      </c>
      <c r="H40" s="335" t="s">
        <v>26</v>
      </c>
      <c r="I40" s="41" t="s">
        <v>33</v>
      </c>
      <c r="J40" s="41">
        <v>6</v>
      </c>
      <c r="K40" s="347">
        <v>11.57</v>
      </c>
      <c r="L40" s="41">
        <v>2</v>
      </c>
      <c r="M40" s="10">
        <f t="shared" si="2"/>
        <v>104</v>
      </c>
      <c r="N40" s="348">
        <f t="shared" si="0"/>
        <v>1203.28</v>
      </c>
      <c r="O40" s="41" t="s">
        <v>12</v>
      </c>
      <c r="Q40" s="354"/>
      <c r="R40" s="210"/>
      <c r="U40" s="352"/>
      <c r="V40" s="352"/>
      <c r="W40" s="352"/>
      <c r="X40" s="352"/>
      <c r="Y40" s="352"/>
      <c r="Z40" s="352"/>
      <c r="AA40" s="352"/>
      <c r="AB40" s="352"/>
    </row>
    <row r="41" spans="1:28" ht="31.9" customHeight="1" x14ac:dyDescent="0.25">
      <c r="A41" s="335">
        <v>26</v>
      </c>
      <c r="B41" s="356" t="s">
        <v>112</v>
      </c>
      <c r="C41" s="358" t="s">
        <v>48</v>
      </c>
      <c r="D41" s="374" t="s">
        <v>391</v>
      </c>
      <c r="E41" s="340" t="s">
        <v>40</v>
      </c>
      <c r="F41" s="371"/>
      <c r="G41" s="41" t="s">
        <v>5</v>
      </c>
      <c r="H41" s="335" t="s">
        <v>26</v>
      </c>
      <c r="I41" s="41" t="s">
        <v>33</v>
      </c>
      <c r="J41" s="41">
        <v>6</v>
      </c>
      <c r="K41" s="347">
        <v>11.57</v>
      </c>
      <c r="L41" s="41">
        <v>2</v>
      </c>
      <c r="M41" s="10">
        <f t="shared" si="2"/>
        <v>104</v>
      </c>
      <c r="N41" s="348">
        <f t="shared" si="0"/>
        <v>1203.28</v>
      </c>
      <c r="O41" s="41" t="s">
        <v>12</v>
      </c>
      <c r="Q41" s="354"/>
      <c r="R41" s="210"/>
      <c r="U41" s="352"/>
      <c r="V41" s="352"/>
      <c r="W41" s="352"/>
      <c r="X41" s="352"/>
      <c r="Y41" s="352"/>
      <c r="Z41" s="352"/>
      <c r="AA41" s="352"/>
      <c r="AB41" s="352"/>
    </row>
    <row r="42" spans="1:28" ht="31.9" customHeight="1" x14ac:dyDescent="0.25">
      <c r="A42" s="335">
        <v>27</v>
      </c>
      <c r="B42" s="356" t="s">
        <v>112</v>
      </c>
      <c r="C42" s="358" t="s">
        <v>48</v>
      </c>
      <c r="D42" s="374" t="s">
        <v>392</v>
      </c>
      <c r="E42" s="340" t="s">
        <v>40</v>
      </c>
      <c r="F42" s="371"/>
      <c r="G42" s="41" t="s">
        <v>5</v>
      </c>
      <c r="H42" s="335" t="s">
        <v>26</v>
      </c>
      <c r="I42" s="41" t="s">
        <v>33</v>
      </c>
      <c r="J42" s="41">
        <v>6</v>
      </c>
      <c r="K42" s="347">
        <v>17.420000000000002</v>
      </c>
      <c r="L42" s="41">
        <v>2</v>
      </c>
      <c r="M42" s="10">
        <f t="shared" si="2"/>
        <v>104</v>
      </c>
      <c r="N42" s="348">
        <f t="shared" si="0"/>
        <v>1811.6800000000003</v>
      </c>
      <c r="O42" s="41" t="s">
        <v>12</v>
      </c>
      <c r="Q42" s="353"/>
      <c r="R42" s="210"/>
      <c r="U42" s="352"/>
      <c r="V42" s="352"/>
      <c r="W42" s="352"/>
      <c r="X42" s="352"/>
      <c r="Y42" s="352"/>
      <c r="Z42" s="352"/>
      <c r="AA42" s="352"/>
      <c r="AB42" s="352"/>
    </row>
    <row r="43" spans="1:28" ht="31.9" customHeight="1" x14ac:dyDescent="0.25">
      <c r="A43" s="335">
        <v>28</v>
      </c>
      <c r="B43" s="356" t="s">
        <v>112</v>
      </c>
      <c r="C43" s="358" t="s">
        <v>21</v>
      </c>
      <c r="D43" s="374" t="s">
        <v>393</v>
      </c>
      <c r="E43" s="340" t="s">
        <v>53</v>
      </c>
      <c r="F43" s="371"/>
      <c r="G43" s="41" t="s">
        <v>5</v>
      </c>
      <c r="H43" s="335" t="s">
        <v>26</v>
      </c>
      <c r="I43" s="41" t="s">
        <v>31</v>
      </c>
      <c r="J43" s="10">
        <v>4</v>
      </c>
      <c r="K43" s="375">
        <v>6.81</v>
      </c>
      <c r="L43" s="379">
        <v>5</v>
      </c>
      <c r="M43" s="10">
        <f t="shared" si="2"/>
        <v>260</v>
      </c>
      <c r="N43" s="348">
        <f t="shared" si="0"/>
        <v>1770.6</v>
      </c>
      <c r="O43" s="41" t="s">
        <v>11</v>
      </c>
      <c r="Q43" s="354"/>
      <c r="R43" s="210"/>
      <c r="U43" s="352"/>
      <c r="V43" s="352"/>
      <c r="W43" s="352"/>
      <c r="X43" s="352"/>
      <c r="Y43" s="352"/>
      <c r="Z43" s="352"/>
      <c r="AA43" s="352"/>
      <c r="AB43" s="352"/>
    </row>
    <row r="44" spans="1:28" ht="31.9" customHeight="1" x14ac:dyDescent="0.25">
      <c r="A44" s="335">
        <v>29</v>
      </c>
      <c r="B44" s="356" t="s">
        <v>112</v>
      </c>
      <c r="C44" s="358" t="s">
        <v>21</v>
      </c>
      <c r="D44" s="374" t="s">
        <v>394</v>
      </c>
      <c r="E44" s="340" t="s">
        <v>53</v>
      </c>
      <c r="F44" s="371"/>
      <c r="G44" s="41" t="s">
        <v>5</v>
      </c>
      <c r="H44" s="335" t="s">
        <v>26</v>
      </c>
      <c r="I44" s="41" t="s">
        <v>31</v>
      </c>
      <c r="J44" s="10">
        <v>8</v>
      </c>
      <c r="K44" s="375">
        <v>5.21</v>
      </c>
      <c r="L44" s="379">
        <v>5</v>
      </c>
      <c r="M44" s="10">
        <f t="shared" si="2"/>
        <v>260</v>
      </c>
      <c r="N44" s="348">
        <f t="shared" si="0"/>
        <v>1354.6</v>
      </c>
      <c r="O44" s="41" t="s">
        <v>11</v>
      </c>
      <c r="Q44" s="353"/>
      <c r="R44" s="210"/>
      <c r="U44" s="352"/>
      <c r="V44" s="352"/>
      <c r="W44" s="352"/>
      <c r="X44" s="352"/>
      <c r="Y44" s="352"/>
      <c r="Z44" s="352"/>
      <c r="AA44" s="352"/>
      <c r="AB44" s="352"/>
    </row>
    <row r="45" spans="1:28" ht="31.9" customHeight="1" x14ac:dyDescent="0.25">
      <c r="A45" s="335">
        <v>30</v>
      </c>
      <c r="B45" s="356" t="s">
        <v>112</v>
      </c>
      <c r="C45" s="358" t="s">
        <v>21</v>
      </c>
      <c r="D45" s="374" t="s">
        <v>395</v>
      </c>
      <c r="E45" s="340" t="s">
        <v>53</v>
      </c>
      <c r="F45" s="371"/>
      <c r="G45" s="41" t="s">
        <v>5</v>
      </c>
      <c r="H45" s="335" t="s">
        <v>26</v>
      </c>
      <c r="I45" s="41" t="s">
        <v>31</v>
      </c>
      <c r="J45" s="41">
        <v>4</v>
      </c>
      <c r="K45" s="375">
        <v>3.23</v>
      </c>
      <c r="L45" s="379">
        <v>5</v>
      </c>
      <c r="M45" s="10">
        <f t="shared" si="2"/>
        <v>260</v>
      </c>
      <c r="N45" s="348">
        <f t="shared" si="0"/>
        <v>839.8</v>
      </c>
      <c r="O45" s="41" t="s">
        <v>11</v>
      </c>
      <c r="Q45" s="354"/>
      <c r="R45" s="210"/>
      <c r="U45" s="352"/>
      <c r="V45" s="352"/>
      <c r="W45" s="352"/>
      <c r="X45" s="352"/>
      <c r="Y45" s="352"/>
      <c r="Z45" s="352"/>
      <c r="AA45" s="352"/>
      <c r="AB45" s="352"/>
    </row>
    <row r="46" spans="1:28" ht="31.9" customHeight="1" x14ac:dyDescent="0.25">
      <c r="A46" s="335">
        <v>31</v>
      </c>
      <c r="B46" s="356" t="s">
        <v>112</v>
      </c>
      <c r="C46" s="358" t="s">
        <v>21</v>
      </c>
      <c r="D46" s="374" t="s">
        <v>396</v>
      </c>
      <c r="E46" s="340" t="s">
        <v>20</v>
      </c>
      <c r="F46" s="371"/>
      <c r="G46" s="335" t="s">
        <v>5</v>
      </c>
      <c r="H46" s="335" t="s">
        <v>26</v>
      </c>
      <c r="I46" s="335" t="s">
        <v>30</v>
      </c>
      <c r="J46" s="335">
        <v>6</v>
      </c>
      <c r="K46" s="347">
        <v>81.88</v>
      </c>
      <c r="L46" s="378">
        <v>2</v>
      </c>
      <c r="M46" s="336">
        <f t="shared" si="2"/>
        <v>104</v>
      </c>
      <c r="N46" s="376">
        <f t="shared" si="0"/>
        <v>8515.52</v>
      </c>
      <c r="O46" s="335" t="s">
        <v>12</v>
      </c>
      <c r="Q46" s="353"/>
      <c r="R46" s="210"/>
      <c r="U46" s="352"/>
      <c r="V46" s="352"/>
      <c r="W46" s="352"/>
      <c r="X46" s="352"/>
      <c r="Y46" s="352"/>
      <c r="Z46" s="352"/>
      <c r="AA46" s="352"/>
      <c r="AB46" s="352"/>
    </row>
    <row r="47" spans="1:28" ht="31.9" customHeight="1" x14ac:dyDescent="0.25">
      <c r="A47" s="335">
        <v>32</v>
      </c>
      <c r="B47" s="356" t="s">
        <v>112</v>
      </c>
      <c r="C47" s="358" t="s">
        <v>21</v>
      </c>
      <c r="D47" s="374" t="s">
        <v>397</v>
      </c>
      <c r="E47" s="340" t="s">
        <v>42</v>
      </c>
      <c r="F47" s="371"/>
      <c r="G47" s="41" t="s">
        <v>5</v>
      </c>
      <c r="H47" s="335" t="s">
        <v>26</v>
      </c>
      <c r="I47" s="41" t="s">
        <v>27</v>
      </c>
      <c r="J47" s="41">
        <v>6</v>
      </c>
      <c r="K47" s="347">
        <v>34.36</v>
      </c>
      <c r="L47" s="41">
        <v>2</v>
      </c>
      <c r="M47" s="10">
        <f t="shared" si="2"/>
        <v>104</v>
      </c>
      <c r="N47" s="348">
        <f t="shared" si="0"/>
        <v>3573.44</v>
      </c>
      <c r="O47" s="41" t="s">
        <v>11</v>
      </c>
      <c r="Q47" s="354"/>
      <c r="R47" s="210"/>
      <c r="U47" s="352"/>
      <c r="V47" s="352"/>
      <c r="W47" s="352"/>
      <c r="X47" s="352"/>
      <c r="Y47" s="352"/>
      <c r="Z47" s="352"/>
      <c r="AA47" s="352"/>
      <c r="AB47" s="352"/>
    </row>
    <row r="48" spans="1:28" ht="31.9" customHeight="1" x14ac:dyDescent="0.25">
      <c r="A48" s="335">
        <v>33</v>
      </c>
      <c r="B48" s="356" t="s">
        <v>112</v>
      </c>
      <c r="C48" s="358" t="s">
        <v>21</v>
      </c>
      <c r="D48" s="374" t="s">
        <v>398</v>
      </c>
      <c r="E48" s="340" t="s">
        <v>399</v>
      </c>
      <c r="F48" s="371"/>
      <c r="G48" s="41" t="s">
        <v>5</v>
      </c>
      <c r="H48" s="335" t="s">
        <v>26</v>
      </c>
      <c r="I48" s="41" t="s">
        <v>28</v>
      </c>
      <c r="J48" s="41">
        <v>6</v>
      </c>
      <c r="K48" s="375">
        <v>9.0500000000000007</v>
      </c>
      <c r="L48" s="41">
        <v>2</v>
      </c>
      <c r="M48" s="10">
        <f t="shared" si="2"/>
        <v>104</v>
      </c>
      <c r="N48" s="348">
        <f t="shared" si="0"/>
        <v>941.2</v>
      </c>
      <c r="O48" s="41" t="s">
        <v>11</v>
      </c>
      <c r="Q48" s="354"/>
      <c r="R48" s="210"/>
      <c r="U48" s="352"/>
      <c r="V48" s="352"/>
      <c r="W48" s="352"/>
      <c r="X48" s="352"/>
      <c r="Y48" s="352"/>
      <c r="Z48" s="352"/>
      <c r="AA48" s="352"/>
      <c r="AB48" s="352"/>
    </row>
    <row r="49" spans="1:28" ht="31.9" customHeight="1" x14ac:dyDescent="0.25">
      <c r="A49" s="335">
        <v>34</v>
      </c>
      <c r="B49" s="356" t="s">
        <v>297</v>
      </c>
      <c r="C49" s="339" t="s">
        <v>21</v>
      </c>
      <c r="D49" s="346">
        <v>1201</v>
      </c>
      <c r="E49" s="340" t="s">
        <v>208</v>
      </c>
      <c r="F49" s="334"/>
      <c r="G49" s="336" t="s">
        <v>5</v>
      </c>
      <c r="H49" s="336" t="s">
        <v>26</v>
      </c>
      <c r="I49" s="378" t="s">
        <v>32</v>
      </c>
      <c r="J49" s="335">
        <v>4</v>
      </c>
      <c r="K49" s="347">
        <v>5.83</v>
      </c>
      <c r="L49" s="335">
        <v>2</v>
      </c>
      <c r="M49" s="336">
        <f t="shared" si="2"/>
        <v>104</v>
      </c>
      <c r="N49" s="376">
        <f t="shared" si="0"/>
        <v>606.32000000000005</v>
      </c>
      <c r="O49" s="335" t="s">
        <v>11</v>
      </c>
      <c r="Q49" s="354"/>
      <c r="R49" s="210"/>
      <c r="U49" s="352"/>
      <c r="V49" s="352"/>
      <c r="W49" s="352"/>
      <c r="X49" s="352"/>
      <c r="Y49" s="352"/>
      <c r="Z49" s="352"/>
      <c r="AA49" s="352"/>
      <c r="AB49" s="352"/>
    </row>
    <row r="50" spans="1:28" ht="31.9" customHeight="1" x14ac:dyDescent="0.25">
      <c r="A50" s="335">
        <v>35</v>
      </c>
      <c r="B50" s="356" t="s">
        <v>297</v>
      </c>
      <c r="C50" s="339" t="s">
        <v>48</v>
      </c>
      <c r="D50" s="346">
        <v>1202</v>
      </c>
      <c r="E50" s="340" t="s">
        <v>40</v>
      </c>
      <c r="F50" s="334"/>
      <c r="G50" s="10" t="s">
        <v>5</v>
      </c>
      <c r="H50" s="336" t="s">
        <v>26</v>
      </c>
      <c r="I50" s="41" t="s">
        <v>33</v>
      </c>
      <c r="J50" s="41">
        <v>6</v>
      </c>
      <c r="K50" s="347">
        <v>10.039999999999999</v>
      </c>
      <c r="L50" s="41">
        <v>2</v>
      </c>
      <c r="M50" s="10">
        <f t="shared" si="2"/>
        <v>104</v>
      </c>
      <c r="N50" s="348">
        <f t="shared" si="0"/>
        <v>1044.1599999999999</v>
      </c>
      <c r="O50" s="41" t="s">
        <v>12</v>
      </c>
      <c r="Q50" s="354"/>
      <c r="R50" s="210"/>
      <c r="U50" s="352"/>
      <c r="V50" s="352"/>
      <c r="W50" s="352"/>
      <c r="X50" s="352"/>
      <c r="Y50" s="352"/>
      <c r="Z50" s="352"/>
      <c r="AA50" s="352"/>
      <c r="AB50" s="352"/>
    </row>
    <row r="51" spans="1:28" ht="31.9" customHeight="1" x14ac:dyDescent="0.25">
      <c r="A51" s="335">
        <v>36</v>
      </c>
      <c r="B51" s="356" t="s">
        <v>297</v>
      </c>
      <c r="C51" s="339" t="s">
        <v>48</v>
      </c>
      <c r="D51" s="346">
        <v>1203</v>
      </c>
      <c r="E51" s="340" t="s">
        <v>40</v>
      </c>
      <c r="F51" s="334"/>
      <c r="G51" s="10" t="s">
        <v>5</v>
      </c>
      <c r="H51" s="336" t="s">
        <v>26</v>
      </c>
      <c r="I51" s="41" t="s">
        <v>33</v>
      </c>
      <c r="J51" s="41">
        <v>6</v>
      </c>
      <c r="K51" s="347">
        <v>10.77</v>
      </c>
      <c r="L51" s="41">
        <v>2</v>
      </c>
      <c r="M51" s="10">
        <f t="shared" si="2"/>
        <v>104</v>
      </c>
      <c r="N51" s="348">
        <f t="shared" si="0"/>
        <v>1120.08</v>
      </c>
      <c r="O51" s="41" t="s">
        <v>12</v>
      </c>
      <c r="Q51" s="354"/>
      <c r="R51" s="210"/>
      <c r="U51" s="352"/>
      <c r="V51" s="352"/>
      <c r="W51" s="352"/>
      <c r="X51" s="352"/>
      <c r="Y51" s="352"/>
      <c r="Z51" s="352"/>
      <c r="AA51" s="352"/>
      <c r="AB51" s="352"/>
    </row>
    <row r="52" spans="1:28" ht="31.9" customHeight="1" x14ac:dyDescent="0.25">
      <c r="A52" s="335">
        <v>37</v>
      </c>
      <c r="B52" s="356" t="s">
        <v>297</v>
      </c>
      <c r="C52" s="358" t="s">
        <v>48</v>
      </c>
      <c r="D52" s="346">
        <v>1204</v>
      </c>
      <c r="E52" s="340" t="s">
        <v>40</v>
      </c>
      <c r="F52" s="371"/>
      <c r="G52" s="41" t="s">
        <v>5</v>
      </c>
      <c r="H52" s="335" t="s">
        <v>26</v>
      </c>
      <c r="I52" s="41" t="s">
        <v>24</v>
      </c>
      <c r="J52" s="41">
        <v>6</v>
      </c>
      <c r="K52" s="347">
        <v>23.02</v>
      </c>
      <c r="L52" s="41">
        <v>2</v>
      </c>
      <c r="M52" s="10">
        <f t="shared" si="2"/>
        <v>104</v>
      </c>
      <c r="N52" s="348">
        <f t="shared" si="0"/>
        <v>2394.08</v>
      </c>
      <c r="O52" s="41" t="s">
        <v>12</v>
      </c>
      <c r="Q52" s="354"/>
      <c r="R52" s="210"/>
      <c r="U52" s="352"/>
      <c r="V52" s="352"/>
      <c r="W52" s="352"/>
      <c r="X52" s="352"/>
      <c r="Y52" s="352"/>
      <c r="Z52" s="352"/>
      <c r="AA52" s="352"/>
      <c r="AB52" s="352"/>
    </row>
    <row r="53" spans="1:28" ht="31.9" customHeight="1" x14ac:dyDescent="0.25">
      <c r="A53" s="335">
        <v>38</v>
      </c>
      <c r="B53" s="356" t="s">
        <v>297</v>
      </c>
      <c r="C53" s="358" t="s">
        <v>48</v>
      </c>
      <c r="D53" s="346">
        <v>1205</v>
      </c>
      <c r="E53" s="340" t="s">
        <v>40</v>
      </c>
      <c r="F53" s="371"/>
      <c r="G53" s="41" t="s">
        <v>5</v>
      </c>
      <c r="H53" s="335" t="s">
        <v>26</v>
      </c>
      <c r="I53" s="41" t="s">
        <v>24</v>
      </c>
      <c r="J53" s="41">
        <v>6</v>
      </c>
      <c r="K53" s="347">
        <v>30</v>
      </c>
      <c r="L53" s="41">
        <v>2</v>
      </c>
      <c r="M53" s="10">
        <f t="shared" si="2"/>
        <v>104</v>
      </c>
      <c r="N53" s="348">
        <f t="shared" si="0"/>
        <v>3120</v>
      </c>
      <c r="O53" s="41" t="s">
        <v>12</v>
      </c>
      <c r="Q53" s="354"/>
      <c r="R53" s="210"/>
      <c r="U53" s="352"/>
      <c r="V53" s="352"/>
      <c r="W53" s="352"/>
      <c r="X53" s="352"/>
      <c r="Y53" s="352"/>
      <c r="Z53" s="352"/>
      <c r="AA53" s="352"/>
      <c r="AB53" s="352"/>
    </row>
    <row r="54" spans="1:28" ht="31.9" customHeight="1" x14ac:dyDescent="0.25">
      <c r="A54" s="335">
        <v>39</v>
      </c>
      <c r="B54" s="356" t="s">
        <v>297</v>
      </c>
      <c r="C54" s="358" t="s">
        <v>48</v>
      </c>
      <c r="D54" s="346">
        <v>1206</v>
      </c>
      <c r="E54" s="340" t="s">
        <v>40</v>
      </c>
      <c r="F54" s="371"/>
      <c r="G54" s="41" t="s">
        <v>5</v>
      </c>
      <c r="H54" s="335" t="s">
        <v>26</v>
      </c>
      <c r="I54" s="41" t="s">
        <v>24</v>
      </c>
      <c r="J54" s="41">
        <v>6</v>
      </c>
      <c r="K54" s="347">
        <v>29.4</v>
      </c>
      <c r="L54" s="41">
        <v>2</v>
      </c>
      <c r="M54" s="10">
        <f t="shared" si="2"/>
        <v>104</v>
      </c>
      <c r="N54" s="348">
        <f t="shared" si="0"/>
        <v>3057.6</v>
      </c>
      <c r="O54" s="41" t="s">
        <v>12</v>
      </c>
      <c r="Q54" s="354"/>
      <c r="R54" s="210"/>
      <c r="U54" s="352"/>
      <c r="V54" s="352"/>
      <c r="W54" s="352"/>
      <c r="X54" s="352"/>
      <c r="Y54" s="352"/>
      <c r="Z54" s="352"/>
      <c r="AA54" s="352"/>
      <c r="AB54" s="352"/>
    </row>
    <row r="55" spans="1:28" ht="31.9" customHeight="1" x14ac:dyDescent="0.25">
      <c r="A55" s="335">
        <v>40</v>
      </c>
      <c r="B55" s="356" t="s">
        <v>297</v>
      </c>
      <c r="C55" s="358" t="s">
        <v>48</v>
      </c>
      <c r="D55" s="346">
        <v>1208</v>
      </c>
      <c r="E55" s="340" t="s">
        <v>40</v>
      </c>
      <c r="F55" s="371"/>
      <c r="G55" s="41" t="s">
        <v>5</v>
      </c>
      <c r="H55" s="335" t="s">
        <v>26</v>
      </c>
      <c r="I55" s="41" t="s">
        <v>33</v>
      </c>
      <c r="J55" s="41">
        <v>6</v>
      </c>
      <c r="K55" s="347">
        <v>17.920000000000002</v>
      </c>
      <c r="L55" s="41">
        <v>2</v>
      </c>
      <c r="M55" s="10">
        <f t="shared" si="2"/>
        <v>104</v>
      </c>
      <c r="N55" s="348">
        <f t="shared" si="0"/>
        <v>1863.6800000000003</v>
      </c>
      <c r="O55" s="41" t="s">
        <v>12</v>
      </c>
      <c r="Q55" s="354"/>
      <c r="R55" s="210"/>
      <c r="U55" s="352"/>
      <c r="V55" s="352"/>
      <c r="W55" s="352"/>
      <c r="X55" s="352"/>
      <c r="Y55" s="352"/>
      <c r="Z55" s="352"/>
      <c r="AA55" s="352"/>
      <c r="AB55" s="352"/>
    </row>
    <row r="56" spans="1:28" ht="31.9" customHeight="1" x14ac:dyDescent="0.25">
      <c r="A56" s="335">
        <v>41</v>
      </c>
      <c r="B56" s="356" t="s">
        <v>297</v>
      </c>
      <c r="C56" s="358" t="s">
        <v>48</v>
      </c>
      <c r="D56" s="374" t="s">
        <v>400</v>
      </c>
      <c r="E56" s="340" t="s">
        <v>366</v>
      </c>
      <c r="F56" s="371"/>
      <c r="G56" s="335" t="s">
        <v>5</v>
      </c>
      <c r="H56" s="335" t="s">
        <v>26</v>
      </c>
      <c r="I56" s="335" t="s">
        <v>33</v>
      </c>
      <c r="J56" s="335">
        <v>6</v>
      </c>
      <c r="K56" s="347">
        <v>4.46</v>
      </c>
      <c r="L56" s="335">
        <v>2</v>
      </c>
      <c r="M56" s="336">
        <f t="shared" si="2"/>
        <v>104</v>
      </c>
      <c r="N56" s="376">
        <f t="shared" si="0"/>
        <v>463.84</v>
      </c>
      <c r="O56" s="335" t="s">
        <v>12</v>
      </c>
      <c r="Q56" s="354"/>
      <c r="R56" s="210"/>
      <c r="U56" s="352"/>
      <c r="V56" s="352"/>
      <c r="W56" s="352"/>
      <c r="X56" s="352"/>
      <c r="Y56" s="352"/>
      <c r="Z56" s="352"/>
      <c r="AA56" s="352"/>
      <c r="AB56" s="352"/>
    </row>
    <row r="57" spans="1:28" ht="31.9" customHeight="1" x14ac:dyDescent="0.25">
      <c r="A57" s="335">
        <v>42</v>
      </c>
      <c r="B57" s="356" t="s">
        <v>297</v>
      </c>
      <c r="C57" s="358" t="s">
        <v>48</v>
      </c>
      <c r="D57" s="374" t="s">
        <v>401</v>
      </c>
      <c r="E57" s="340" t="s">
        <v>40</v>
      </c>
      <c r="F57" s="371"/>
      <c r="G57" s="41" t="s">
        <v>5</v>
      </c>
      <c r="H57" s="335" t="s">
        <v>26</v>
      </c>
      <c r="I57" s="41" t="s">
        <v>33</v>
      </c>
      <c r="J57" s="41">
        <v>6</v>
      </c>
      <c r="K57" s="347">
        <v>6.64</v>
      </c>
      <c r="L57" s="41">
        <v>2</v>
      </c>
      <c r="M57" s="10">
        <f t="shared" si="2"/>
        <v>104</v>
      </c>
      <c r="N57" s="348">
        <f t="shared" si="0"/>
        <v>690.56</v>
      </c>
      <c r="O57" s="41" t="s">
        <v>12</v>
      </c>
      <c r="Q57" s="354"/>
      <c r="R57" s="210"/>
      <c r="U57" s="352"/>
      <c r="V57" s="352"/>
      <c r="W57" s="352"/>
      <c r="X57" s="352"/>
      <c r="Y57" s="352"/>
      <c r="Z57" s="352"/>
      <c r="AA57" s="352"/>
      <c r="AB57" s="352"/>
    </row>
    <row r="58" spans="1:28" ht="31.9" customHeight="1" x14ac:dyDescent="0.25">
      <c r="A58" s="335">
        <v>43</v>
      </c>
      <c r="B58" s="356" t="s">
        <v>297</v>
      </c>
      <c r="C58" s="358" t="s">
        <v>48</v>
      </c>
      <c r="D58" s="346">
        <v>1209</v>
      </c>
      <c r="E58" s="340" t="s">
        <v>40</v>
      </c>
      <c r="F58" s="371"/>
      <c r="G58" s="41" t="s">
        <v>5</v>
      </c>
      <c r="H58" s="335" t="s">
        <v>26</v>
      </c>
      <c r="I58" s="41" t="s">
        <v>33</v>
      </c>
      <c r="J58" s="41">
        <v>6</v>
      </c>
      <c r="K58" s="347">
        <v>17.57</v>
      </c>
      <c r="L58" s="41">
        <v>2</v>
      </c>
      <c r="M58" s="10">
        <f t="shared" si="2"/>
        <v>104</v>
      </c>
      <c r="N58" s="348">
        <f t="shared" si="0"/>
        <v>1827.28</v>
      </c>
      <c r="O58" s="41" t="s">
        <v>12</v>
      </c>
      <c r="Q58" s="354"/>
      <c r="R58" s="210"/>
      <c r="U58" s="352"/>
      <c r="V58" s="352"/>
      <c r="W58" s="352"/>
      <c r="X58" s="352"/>
      <c r="Y58" s="352"/>
      <c r="Z58" s="352"/>
      <c r="AA58" s="352"/>
      <c r="AB58" s="352"/>
    </row>
    <row r="59" spans="1:28" ht="31.9" customHeight="1" x14ac:dyDescent="0.25">
      <c r="A59" s="335">
        <v>44</v>
      </c>
      <c r="B59" s="356" t="s">
        <v>297</v>
      </c>
      <c r="C59" s="358" t="s">
        <v>48</v>
      </c>
      <c r="D59" s="346">
        <v>1210</v>
      </c>
      <c r="E59" s="340" t="s">
        <v>40</v>
      </c>
      <c r="F59" s="371"/>
      <c r="G59" s="41" t="s">
        <v>5</v>
      </c>
      <c r="H59" s="335" t="s">
        <v>26</v>
      </c>
      <c r="I59" s="41" t="s">
        <v>33</v>
      </c>
      <c r="J59" s="41">
        <v>6</v>
      </c>
      <c r="K59" s="347">
        <v>11.59</v>
      </c>
      <c r="L59" s="41">
        <v>2</v>
      </c>
      <c r="M59" s="10">
        <f t="shared" si="2"/>
        <v>104</v>
      </c>
      <c r="N59" s="348">
        <f t="shared" si="0"/>
        <v>1205.3599999999999</v>
      </c>
      <c r="O59" s="41" t="s">
        <v>12</v>
      </c>
      <c r="Q59" s="353"/>
      <c r="R59" s="210"/>
      <c r="U59" s="352"/>
      <c r="V59" s="352"/>
      <c r="W59" s="352"/>
      <c r="X59" s="352"/>
      <c r="Y59" s="352"/>
      <c r="Z59" s="352"/>
      <c r="AA59" s="352"/>
      <c r="AB59" s="352"/>
    </row>
    <row r="60" spans="1:28" ht="31.9" customHeight="1" x14ac:dyDescent="0.25">
      <c r="A60" s="335">
        <v>45</v>
      </c>
      <c r="B60" s="356" t="s">
        <v>297</v>
      </c>
      <c r="C60" s="358" t="s">
        <v>48</v>
      </c>
      <c r="D60" s="346">
        <v>1211</v>
      </c>
      <c r="E60" s="340" t="s">
        <v>40</v>
      </c>
      <c r="F60" s="371"/>
      <c r="G60" s="41" t="s">
        <v>5</v>
      </c>
      <c r="H60" s="335" t="s">
        <v>26</v>
      </c>
      <c r="I60" s="41" t="s">
        <v>33</v>
      </c>
      <c r="J60" s="41">
        <v>6</v>
      </c>
      <c r="K60" s="347">
        <v>11.59</v>
      </c>
      <c r="L60" s="41">
        <v>2</v>
      </c>
      <c r="M60" s="10">
        <f t="shared" si="2"/>
        <v>104</v>
      </c>
      <c r="N60" s="348">
        <f t="shared" si="0"/>
        <v>1205.3599999999999</v>
      </c>
      <c r="O60" s="41" t="s">
        <v>12</v>
      </c>
      <c r="Q60" s="354"/>
      <c r="R60" s="210"/>
      <c r="U60" s="352"/>
      <c r="V60" s="352"/>
      <c r="W60" s="352"/>
      <c r="X60" s="352"/>
      <c r="Y60" s="352"/>
      <c r="Z60" s="352"/>
      <c r="AA60" s="352"/>
      <c r="AB60" s="352"/>
    </row>
    <row r="61" spans="1:28" ht="31.9" customHeight="1" x14ac:dyDescent="0.25">
      <c r="A61" s="335">
        <v>46</v>
      </c>
      <c r="B61" s="356" t="s">
        <v>297</v>
      </c>
      <c r="C61" s="358" t="s">
        <v>48</v>
      </c>
      <c r="D61" s="346">
        <v>1212</v>
      </c>
      <c r="E61" s="340" t="s">
        <v>40</v>
      </c>
      <c r="F61" s="334"/>
      <c r="G61" s="10" t="s">
        <v>5</v>
      </c>
      <c r="H61" s="335" t="s">
        <v>26</v>
      </c>
      <c r="I61" s="41" t="s">
        <v>33</v>
      </c>
      <c r="J61" s="41">
        <v>6</v>
      </c>
      <c r="K61" s="347">
        <v>17.46</v>
      </c>
      <c r="L61" s="41">
        <v>2</v>
      </c>
      <c r="M61" s="10">
        <f t="shared" si="2"/>
        <v>104</v>
      </c>
      <c r="N61" s="348">
        <f t="shared" si="0"/>
        <v>1815.8400000000001</v>
      </c>
      <c r="O61" s="41" t="s">
        <v>12</v>
      </c>
      <c r="Q61" s="353"/>
      <c r="R61" s="210"/>
      <c r="U61" s="352"/>
      <c r="V61" s="352"/>
      <c r="W61" s="352"/>
      <c r="X61" s="352"/>
      <c r="Y61" s="352"/>
      <c r="Z61" s="352"/>
      <c r="AA61" s="352"/>
      <c r="AB61" s="352"/>
    </row>
    <row r="62" spans="1:28" ht="31.9" customHeight="1" x14ac:dyDescent="0.25">
      <c r="A62" s="335">
        <v>47</v>
      </c>
      <c r="B62" s="356" t="s">
        <v>297</v>
      </c>
      <c r="C62" s="358" t="s">
        <v>21</v>
      </c>
      <c r="D62" s="346">
        <v>1213</v>
      </c>
      <c r="E62" s="340" t="s">
        <v>53</v>
      </c>
      <c r="F62" s="371"/>
      <c r="G62" s="41" t="s">
        <v>5</v>
      </c>
      <c r="H62" s="335" t="s">
        <v>26</v>
      </c>
      <c r="I62" s="41" t="s">
        <v>31</v>
      </c>
      <c r="J62" s="10" t="s">
        <v>77</v>
      </c>
      <c r="K62" s="375">
        <v>6.8</v>
      </c>
      <c r="L62" s="379">
        <v>5</v>
      </c>
      <c r="M62" s="10">
        <f t="shared" si="2"/>
        <v>260</v>
      </c>
      <c r="N62" s="348">
        <f t="shared" si="0"/>
        <v>1768</v>
      </c>
      <c r="O62" s="41" t="s">
        <v>11</v>
      </c>
      <c r="Q62" s="354"/>
      <c r="R62" s="210"/>
      <c r="U62" s="352"/>
      <c r="V62" s="352"/>
      <c r="W62" s="352"/>
      <c r="X62" s="352"/>
      <c r="Y62" s="352"/>
      <c r="Z62" s="352"/>
      <c r="AA62" s="352"/>
      <c r="AB62" s="352"/>
    </row>
    <row r="63" spans="1:28" ht="31.9" customHeight="1" x14ac:dyDescent="0.25">
      <c r="A63" s="335">
        <v>48</v>
      </c>
      <c r="B63" s="356" t="s">
        <v>297</v>
      </c>
      <c r="C63" s="358" t="s">
        <v>21</v>
      </c>
      <c r="D63" s="346">
        <v>1214</v>
      </c>
      <c r="E63" s="340" t="s">
        <v>53</v>
      </c>
      <c r="F63" s="371"/>
      <c r="G63" s="41" t="s">
        <v>5</v>
      </c>
      <c r="H63" s="335" t="s">
        <v>26</v>
      </c>
      <c r="I63" s="41" t="s">
        <v>31</v>
      </c>
      <c r="J63" s="10">
        <v>8</v>
      </c>
      <c r="K63" s="375">
        <v>5.21</v>
      </c>
      <c r="L63" s="379">
        <v>5</v>
      </c>
      <c r="M63" s="10">
        <f t="shared" si="2"/>
        <v>260</v>
      </c>
      <c r="N63" s="348">
        <f t="shared" si="0"/>
        <v>1354.6</v>
      </c>
      <c r="O63" s="41" t="s">
        <v>11</v>
      </c>
      <c r="Q63" s="353"/>
      <c r="R63" s="210"/>
      <c r="U63" s="352"/>
      <c r="V63" s="352"/>
      <c r="W63" s="352"/>
      <c r="X63" s="352"/>
      <c r="Y63" s="352"/>
      <c r="Z63" s="352"/>
      <c r="AA63" s="352"/>
      <c r="AB63" s="352"/>
    </row>
    <row r="64" spans="1:28" ht="31.9" customHeight="1" x14ac:dyDescent="0.25">
      <c r="A64" s="335">
        <v>49</v>
      </c>
      <c r="B64" s="356" t="s">
        <v>297</v>
      </c>
      <c r="C64" s="358" t="s">
        <v>21</v>
      </c>
      <c r="D64" s="346">
        <v>1215</v>
      </c>
      <c r="E64" s="340" t="s">
        <v>53</v>
      </c>
      <c r="F64" s="371"/>
      <c r="G64" s="41" t="s">
        <v>5</v>
      </c>
      <c r="H64" s="335" t="s">
        <v>26</v>
      </c>
      <c r="I64" s="41" t="s">
        <v>31</v>
      </c>
      <c r="J64" s="41">
        <v>6</v>
      </c>
      <c r="K64" s="375">
        <v>3.23</v>
      </c>
      <c r="L64" s="379">
        <v>5</v>
      </c>
      <c r="M64" s="10">
        <f t="shared" si="2"/>
        <v>260</v>
      </c>
      <c r="N64" s="348">
        <f t="shared" si="0"/>
        <v>839.8</v>
      </c>
      <c r="O64" s="41" t="s">
        <v>11</v>
      </c>
      <c r="Q64" s="354"/>
      <c r="R64" s="210"/>
      <c r="U64" s="352"/>
      <c r="V64" s="352"/>
      <c r="W64" s="352"/>
      <c r="X64" s="352"/>
      <c r="Y64" s="352"/>
      <c r="Z64" s="352"/>
      <c r="AA64" s="352"/>
      <c r="AB64" s="352"/>
    </row>
    <row r="65" spans="1:28" ht="31.9" customHeight="1" x14ac:dyDescent="0.25">
      <c r="A65" s="335">
        <v>50</v>
      </c>
      <c r="B65" s="356" t="s">
        <v>133</v>
      </c>
      <c r="C65" s="358" t="s">
        <v>21</v>
      </c>
      <c r="D65" s="346">
        <v>1216</v>
      </c>
      <c r="E65" s="340" t="s">
        <v>376</v>
      </c>
      <c r="F65" s="371"/>
      <c r="G65" s="41" t="s">
        <v>5</v>
      </c>
      <c r="H65" s="335" t="s">
        <v>26</v>
      </c>
      <c r="I65" s="41" t="s">
        <v>27</v>
      </c>
      <c r="J65" s="41">
        <v>6</v>
      </c>
      <c r="K65" s="375">
        <v>28.3</v>
      </c>
      <c r="L65" s="379">
        <v>2</v>
      </c>
      <c r="M65" s="10">
        <f t="shared" si="2"/>
        <v>104</v>
      </c>
      <c r="N65" s="348">
        <f t="shared" si="0"/>
        <v>2943.2000000000003</v>
      </c>
      <c r="O65" s="41" t="s">
        <v>11</v>
      </c>
      <c r="Q65" s="354"/>
      <c r="R65" s="210"/>
      <c r="U65" s="352"/>
      <c r="V65" s="352"/>
      <c r="W65" s="352"/>
      <c r="X65" s="352"/>
      <c r="Y65" s="352"/>
      <c r="Z65" s="352"/>
      <c r="AA65" s="352"/>
      <c r="AB65" s="352"/>
    </row>
    <row r="66" spans="1:28" ht="31.9" customHeight="1" x14ac:dyDescent="0.25">
      <c r="A66" s="335">
        <v>51</v>
      </c>
      <c r="B66" s="356" t="s">
        <v>133</v>
      </c>
      <c r="C66" s="358" t="s">
        <v>21</v>
      </c>
      <c r="D66" s="346">
        <v>1217</v>
      </c>
      <c r="E66" s="340" t="s">
        <v>42</v>
      </c>
      <c r="F66" s="371"/>
      <c r="G66" s="41" t="s">
        <v>5</v>
      </c>
      <c r="H66" s="335" t="s">
        <v>26</v>
      </c>
      <c r="I66" s="41" t="s">
        <v>27</v>
      </c>
      <c r="J66" s="41">
        <v>6</v>
      </c>
      <c r="K66" s="380">
        <v>34.590000000000003</v>
      </c>
      <c r="L66" s="379">
        <v>2</v>
      </c>
      <c r="M66" s="10">
        <f t="shared" si="2"/>
        <v>104</v>
      </c>
      <c r="N66" s="348">
        <f t="shared" si="0"/>
        <v>3597.3600000000006</v>
      </c>
      <c r="O66" s="41" t="s">
        <v>11</v>
      </c>
      <c r="Q66" s="354"/>
      <c r="R66" s="210"/>
      <c r="U66" s="352"/>
      <c r="V66" s="352"/>
      <c r="W66" s="352"/>
      <c r="X66" s="352"/>
      <c r="Y66" s="352"/>
      <c r="Z66" s="352"/>
      <c r="AA66" s="352"/>
      <c r="AB66" s="352"/>
    </row>
    <row r="67" spans="1:28" ht="31.9" customHeight="1" x14ac:dyDescent="0.25">
      <c r="A67" s="335">
        <v>52</v>
      </c>
      <c r="B67" s="356" t="s">
        <v>133</v>
      </c>
      <c r="C67" s="358" t="s">
        <v>21</v>
      </c>
      <c r="D67" s="346">
        <v>1218</v>
      </c>
      <c r="E67" s="340" t="s">
        <v>399</v>
      </c>
      <c r="F67" s="371"/>
      <c r="G67" s="41" t="s">
        <v>5</v>
      </c>
      <c r="H67" s="335" t="s">
        <v>26</v>
      </c>
      <c r="I67" s="41" t="s">
        <v>28</v>
      </c>
      <c r="J67" s="41">
        <v>6</v>
      </c>
      <c r="K67" s="375">
        <v>7.06</v>
      </c>
      <c r="L67" s="379">
        <v>2</v>
      </c>
      <c r="M67" s="10">
        <f t="shared" si="2"/>
        <v>104</v>
      </c>
      <c r="N67" s="348">
        <f t="shared" si="0"/>
        <v>734.24</v>
      </c>
      <c r="O67" s="41" t="s">
        <v>11</v>
      </c>
      <c r="Q67" s="354"/>
      <c r="R67" s="210"/>
      <c r="U67" s="352"/>
      <c r="V67" s="352"/>
      <c r="W67" s="352"/>
      <c r="X67" s="352"/>
      <c r="Y67" s="352"/>
      <c r="Z67" s="352"/>
      <c r="AA67" s="352"/>
      <c r="AB67" s="352"/>
    </row>
    <row r="68" spans="1:28" ht="31.9" customHeight="1" x14ac:dyDescent="0.25">
      <c r="A68" s="335">
        <v>53</v>
      </c>
      <c r="B68" s="356" t="s">
        <v>298</v>
      </c>
      <c r="C68" s="358" t="s">
        <v>48</v>
      </c>
      <c r="D68" s="346">
        <v>2301</v>
      </c>
      <c r="E68" s="340" t="s">
        <v>40</v>
      </c>
      <c r="F68" s="371"/>
      <c r="G68" s="41" t="s">
        <v>5</v>
      </c>
      <c r="H68" s="335" t="s">
        <v>26</v>
      </c>
      <c r="I68" s="41" t="s">
        <v>33</v>
      </c>
      <c r="J68" s="41">
        <v>6</v>
      </c>
      <c r="K68" s="347">
        <v>20.2</v>
      </c>
      <c r="L68" s="41">
        <v>2</v>
      </c>
      <c r="M68" s="10">
        <f t="shared" si="2"/>
        <v>104</v>
      </c>
      <c r="N68" s="348">
        <f t="shared" si="0"/>
        <v>2100.7999999999997</v>
      </c>
      <c r="O68" s="41" t="s">
        <v>12</v>
      </c>
      <c r="Q68" s="354"/>
      <c r="R68" s="210"/>
      <c r="U68" s="352"/>
      <c r="V68" s="352"/>
      <c r="W68" s="352"/>
      <c r="X68" s="352"/>
      <c r="Y68" s="352"/>
      <c r="Z68" s="352"/>
      <c r="AA68" s="352"/>
      <c r="AB68" s="352"/>
    </row>
    <row r="69" spans="1:28" ht="31.9" customHeight="1" x14ac:dyDescent="0.25">
      <c r="A69" s="335">
        <v>54</v>
      </c>
      <c r="B69" s="356" t="s">
        <v>298</v>
      </c>
      <c r="C69" s="358" t="s">
        <v>48</v>
      </c>
      <c r="D69" s="374" t="s">
        <v>402</v>
      </c>
      <c r="E69" s="340" t="s">
        <v>40</v>
      </c>
      <c r="F69" s="371"/>
      <c r="G69" s="41" t="s">
        <v>5</v>
      </c>
      <c r="H69" s="335" t="s">
        <v>26</v>
      </c>
      <c r="I69" s="41" t="s">
        <v>33</v>
      </c>
      <c r="J69" s="41">
        <v>6</v>
      </c>
      <c r="K69" s="347">
        <v>22</v>
      </c>
      <c r="L69" s="41">
        <v>2</v>
      </c>
      <c r="M69" s="10">
        <f t="shared" si="2"/>
        <v>104</v>
      </c>
      <c r="N69" s="348">
        <f t="shared" si="0"/>
        <v>2288</v>
      </c>
      <c r="O69" s="41" t="s">
        <v>12</v>
      </c>
      <c r="Q69" s="354"/>
      <c r="R69" s="210"/>
      <c r="U69" s="352"/>
      <c r="V69" s="352"/>
      <c r="W69" s="352"/>
      <c r="X69" s="352"/>
      <c r="Y69" s="352"/>
      <c r="Z69" s="352"/>
      <c r="AA69" s="352"/>
      <c r="AB69" s="352"/>
    </row>
    <row r="70" spans="1:28" ht="31.9" customHeight="1" x14ac:dyDescent="0.25">
      <c r="A70" s="335">
        <v>55</v>
      </c>
      <c r="B70" s="356" t="s">
        <v>298</v>
      </c>
      <c r="C70" s="358" t="s">
        <v>48</v>
      </c>
      <c r="D70" s="346">
        <v>2304</v>
      </c>
      <c r="E70" s="340" t="s">
        <v>40</v>
      </c>
      <c r="F70" s="371"/>
      <c r="G70" s="41" t="s">
        <v>5</v>
      </c>
      <c r="H70" s="335" t="s">
        <v>26</v>
      </c>
      <c r="I70" s="41" t="s">
        <v>33</v>
      </c>
      <c r="J70" s="41">
        <v>6</v>
      </c>
      <c r="K70" s="347">
        <v>17.829999999999998</v>
      </c>
      <c r="L70" s="41">
        <v>2</v>
      </c>
      <c r="M70" s="10">
        <f t="shared" si="2"/>
        <v>104</v>
      </c>
      <c r="N70" s="348">
        <f t="shared" si="0"/>
        <v>1854.3199999999997</v>
      </c>
      <c r="O70" s="41" t="s">
        <v>12</v>
      </c>
      <c r="Q70" s="354"/>
      <c r="R70" s="210"/>
      <c r="U70" s="352"/>
      <c r="V70" s="352"/>
      <c r="W70" s="352"/>
      <c r="X70" s="352"/>
      <c r="Y70" s="352"/>
      <c r="Z70" s="352"/>
      <c r="AA70" s="352"/>
      <c r="AB70" s="352"/>
    </row>
    <row r="71" spans="1:28" ht="31.9" customHeight="1" x14ac:dyDescent="0.25">
      <c r="A71" s="335">
        <v>56</v>
      </c>
      <c r="B71" s="356" t="s">
        <v>298</v>
      </c>
      <c r="C71" s="358" t="s">
        <v>48</v>
      </c>
      <c r="D71" s="346">
        <v>2305</v>
      </c>
      <c r="E71" s="340" t="s">
        <v>40</v>
      </c>
      <c r="F71" s="371"/>
      <c r="G71" s="41" t="s">
        <v>5</v>
      </c>
      <c r="H71" s="335" t="s">
        <v>26</v>
      </c>
      <c r="I71" s="41" t="s">
        <v>33</v>
      </c>
      <c r="J71" s="41">
        <v>6</v>
      </c>
      <c r="K71" s="347">
        <v>18.05</v>
      </c>
      <c r="L71" s="41">
        <v>2</v>
      </c>
      <c r="M71" s="10">
        <f t="shared" si="2"/>
        <v>104</v>
      </c>
      <c r="N71" s="348">
        <f t="shared" si="0"/>
        <v>1877.2</v>
      </c>
      <c r="O71" s="41" t="s">
        <v>12</v>
      </c>
      <c r="Q71" s="354"/>
      <c r="R71" s="210"/>
      <c r="U71" s="352"/>
      <c r="V71" s="352"/>
      <c r="W71" s="352"/>
      <c r="X71" s="352"/>
      <c r="Y71" s="352"/>
      <c r="Z71" s="352"/>
      <c r="AA71" s="352"/>
      <c r="AB71" s="352"/>
    </row>
    <row r="72" spans="1:28" ht="31.9" customHeight="1" x14ac:dyDescent="0.25">
      <c r="A72" s="335">
        <v>57</v>
      </c>
      <c r="B72" s="356" t="s">
        <v>298</v>
      </c>
      <c r="C72" s="358" t="s">
        <v>48</v>
      </c>
      <c r="D72" s="346">
        <v>2306</v>
      </c>
      <c r="E72" s="340" t="s">
        <v>40</v>
      </c>
      <c r="F72" s="371"/>
      <c r="G72" s="41" t="s">
        <v>5</v>
      </c>
      <c r="H72" s="335" t="s">
        <v>26</v>
      </c>
      <c r="I72" s="41" t="s">
        <v>33</v>
      </c>
      <c r="J72" s="41">
        <v>6</v>
      </c>
      <c r="K72" s="347">
        <v>11.99</v>
      </c>
      <c r="L72" s="41">
        <v>2</v>
      </c>
      <c r="M72" s="10">
        <f t="shared" si="2"/>
        <v>104</v>
      </c>
      <c r="N72" s="348">
        <f t="shared" si="0"/>
        <v>1246.96</v>
      </c>
      <c r="O72" s="41" t="s">
        <v>12</v>
      </c>
      <c r="Q72" s="354"/>
      <c r="R72" s="210"/>
      <c r="U72" s="352"/>
      <c r="V72" s="352"/>
      <c r="W72" s="352"/>
      <c r="X72" s="352"/>
      <c r="Y72" s="352"/>
      <c r="Z72" s="352"/>
      <c r="AA72" s="352"/>
      <c r="AB72" s="352"/>
    </row>
    <row r="73" spans="1:28" ht="31.9" customHeight="1" x14ac:dyDescent="0.25">
      <c r="A73" s="335">
        <v>58</v>
      </c>
      <c r="B73" s="356" t="s">
        <v>298</v>
      </c>
      <c r="C73" s="358" t="s">
        <v>48</v>
      </c>
      <c r="D73" s="346">
        <v>2307</v>
      </c>
      <c r="E73" s="340" t="s">
        <v>40</v>
      </c>
      <c r="F73" s="334"/>
      <c r="G73" s="10" t="s">
        <v>5</v>
      </c>
      <c r="H73" s="336" t="s">
        <v>26</v>
      </c>
      <c r="I73" s="41" t="s">
        <v>33</v>
      </c>
      <c r="J73" s="41">
        <v>6</v>
      </c>
      <c r="K73" s="347">
        <v>18.04</v>
      </c>
      <c r="L73" s="41">
        <v>2</v>
      </c>
      <c r="M73" s="10">
        <f t="shared" si="2"/>
        <v>104</v>
      </c>
      <c r="N73" s="348">
        <f t="shared" si="0"/>
        <v>1876.1599999999999</v>
      </c>
      <c r="O73" s="41" t="s">
        <v>12</v>
      </c>
      <c r="Q73" s="354"/>
      <c r="R73" s="210"/>
      <c r="U73" s="352"/>
      <c r="V73" s="352"/>
      <c r="W73" s="352"/>
      <c r="X73" s="352"/>
      <c r="Y73" s="352"/>
      <c r="Z73" s="352"/>
      <c r="AA73" s="352"/>
      <c r="AB73" s="352"/>
    </row>
    <row r="74" spans="1:28" ht="32.1" customHeight="1" x14ac:dyDescent="0.25">
      <c r="A74" s="335">
        <v>59</v>
      </c>
      <c r="B74" s="356" t="s">
        <v>298</v>
      </c>
      <c r="C74" s="358" t="s">
        <v>48</v>
      </c>
      <c r="D74" s="346">
        <v>2308</v>
      </c>
      <c r="E74" s="340" t="s">
        <v>40</v>
      </c>
      <c r="F74" s="334"/>
      <c r="G74" s="10" t="s">
        <v>5</v>
      </c>
      <c r="H74" s="336" t="s">
        <v>26</v>
      </c>
      <c r="I74" s="41" t="s">
        <v>33</v>
      </c>
      <c r="J74" s="41">
        <v>6</v>
      </c>
      <c r="K74" s="347">
        <v>17.850000000000001</v>
      </c>
      <c r="L74" s="41">
        <v>2</v>
      </c>
      <c r="M74" s="10">
        <f t="shared" si="2"/>
        <v>104</v>
      </c>
      <c r="N74" s="348">
        <f t="shared" si="0"/>
        <v>1856.4</v>
      </c>
      <c r="O74" s="41" t="s">
        <v>12</v>
      </c>
      <c r="Q74" s="353"/>
      <c r="R74" s="210"/>
      <c r="U74" s="352"/>
      <c r="V74" s="352"/>
      <c r="W74" s="352"/>
      <c r="X74" s="352"/>
      <c r="Y74" s="352"/>
      <c r="Z74" s="352"/>
      <c r="AA74" s="352"/>
      <c r="AB74" s="352"/>
    </row>
    <row r="75" spans="1:28" ht="32.1" customHeight="1" x14ac:dyDescent="0.25">
      <c r="A75" s="335">
        <v>60</v>
      </c>
      <c r="B75" s="356" t="s">
        <v>298</v>
      </c>
      <c r="C75" s="358" t="s">
        <v>21</v>
      </c>
      <c r="D75" s="346">
        <v>2309</v>
      </c>
      <c r="E75" s="340" t="s">
        <v>399</v>
      </c>
      <c r="F75" s="334"/>
      <c r="G75" s="10" t="s">
        <v>5</v>
      </c>
      <c r="H75" s="336" t="s">
        <v>26</v>
      </c>
      <c r="I75" s="41" t="s">
        <v>28</v>
      </c>
      <c r="J75" s="41" t="s">
        <v>403</v>
      </c>
      <c r="K75" s="347">
        <v>6.77</v>
      </c>
      <c r="L75" s="41">
        <v>2</v>
      </c>
      <c r="M75" s="10">
        <f t="shared" si="2"/>
        <v>104</v>
      </c>
      <c r="N75" s="348">
        <f t="shared" si="0"/>
        <v>704.07999999999993</v>
      </c>
      <c r="O75" s="41" t="s">
        <v>11</v>
      </c>
      <c r="Q75" s="355"/>
    </row>
    <row r="76" spans="1:28" ht="32.1" customHeight="1" x14ac:dyDescent="0.25">
      <c r="A76" s="335">
        <v>61</v>
      </c>
      <c r="B76" s="356" t="s">
        <v>134</v>
      </c>
      <c r="C76" s="358" t="s">
        <v>21</v>
      </c>
      <c r="D76" s="346">
        <v>2310</v>
      </c>
      <c r="E76" s="340" t="s">
        <v>42</v>
      </c>
      <c r="F76" s="334"/>
      <c r="G76" s="10" t="s">
        <v>5</v>
      </c>
      <c r="H76" s="336" t="s">
        <v>372</v>
      </c>
      <c r="I76" s="41" t="s">
        <v>27</v>
      </c>
      <c r="J76" s="41" t="s">
        <v>403</v>
      </c>
      <c r="K76" s="347">
        <v>34.74</v>
      </c>
      <c r="L76" s="41">
        <v>2</v>
      </c>
      <c r="M76" s="10">
        <f t="shared" si="2"/>
        <v>104</v>
      </c>
      <c r="N76" s="348">
        <f t="shared" si="0"/>
        <v>3612.96</v>
      </c>
      <c r="O76" s="41" t="s">
        <v>11</v>
      </c>
    </row>
    <row r="77" spans="1:28" ht="32.1" customHeight="1" x14ac:dyDescent="0.25">
      <c r="A77" s="335">
        <v>62</v>
      </c>
      <c r="B77" s="356" t="s">
        <v>134</v>
      </c>
      <c r="C77" s="358" t="s">
        <v>21</v>
      </c>
      <c r="D77" s="346">
        <v>2311</v>
      </c>
      <c r="E77" s="340" t="s">
        <v>376</v>
      </c>
      <c r="F77" s="334"/>
      <c r="G77" s="10" t="s">
        <v>5</v>
      </c>
      <c r="H77" s="336" t="s">
        <v>26</v>
      </c>
      <c r="I77" s="41" t="s">
        <v>27</v>
      </c>
      <c r="J77" s="41">
        <v>6</v>
      </c>
      <c r="K77" s="347">
        <v>16.059999999999999</v>
      </c>
      <c r="L77" s="41">
        <v>2</v>
      </c>
      <c r="M77" s="10">
        <f t="shared" si="2"/>
        <v>104</v>
      </c>
      <c r="N77" s="348">
        <f t="shared" si="0"/>
        <v>1670.2399999999998</v>
      </c>
      <c r="O77" s="41" t="s">
        <v>11</v>
      </c>
    </row>
    <row r="78" spans="1:28" ht="14.25" hidden="1" x14ac:dyDescent="0.25">
      <c r="A78" s="273"/>
      <c r="B78" s="357"/>
      <c r="J78" s="344" t="s">
        <v>33</v>
      </c>
      <c r="K78" s="345">
        <f t="shared" ref="K78:K91" si="3">SUMIF($I$16:$I$74,$J78,K$16:K$74)</f>
        <v>435.42999999999995</v>
      </c>
      <c r="L78" s="345"/>
      <c r="M78" s="345"/>
      <c r="N78" s="345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73"/>
      <c r="B79" s="357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73"/>
      <c r="B80" s="357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73"/>
      <c r="B81" s="357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73"/>
      <c r="B82" s="357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73"/>
      <c r="B83" s="357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73"/>
      <c r="B84" s="357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73"/>
      <c r="B85" s="357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73"/>
      <c r="B86" s="357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73"/>
      <c r="B87" s="357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73"/>
      <c r="B88" s="357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73"/>
      <c r="B89" s="357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73"/>
      <c r="B90" s="357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73"/>
      <c r="B91" s="357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73"/>
      <c r="B92" s="357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73"/>
      <c r="B93" s="357"/>
      <c r="J93" s="341"/>
      <c r="K93" s="342"/>
      <c r="L93" s="343"/>
      <c r="M93" s="343"/>
      <c r="N93" s="343"/>
    </row>
    <row r="94" spans="1:28" x14ac:dyDescent="0.25">
      <c r="J94" s="341"/>
      <c r="K94" s="342"/>
      <c r="L94" s="343"/>
      <c r="M94" s="343"/>
      <c r="N94" s="343"/>
    </row>
    <row r="95" spans="1:28" x14ac:dyDescent="0.25">
      <c r="K95" s="217">
        <f>SUM(K16:K77)</f>
        <v>1113.3499999999999</v>
      </c>
      <c r="L95" s="175"/>
      <c r="M95" s="175"/>
      <c r="N95" s="175">
        <f>SUM(N16:N77)</f>
        <v>103822.66000000002</v>
      </c>
      <c r="U95" s="209"/>
      <c r="V95" s="209"/>
      <c r="W95" s="209"/>
      <c r="X95" s="209"/>
      <c r="Y95" s="209"/>
      <c r="Z95" s="209"/>
      <c r="AA95" s="209"/>
      <c r="AB95" s="209"/>
    </row>
    <row r="96" spans="1:28" x14ac:dyDescent="0.25">
      <c r="K96" s="39"/>
      <c r="L96" s="40"/>
      <c r="M96" s="40"/>
      <c r="N96" s="40"/>
    </row>
    <row r="97" spans="9:22" ht="36" x14ac:dyDescent="0.25">
      <c r="I97" s="180" t="s">
        <v>219</v>
      </c>
      <c r="J97" s="181" t="s">
        <v>217</v>
      </c>
      <c r="K97" s="182" t="s">
        <v>211</v>
      </c>
      <c r="L97" s="183"/>
      <c r="M97" s="184"/>
      <c r="N97" s="182" t="s">
        <v>212</v>
      </c>
    </row>
    <row r="98" spans="9:22" x14ac:dyDescent="0.25">
      <c r="I98" s="180"/>
      <c r="J98" s="185" t="s">
        <v>33</v>
      </c>
      <c r="K98" s="182">
        <f>SUMIF(I16:I77,"A",K16:K77)</f>
        <v>435.42999999999995</v>
      </c>
      <c r="L98" s="214"/>
      <c r="M98" s="215"/>
      <c r="N98" s="182">
        <f>SUMIF(I$14:I$189,"A",N$14:N$189)</f>
        <v>45284.719999999994</v>
      </c>
    </row>
    <row r="99" spans="9:22" x14ac:dyDescent="0.25">
      <c r="I99" s="187"/>
      <c r="J99" s="185" t="s">
        <v>24</v>
      </c>
      <c r="K99" s="182">
        <f>SUMIF(I16:I77,"B",K16:K77)</f>
        <v>90.72</v>
      </c>
      <c r="L99" s="214"/>
      <c r="M99" s="215"/>
      <c r="N99" s="182">
        <f>SUMIF(I$14:I$189,"B",N$14:N$189)</f>
        <v>8588.2800000000007</v>
      </c>
    </row>
    <row r="100" spans="9:22" x14ac:dyDescent="0.25">
      <c r="I100" s="187"/>
      <c r="J100" s="185" t="s">
        <v>35</v>
      </c>
      <c r="K100" s="182">
        <f>SUMIF(I16:I77,"C",K16:K77)</f>
        <v>78.12</v>
      </c>
      <c r="L100" s="214"/>
      <c r="M100" s="215"/>
      <c r="N100" s="182">
        <f>SUMIF(I$14:I$189,"C",N$14:N$189)</f>
        <v>8124.48</v>
      </c>
    </row>
    <row r="101" spans="9:22" x14ac:dyDescent="0.25">
      <c r="I101" s="187"/>
      <c r="J101" s="185" t="s">
        <v>32</v>
      </c>
      <c r="K101" s="182">
        <f>SUMIF(I16:I77,"D",K16:K77)</f>
        <v>11.46</v>
      </c>
      <c r="L101" s="214"/>
      <c r="M101" s="215"/>
      <c r="N101" s="182">
        <f>SUMIF(I$14:I$189,"D",N$14:N$189)</f>
        <v>1191.8400000000001</v>
      </c>
    </row>
    <row r="102" spans="9:22" x14ac:dyDescent="0.25">
      <c r="I102" s="187"/>
      <c r="J102" s="185" t="s">
        <v>31</v>
      </c>
      <c r="K102" s="182">
        <f>SUMIF(I16:I77,"E",K16:K77)</f>
        <v>30.490000000000002</v>
      </c>
      <c r="L102" s="214"/>
      <c r="M102" s="215"/>
      <c r="N102" s="182">
        <f>SUMIF(I$14:I$189,"E",N$14:N$189)</f>
        <v>7927.4000000000005</v>
      </c>
    </row>
    <row r="103" spans="9:22" x14ac:dyDescent="0.25">
      <c r="I103" s="187"/>
      <c r="J103" s="185" t="s">
        <v>36</v>
      </c>
      <c r="K103" s="182">
        <f>SUMIF(I16:I77,"F",K16:K77)</f>
        <v>0</v>
      </c>
      <c r="L103" s="214"/>
      <c r="M103" s="215"/>
      <c r="N103" s="182">
        <f>SUMIF(I$14:I$189,"F",N$14:N$189)</f>
        <v>0</v>
      </c>
    </row>
    <row r="104" spans="9:22" x14ac:dyDescent="0.25">
      <c r="I104" s="187"/>
      <c r="J104" s="185" t="s">
        <v>29</v>
      </c>
      <c r="K104" s="182">
        <f>SUMIF(I16:I77,"G",K16:K77)</f>
        <v>0</v>
      </c>
      <c r="L104" s="214"/>
      <c r="M104" s="215"/>
      <c r="N104" s="182">
        <f>SUMIF(I$14:I$189,"G",N$14:N$189)</f>
        <v>0</v>
      </c>
      <c r="R104" s="212"/>
    </row>
    <row r="105" spans="9:22" x14ac:dyDescent="0.25">
      <c r="I105" s="187"/>
      <c r="J105" s="185" t="s">
        <v>30</v>
      </c>
      <c r="K105" s="182">
        <f>SUMIF(I16:I77,"H",K16:K77)</f>
        <v>81.88</v>
      </c>
      <c r="L105" s="214"/>
      <c r="M105" s="215"/>
      <c r="N105" s="182">
        <f>SUMIF(I$14:I$189,"H",N$14:N$189)</f>
        <v>8515.52</v>
      </c>
    </row>
    <row r="106" spans="9:22" x14ac:dyDescent="0.25">
      <c r="I106" s="187"/>
      <c r="J106" s="185" t="s">
        <v>27</v>
      </c>
      <c r="K106" s="182">
        <f>SUMIF(I16:I77,"I",K16:K77)</f>
        <v>198.23000000000002</v>
      </c>
      <c r="L106" s="214"/>
      <c r="M106" s="215"/>
      <c r="N106" s="182">
        <f>SUMIF(I$14:I$189,"I",N$14:N$189)</f>
        <v>20615.919999999998</v>
      </c>
    </row>
    <row r="107" spans="9:22" x14ac:dyDescent="0.25">
      <c r="I107" s="187"/>
      <c r="J107" s="185" t="s">
        <v>28</v>
      </c>
      <c r="K107" s="182">
        <f>SUMIF(I16:I77,"J",K16:K77)</f>
        <v>32.1</v>
      </c>
      <c r="L107" s="214"/>
      <c r="M107" s="215"/>
      <c r="N107" s="182">
        <f>SUMIF(I$14:I$189,"J",N$14:N$189)</f>
        <v>3338.4</v>
      </c>
    </row>
    <row r="108" spans="9:22" x14ac:dyDescent="0.25">
      <c r="I108" s="187"/>
      <c r="J108" s="185" t="s">
        <v>34</v>
      </c>
      <c r="K108" s="182">
        <f>SUMIF(I16:I77,"K",K16:K77)</f>
        <v>0</v>
      </c>
      <c r="L108" s="214"/>
      <c r="M108" s="215"/>
      <c r="N108" s="182">
        <f>SUMIF(I$14:I$189,"K",N$14:N$189)</f>
        <v>0</v>
      </c>
      <c r="V108" s="212"/>
    </row>
    <row r="109" spans="9:22" x14ac:dyDescent="0.25">
      <c r="I109" s="187"/>
      <c r="J109" s="185" t="s">
        <v>84</v>
      </c>
      <c r="K109" s="182">
        <f ca="1">SUMIF(I16:I77,"L",K16:K74)</f>
        <v>0</v>
      </c>
      <c r="L109" s="214"/>
      <c r="M109" s="215"/>
      <c r="N109" s="182">
        <f>SUMIF(I$14:I$189,"L",N$14:N$189)</f>
        <v>0</v>
      </c>
    </row>
    <row r="110" spans="9:22" x14ac:dyDescent="0.25">
      <c r="I110" s="187"/>
      <c r="J110" s="185" t="s">
        <v>83</v>
      </c>
      <c r="K110" s="182">
        <f>SUMIF(I16:I77,"M",K16:K77)</f>
        <v>154.91999999999999</v>
      </c>
      <c r="L110" s="214"/>
      <c r="M110" s="215"/>
      <c r="N110" s="182">
        <f>SUMIF(I$14:I$189,"M",N$14:N$189)</f>
        <v>236.1</v>
      </c>
    </row>
    <row r="111" spans="9:22" x14ac:dyDescent="0.25">
      <c r="I111" s="187"/>
      <c r="J111" s="185" t="s">
        <v>85</v>
      </c>
      <c r="K111" s="182">
        <f>SUMIF(I16:I77,"N",K16:K77)</f>
        <v>0</v>
      </c>
      <c r="L111" s="214"/>
      <c r="M111" s="215"/>
      <c r="N111" s="182">
        <f>SUMIF(I$14:I$189,"N",N$14:N$189)</f>
        <v>0</v>
      </c>
    </row>
    <row r="112" spans="9:22" x14ac:dyDescent="0.25">
      <c r="I112" s="187"/>
      <c r="J112" s="442" t="s">
        <v>213</v>
      </c>
      <c r="K112" s="443">
        <f ca="1">SUM(K98:K111)</f>
        <v>1113.3500000000001</v>
      </c>
      <c r="L112" s="444"/>
      <c r="M112" s="443"/>
      <c r="N112" s="445">
        <f>SUM(N98:N111)</f>
        <v>103822.65999999999</v>
      </c>
    </row>
    <row r="115" spans="5:19" ht="15" x14ac:dyDescent="0.25">
      <c r="H115" s="368"/>
      <c r="I115" s="432"/>
      <c r="J115" s="431"/>
      <c r="K115" s="431"/>
      <c r="L115" s="431"/>
      <c r="M115" s="431"/>
      <c r="N115" s="431"/>
      <c r="O115" s="431"/>
      <c r="P115" s="431"/>
      <c r="Q115" s="368"/>
      <c r="R115" s="352"/>
      <c r="S115" s="138"/>
    </row>
    <row r="116" spans="5:19" ht="15" x14ac:dyDescent="0.25">
      <c r="H116" s="368"/>
      <c r="I116" s="433"/>
      <c r="J116" s="434"/>
      <c r="K116" s="434"/>
      <c r="L116" s="435"/>
      <c r="M116" s="435"/>
      <c r="N116" s="435"/>
      <c r="O116" s="435"/>
      <c r="P116" s="434"/>
      <c r="Q116" s="434"/>
      <c r="R116" s="405"/>
      <c r="S116" s="405"/>
    </row>
    <row r="117" spans="5:19" ht="15" x14ac:dyDescent="0.25">
      <c r="H117" s="368"/>
      <c r="I117" s="432"/>
      <c r="J117" s="433"/>
      <c r="K117" s="433"/>
      <c r="L117" s="433"/>
      <c r="M117" s="433"/>
      <c r="N117" s="433"/>
      <c r="O117" s="433"/>
      <c r="P117" s="433"/>
      <c r="Q117" s="433"/>
      <c r="R117" s="436"/>
      <c r="S117" s="138"/>
    </row>
    <row r="118" spans="5:19" ht="15" x14ac:dyDescent="0.25">
      <c r="H118" s="368"/>
      <c r="I118" s="432"/>
      <c r="J118" s="433"/>
      <c r="K118" s="433"/>
      <c r="L118" s="433"/>
      <c r="M118" s="433"/>
      <c r="N118" s="433"/>
      <c r="O118" s="433"/>
      <c r="P118" s="433"/>
      <c r="Q118" s="433"/>
      <c r="R118" s="436"/>
      <c r="S118" s="138"/>
    </row>
    <row r="119" spans="5:19" ht="15" x14ac:dyDescent="0.25">
      <c r="H119" s="368"/>
      <c r="I119" s="432"/>
      <c r="J119" s="433"/>
      <c r="K119" s="446"/>
      <c r="L119" s="433"/>
      <c r="M119" s="433"/>
      <c r="N119" s="433"/>
      <c r="O119" s="433"/>
      <c r="P119" s="433"/>
      <c r="Q119" s="433"/>
      <c r="R119" s="436"/>
      <c r="S119" s="138"/>
    </row>
    <row r="120" spans="5:19" ht="15" x14ac:dyDescent="0.25">
      <c r="H120" s="368"/>
      <c r="I120" s="432"/>
      <c r="J120" s="433"/>
      <c r="K120" s="433"/>
      <c r="L120" s="433"/>
      <c r="M120" s="433"/>
      <c r="N120" s="433"/>
      <c r="O120" s="433"/>
      <c r="P120" s="433"/>
      <c r="Q120" s="433"/>
      <c r="R120" s="436"/>
      <c r="S120" s="138"/>
    </row>
    <row r="121" spans="5:19" ht="15" x14ac:dyDescent="0.25">
      <c r="H121" s="368"/>
      <c r="I121" s="432"/>
      <c r="J121" s="433"/>
      <c r="K121" s="433"/>
      <c r="L121" s="433"/>
      <c r="M121" s="433"/>
      <c r="N121" s="433"/>
      <c r="O121" s="433"/>
      <c r="P121" s="433"/>
      <c r="Q121" s="433"/>
      <c r="R121" s="436"/>
      <c r="S121" s="138"/>
    </row>
    <row r="122" spans="5:19" ht="15" x14ac:dyDescent="0.25">
      <c r="H122" s="368"/>
      <c r="I122" s="432"/>
      <c r="J122" s="433"/>
      <c r="K122" s="433"/>
      <c r="L122" s="433"/>
      <c r="M122" s="433"/>
      <c r="N122" s="433"/>
      <c r="O122" s="433"/>
      <c r="P122" s="433"/>
      <c r="Q122" s="433"/>
      <c r="R122" s="436"/>
      <c r="S122" s="138"/>
    </row>
    <row r="123" spans="5:19" ht="15" x14ac:dyDescent="0.25">
      <c r="E123" s="213"/>
      <c r="H123" s="368"/>
      <c r="I123" s="432"/>
      <c r="J123" s="433"/>
      <c r="K123" s="433"/>
      <c r="L123" s="433"/>
      <c r="M123" s="433"/>
      <c r="N123" s="433"/>
      <c r="O123" s="433"/>
      <c r="P123" s="433"/>
      <c r="Q123" s="433"/>
      <c r="R123" s="436"/>
      <c r="S123" s="138"/>
    </row>
    <row r="124" spans="5:19" ht="15" x14ac:dyDescent="0.25">
      <c r="H124" s="368"/>
      <c r="I124" s="432"/>
      <c r="J124" s="433"/>
      <c r="K124" s="433"/>
      <c r="L124" s="433"/>
      <c r="M124" s="433"/>
      <c r="N124" s="433"/>
      <c r="O124" s="433"/>
      <c r="P124" s="433"/>
      <c r="Q124" s="433"/>
      <c r="R124" s="436"/>
      <c r="S124" s="138"/>
    </row>
    <row r="125" spans="5:19" ht="15" x14ac:dyDescent="0.25">
      <c r="H125" s="368"/>
      <c r="I125" s="432"/>
      <c r="J125" s="433"/>
      <c r="K125" s="446"/>
      <c r="L125" s="433"/>
      <c r="M125" s="433"/>
      <c r="N125" s="433"/>
      <c r="O125" s="433"/>
      <c r="P125" s="433"/>
      <c r="Q125" s="433"/>
      <c r="R125" s="436"/>
      <c r="S125" s="138"/>
    </row>
    <row r="126" spans="5:19" ht="15" x14ac:dyDescent="0.25">
      <c r="H126" s="368"/>
      <c r="I126" s="432"/>
      <c r="J126" s="446"/>
      <c r="K126" s="446"/>
      <c r="L126" s="433"/>
      <c r="M126" s="433"/>
      <c r="N126" s="433"/>
      <c r="O126" s="433"/>
      <c r="P126" s="433"/>
      <c r="Q126" s="433"/>
      <c r="R126" s="436"/>
      <c r="S126" s="138"/>
    </row>
    <row r="127" spans="5:19" ht="15" x14ac:dyDescent="0.25">
      <c r="H127" s="368"/>
      <c r="I127" s="432"/>
      <c r="J127" s="433"/>
      <c r="K127" s="433"/>
      <c r="L127" s="433"/>
      <c r="M127" s="433"/>
      <c r="N127" s="433"/>
      <c r="O127" s="433"/>
      <c r="P127" s="433"/>
      <c r="Q127" s="433"/>
      <c r="R127" s="436"/>
      <c r="S127" s="138"/>
    </row>
    <row r="128" spans="5:19" ht="15" x14ac:dyDescent="0.25">
      <c r="H128" s="368"/>
      <c r="I128" s="432"/>
      <c r="J128" s="433"/>
      <c r="K128" s="433"/>
      <c r="L128" s="433"/>
      <c r="M128" s="433"/>
      <c r="N128" s="433"/>
      <c r="O128" s="433"/>
      <c r="P128" s="433"/>
      <c r="Q128" s="433"/>
      <c r="R128" s="436"/>
      <c r="S128" s="138"/>
    </row>
    <row r="129" spans="5:19" ht="15" x14ac:dyDescent="0.25">
      <c r="H129" s="368"/>
      <c r="I129" s="432"/>
      <c r="J129" s="433"/>
      <c r="K129" s="433"/>
      <c r="L129" s="433"/>
      <c r="M129" s="433"/>
      <c r="N129" s="433"/>
      <c r="O129" s="433"/>
      <c r="P129" s="433"/>
      <c r="Q129" s="368"/>
      <c r="R129" s="436"/>
      <c r="S129" s="138"/>
    </row>
    <row r="130" spans="5:19" ht="15" x14ac:dyDescent="0.25">
      <c r="H130" s="368"/>
      <c r="I130" s="432"/>
      <c r="J130" s="433"/>
      <c r="K130" s="433"/>
      <c r="L130" s="433"/>
      <c r="M130" s="433"/>
      <c r="N130" s="433"/>
      <c r="O130" s="433"/>
      <c r="P130" s="368"/>
      <c r="Q130" s="368"/>
      <c r="R130" s="436"/>
      <c r="S130" s="138"/>
    </row>
    <row r="131" spans="5:19" ht="14.25" x14ac:dyDescent="0.25">
      <c r="H131" s="368"/>
      <c r="I131" s="368"/>
      <c r="J131" s="368"/>
      <c r="K131" s="368"/>
      <c r="L131" s="368"/>
      <c r="M131" s="368"/>
      <c r="N131" s="368"/>
      <c r="O131" s="368"/>
      <c r="P131" s="368"/>
      <c r="Q131" s="368"/>
      <c r="R131" s="352"/>
      <c r="S131" s="138"/>
    </row>
    <row r="132" spans="5:19" ht="15" x14ac:dyDescent="0.25">
      <c r="H132" s="437"/>
      <c r="I132" s="437"/>
      <c r="J132" s="367"/>
      <c r="K132" s="367"/>
      <c r="L132" s="367"/>
      <c r="M132" s="367"/>
      <c r="N132" s="367"/>
      <c r="O132" s="367"/>
      <c r="P132" s="367"/>
      <c r="Q132" s="368"/>
      <c r="R132" s="438"/>
      <c r="S132" s="138"/>
    </row>
    <row r="136" spans="5:19" x14ac:dyDescent="0.25">
      <c r="J136" s="48"/>
    </row>
    <row r="144" spans="5:19" x14ac:dyDescent="0.25">
      <c r="E144" s="39"/>
      <c r="F144" s="39"/>
      <c r="G144" s="40"/>
      <c r="H144" s="40"/>
      <c r="I144" s="40"/>
      <c r="J144" s="45"/>
      <c r="K144" s="39"/>
      <c r="L144" s="40"/>
      <c r="M144" s="40"/>
      <c r="N144" s="40"/>
      <c r="O144" s="40"/>
      <c r="P144" s="39"/>
      <c r="Q144" s="364"/>
      <c r="R144" s="364"/>
    </row>
    <row r="145" spans="5:18" x14ac:dyDescent="0.25">
      <c r="E145" s="39"/>
      <c r="F145" s="39"/>
      <c r="G145" s="40"/>
      <c r="H145" s="40"/>
      <c r="I145" s="40"/>
      <c r="J145" s="45"/>
      <c r="K145" s="39"/>
      <c r="L145" s="40"/>
      <c r="M145" s="40"/>
      <c r="N145" s="40"/>
      <c r="O145" s="40"/>
      <c r="P145" s="39"/>
      <c r="Q145" s="364"/>
      <c r="R145" s="364"/>
    </row>
    <row r="146" spans="5:18" ht="15" x14ac:dyDescent="0.25">
      <c r="E146" s="39"/>
      <c r="F146" s="39"/>
      <c r="G146" s="40"/>
      <c r="H146" s="40"/>
      <c r="I146" s="447"/>
      <c r="J146" s="448"/>
      <c r="K146" s="448"/>
      <c r="L146" s="448"/>
      <c r="M146" s="448"/>
      <c r="N146" s="448"/>
      <c r="O146" s="448"/>
      <c r="P146" s="448"/>
      <c r="Q146" s="364"/>
      <c r="R146" s="364"/>
    </row>
    <row r="147" spans="5:18" ht="15" x14ac:dyDescent="0.25">
      <c r="E147" s="39"/>
      <c r="F147" s="39"/>
      <c r="G147" s="40"/>
      <c r="H147" s="40"/>
      <c r="I147" s="449"/>
      <c r="J147" s="449"/>
      <c r="K147" s="449"/>
      <c r="L147" s="449"/>
      <c r="M147" s="449"/>
      <c r="N147" s="449"/>
      <c r="O147" s="449"/>
      <c r="P147" s="449"/>
      <c r="Q147" s="364"/>
      <c r="R147" s="364"/>
    </row>
    <row r="148" spans="5:18" ht="15" x14ac:dyDescent="0.25">
      <c r="E148" s="39"/>
      <c r="F148" s="39"/>
      <c r="G148" s="40"/>
      <c r="H148" s="40"/>
      <c r="I148" s="447"/>
      <c r="J148" s="449"/>
      <c r="K148" s="449"/>
      <c r="L148" s="449"/>
      <c r="M148" s="449"/>
      <c r="N148" s="449"/>
      <c r="O148" s="449"/>
      <c r="P148" s="449"/>
      <c r="Q148" s="364"/>
      <c r="R148" s="364"/>
    </row>
    <row r="149" spans="5:18" ht="15" x14ac:dyDescent="0.25">
      <c r="E149" s="39"/>
      <c r="F149" s="39"/>
      <c r="G149" s="40"/>
      <c r="H149" s="40"/>
      <c r="I149" s="447"/>
      <c r="J149" s="449"/>
      <c r="K149" s="449"/>
      <c r="L149" s="449"/>
      <c r="M149" s="449"/>
      <c r="N149" s="449"/>
      <c r="O149" s="449"/>
      <c r="P149" s="449"/>
      <c r="Q149" s="364"/>
      <c r="R149" s="364"/>
    </row>
    <row r="150" spans="5:18" ht="15" x14ac:dyDescent="0.25">
      <c r="E150" s="39"/>
      <c r="F150" s="39"/>
      <c r="G150" s="40"/>
      <c r="H150" s="40"/>
      <c r="I150" s="447"/>
      <c r="J150" s="449"/>
      <c r="K150" s="449"/>
      <c r="L150" s="449"/>
      <c r="M150" s="449"/>
      <c r="N150" s="449"/>
      <c r="O150" s="449"/>
      <c r="P150" s="449"/>
      <c r="Q150" s="364"/>
      <c r="R150" s="364"/>
    </row>
    <row r="151" spans="5:18" ht="15" x14ac:dyDescent="0.25">
      <c r="E151" s="39"/>
      <c r="F151" s="39"/>
      <c r="G151" s="40"/>
      <c r="H151" s="40"/>
      <c r="I151" s="447"/>
      <c r="J151" s="449"/>
      <c r="K151" s="449"/>
      <c r="L151" s="449"/>
      <c r="M151" s="449"/>
      <c r="N151" s="449"/>
      <c r="O151" s="449"/>
      <c r="P151" s="449"/>
      <c r="Q151" s="364"/>
      <c r="R151" s="364"/>
    </row>
    <row r="152" spans="5:18" ht="15" x14ac:dyDescent="0.25">
      <c r="E152" s="39"/>
      <c r="F152" s="39"/>
      <c r="G152" s="40"/>
      <c r="H152" s="40"/>
      <c r="I152" s="447"/>
      <c r="J152" s="449"/>
      <c r="K152" s="449"/>
      <c r="L152" s="449"/>
      <c r="M152" s="449"/>
      <c r="N152" s="449"/>
      <c r="O152" s="449"/>
      <c r="P152" s="449"/>
      <c r="Q152" s="364"/>
      <c r="R152" s="364"/>
    </row>
    <row r="153" spans="5:18" ht="15" x14ac:dyDescent="0.25">
      <c r="E153" s="39"/>
      <c r="F153" s="39"/>
      <c r="G153" s="40"/>
      <c r="H153" s="40"/>
      <c r="I153" s="447"/>
      <c r="J153" s="449"/>
      <c r="K153" s="449"/>
      <c r="L153" s="449"/>
      <c r="M153" s="449"/>
      <c r="N153" s="449"/>
      <c r="O153" s="449"/>
      <c r="P153" s="449"/>
      <c r="Q153" s="364"/>
      <c r="R153" s="364"/>
    </row>
    <row r="154" spans="5:18" ht="15" x14ac:dyDescent="0.25">
      <c r="E154" s="39"/>
      <c r="F154" s="39"/>
      <c r="G154" s="40"/>
      <c r="H154" s="40"/>
      <c r="I154" s="447"/>
      <c r="J154" s="449"/>
      <c r="K154" s="449"/>
      <c r="L154" s="449"/>
      <c r="M154" s="449"/>
      <c r="N154" s="449"/>
      <c r="O154" s="449"/>
      <c r="P154" s="449"/>
      <c r="Q154" s="364"/>
      <c r="R154" s="364"/>
    </row>
    <row r="155" spans="5:18" ht="15" x14ac:dyDescent="0.25">
      <c r="E155" s="39"/>
      <c r="F155" s="39"/>
      <c r="G155" s="40"/>
      <c r="H155" s="40"/>
      <c r="I155" s="447"/>
      <c r="J155" s="449"/>
      <c r="K155" s="449"/>
      <c r="L155" s="449"/>
      <c r="M155" s="449"/>
      <c r="N155" s="449"/>
      <c r="O155" s="449"/>
      <c r="P155" s="449"/>
      <c r="Q155" s="364"/>
      <c r="R155" s="364"/>
    </row>
    <row r="156" spans="5:18" ht="15" x14ac:dyDescent="0.25">
      <c r="E156" s="39"/>
      <c r="F156" s="39"/>
      <c r="G156" s="40"/>
      <c r="H156" s="40"/>
      <c r="I156" s="447"/>
      <c r="J156" s="449"/>
      <c r="K156" s="449"/>
      <c r="L156" s="449"/>
      <c r="M156" s="449"/>
      <c r="N156" s="449"/>
      <c r="O156" s="449"/>
      <c r="P156" s="449"/>
      <c r="Q156" s="364"/>
      <c r="R156" s="364"/>
    </row>
    <row r="157" spans="5:18" ht="15" x14ac:dyDescent="0.25">
      <c r="E157" s="39"/>
      <c r="F157" s="39"/>
      <c r="G157" s="40"/>
      <c r="H157" s="40"/>
      <c r="I157" s="447"/>
      <c r="J157" s="449"/>
      <c r="K157" s="449"/>
      <c r="L157" s="449"/>
      <c r="M157" s="449"/>
      <c r="N157" s="449"/>
      <c r="O157" s="449"/>
      <c r="P157" s="449"/>
      <c r="Q157" s="364"/>
      <c r="R157" s="364"/>
    </row>
    <row r="158" spans="5:18" ht="15" x14ac:dyDescent="0.25">
      <c r="E158" s="39"/>
      <c r="F158" s="39"/>
      <c r="G158" s="40"/>
      <c r="H158" s="40"/>
      <c r="I158" s="447"/>
      <c r="J158" s="449"/>
      <c r="K158" s="449"/>
      <c r="L158" s="449"/>
      <c r="M158" s="449"/>
      <c r="N158" s="449"/>
      <c r="O158" s="449"/>
      <c r="P158" s="449"/>
      <c r="Q158" s="364"/>
      <c r="R158" s="364"/>
    </row>
    <row r="159" spans="5:18" ht="15" x14ac:dyDescent="0.25">
      <c r="E159" s="39"/>
      <c r="F159" s="39"/>
      <c r="G159" s="40"/>
      <c r="H159" s="40"/>
      <c r="I159" s="447"/>
      <c r="J159" s="449"/>
      <c r="K159" s="449"/>
      <c r="L159" s="449"/>
      <c r="M159" s="449"/>
      <c r="N159" s="449"/>
      <c r="O159" s="449"/>
      <c r="P159" s="449"/>
      <c r="Q159" s="364"/>
      <c r="R159" s="364"/>
    </row>
    <row r="160" spans="5:18" ht="15" x14ac:dyDescent="0.25">
      <c r="E160" s="39"/>
      <c r="F160" s="39"/>
      <c r="G160" s="40"/>
      <c r="H160" s="40"/>
      <c r="I160" s="447"/>
      <c r="J160" s="449"/>
      <c r="K160" s="449"/>
      <c r="L160" s="449"/>
      <c r="M160" s="449"/>
      <c r="N160" s="449"/>
      <c r="O160" s="449"/>
      <c r="P160" s="449"/>
      <c r="Q160" s="364"/>
      <c r="R160" s="364"/>
    </row>
    <row r="161" spans="5:18" ht="15" x14ac:dyDescent="0.25">
      <c r="E161" s="39"/>
      <c r="F161" s="39"/>
      <c r="G161" s="40"/>
      <c r="H161" s="40"/>
      <c r="I161" s="447"/>
      <c r="J161" s="449"/>
      <c r="K161" s="449"/>
      <c r="L161" s="449"/>
      <c r="M161" s="449"/>
      <c r="N161" s="449"/>
      <c r="O161" s="449"/>
      <c r="P161" s="449"/>
      <c r="Q161" s="364"/>
      <c r="R161" s="364"/>
    </row>
    <row r="162" spans="5:18" x14ac:dyDescent="0.25">
      <c r="E162" s="39"/>
      <c r="F162" s="39"/>
      <c r="G162" s="40"/>
      <c r="H162" s="40"/>
      <c r="I162" s="365"/>
      <c r="J162" s="450"/>
      <c r="K162" s="364"/>
      <c r="L162" s="365"/>
      <c r="M162" s="365"/>
      <c r="N162" s="365"/>
      <c r="O162" s="365"/>
      <c r="P162" s="364"/>
      <c r="Q162" s="364"/>
      <c r="R162" s="364"/>
    </row>
    <row r="163" spans="5:18" x14ac:dyDescent="0.25">
      <c r="E163" s="39"/>
      <c r="F163" s="39"/>
      <c r="G163" s="40"/>
      <c r="H163" s="40"/>
      <c r="I163" s="365"/>
      <c r="J163" s="450"/>
      <c r="K163" s="364"/>
      <c r="L163" s="365"/>
      <c r="M163" s="365"/>
      <c r="N163" s="365"/>
      <c r="O163" s="365"/>
      <c r="P163" s="364"/>
      <c r="Q163" s="364"/>
      <c r="R163" s="364"/>
    </row>
    <row r="164" spans="5:18" x14ac:dyDescent="0.25">
      <c r="E164" s="39"/>
      <c r="F164" s="39"/>
      <c r="G164" s="40"/>
      <c r="H164" s="40"/>
      <c r="I164" s="365"/>
      <c r="J164" s="450"/>
      <c r="K164" s="364"/>
      <c r="L164" s="365"/>
      <c r="M164" s="365"/>
      <c r="N164" s="365"/>
      <c r="O164" s="365"/>
      <c r="P164" s="364"/>
      <c r="Q164" s="364"/>
      <c r="R164" s="364"/>
    </row>
    <row r="165" spans="5:18" x14ac:dyDescent="0.25">
      <c r="E165" s="39"/>
      <c r="F165" s="39"/>
      <c r="G165" s="40"/>
      <c r="H165" s="40"/>
      <c r="I165" s="40"/>
      <c r="J165" s="45"/>
      <c r="K165" s="39"/>
      <c r="L165" s="40"/>
      <c r="M165" s="40"/>
      <c r="N165" s="40"/>
      <c r="O165" s="40"/>
      <c r="P165" s="39"/>
      <c r="Q165" s="364"/>
      <c r="R165" s="364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abSelected="1" topLeftCell="A47" zoomScaleNormal="100" zoomScalePageLayoutView="55" workbookViewId="0">
      <pane xSplit="53910" ySplit="17835" topLeftCell="X105"/>
      <selection activeCell="R16" sqref="R16"/>
      <selection pane="topRight" activeCell="R110" sqref="R110"/>
      <selection pane="bottomLeft" activeCell="K88" sqref="K88"/>
      <selection pane="bottomRight" activeCell="X105" sqref="X105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25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17" width="11.42578125" style="207" customWidth="1"/>
    <col min="18" max="18" width="11.42578125" style="364" customWidth="1"/>
    <col min="19" max="24" width="11.42578125" style="207" customWidth="1"/>
    <col min="25" max="28" width="11.42578125" style="207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43" t="s">
        <v>303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454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454"/>
      <c r="L12" s="37"/>
      <c r="M12" s="37"/>
      <c r="N12" s="37"/>
      <c r="O12" s="3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24">
        <v>5</v>
      </c>
      <c r="G13" s="324">
        <v>6</v>
      </c>
      <c r="H13" s="324">
        <v>7</v>
      </c>
      <c r="I13" s="324">
        <v>8</v>
      </c>
      <c r="J13" s="324">
        <v>9</v>
      </c>
      <c r="K13" s="397">
        <v>10</v>
      </c>
      <c r="L13" s="117">
        <v>11</v>
      </c>
      <c r="M13" s="117">
        <v>12</v>
      </c>
      <c r="N13" s="117">
        <v>13</v>
      </c>
      <c r="O13" s="117">
        <v>14</v>
      </c>
      <c r="Q13" s="208"/>
      <c r="R13" s="365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</row>
    <row r="14" spans="1:28" s="30" customFormat="1" ht="69.599999999999994" customHeight="1" x14ac:dyDescent="0.25">
      <c r="A14" s="324" t="s">
        <v>25</v>
      </c>
      <c r="B14" s="324" t="s">
        <v>1</v>
      </c>
      <c r="C14" s="324" t="s">
        <v>0</v>
      </c>
      <c r="D14" s="324" t="s">
        <v>2</v>
      </c>
      <c r="E14" s="324" t="s">
        <v>3</v>
      </c>
      <c r="F14" s="324" t="s">
        <v>4</v>
      </c>
      <c r="G14" s="406" t="s">
        <v>310</v>
      </c>
      <c r="H14" s="411"/>
      <c r="I14" s="324" t="s">
        <v>6</v>
      </c>
      <c r="J14" s="324" t="s">
        <v>7</v>
      </c>
      <c r="K14" s="397" t="s">
        <v>8</v>
      </c>
      <c r="L14" s="324" t="s">
        <v>9</v>
      </c>
      <c r="M14" s="324" t="s">
        <v>308</v>
      </c>
      <c r="N14" s="324" t="s">
        <v>10</v>
      </c>
      <c r="O14" s="324" t="s">
        <v>23</v>
      </c>
      <c r="Q14" s="365"/>
      <c r="R14" s="365"/>
      <c r="S14" s="365"/>
      <c r="T14" s="365"/>
      <c r="U14" s="208"/>
      <c r="V14" s="208"/>
      <c r="W14" s="208"/>
      <c r="X14" s="208"/>
      <c r="Y14" s="208"/>
      <c r="Z14" s="208"/>
      <c r="AA14" s="208"/>
      <c r="AB14" s="208"/>
    </row>
    <row r="15" spans="1:28" ht="15.95" customHeight="1" thickBot="1" x14ac:dyDescent="0.3">
      <c r="A15" s="325"/>
      <c r="B15" s="284"/>
      <c r="C15" s="284"/>
      <c r="D15" s="123"/>
      <c r="E15" s="123"/>
      <c r="F15" s="123"/>
      <c r="G15" s="123" t="s">
        <v>5</v>
      </c>
      <c r="H15" s="123" t="s">
        <v>311</v>
      </c>
      <c r="I15" s="123"/>
      <c r="J15" s="123"/>
      <c r="K15" s="397"/>
      <c r="L15" s="325"/>
      <c r="M15" s="325"/>
      <c r="N15" s="325"/>
      <c r="O15" s="133" t="s">
        <v>309</v>
      </c>
      <c r="Q15" s="364"/>
      <c r="S15" s="364"/>
      <c r="T15" s="364"/>
      <c r="U15" s="363"/>
      <c r="V15" s="352"/>
      <c r="W15" s="352"/>
      <c r="X15" s="352"/>
      <c r="Y15" s="352"/>
      <c r="Z15" s="352"/>
      <c r="AA15" s="352"/>
      <c r="AB15" s="352"/>
    </row>
    <row r="16" spans="1:28" ht="32.1" customHeight="1" thickTop="1" x14ac:dyDescent="0.25">
      <c r="A16" s="327">
        <v>1</v>
      </c>
      <c r="B16" s="136" t="s">
        <v>112</v>
      </c>
      <c r="C16" s="135" t="s">
        <v>21</v>
      </c>
      <c r="D16" s="150" t="s">
        <v>113</v>
      </c>
      <c r="E16" s="150" t="s">
        <v>50</v>
      </c>
      <c r="F16" s="135"/>
      <c r="G16" s="135" t="s">
        <v>5</v>
      </c>
      <c r="H16" s="135" t="s">
        <v>154</v>
      </c>
      <c r="I16" s="135" t="s">
        <v>29</v>
      </c>
      <c r="J16" s="135">
        <v>6</v>
      </c>
      <c r="K16" s="455">
        <v>12.4</v>
      </c>
      <c r="L16" s="135">
        <v>5</v>
      </c>
      <c r="M16" s="83">
        <v>260</v>
      </c>
      <c r="N16" s="84">
        <f t="shared" ref="N16" si="0">K16*M16</f>
        <v>3224</v>
      </c>
      <c r="O16" s="359" t="s">
        <v>12</v>
      </c>
      <c r="Q16" s="451"/>
      <c r="R16" s="366"/>
      <c r="S16" s="364"/>
      <c r="T16" s="364"/>
    </row>
    <row r="17" spans="1:20" ht="32.1" customHeight="1" thickBot="1" x14ac:dyDescent="0.3">
      <c r="A17" s="86">
        <v>2</v>
      </c>
      <c r="B17" s="137" t="s">
        <v>112</v>
      </c>
      <c r="C17" s="2" t="s">
        <v>22</v>
      </c>
      <c r="D17" s="151" t="s">
        <v>114</v>
      </c>
      <c r="E17" s="151" t="s">
        <v>155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456">
        <v>12.61</v>
      </c>
      <c r="L17" s="2" t="s">
        <v>24</v>
      </c>
      <c r="M17" s="2">
        <v>2</v>
      </c>
      <c r="N17" s="84">
        <f t="shared" ref="N17" si="1">K17*M17</f>
        <v>25.22</v>
      </c>
      <c r="O17" s="360" t="s">
        <v>12</v>
      </c>
      <c r="Q17" s="452"/>
      <c r="R17" s="366"/>
      <c r="S17" s="364"/>
      <c r="T17" s="364"/>
    </row>
    <row r="18" spans="1:20" ht="32.1" customHeight="1" thickTop="1" x14ac:dyDescent="0.25">
      <c r="A18" s="327">
        <v>3</v>
      </c>
      <c r="B18" s="137" t="s">
        <v>112</v>
      </c>
      <c r="C18" s="4" t="s">
        <v>22</v>
      </c>
      <c r="D18" s="151" t="s">
        <v>115</v>
      </c>
      <c r="E18" s="151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456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60" t="s">
        <v>12</v>
      </c>
      <c r="Q18" s="452"/>
      <c r="R18" s="366"/>
      <c r="S18" s="364"/>
      <c r="T18" s="364"/>
    </row>
    <row r="19" spans="1:20" ht="32.1" customHeight="1" thickBot="1" x14ac:dyDescent="0.3">
      <c r="A19" s="86">
        <v>4</v>
      </c>
      <c r="B19" s="137" t="s">
        <v>112</v>
      </c>
      <c r="C19" s="137" t="s">
        <v>22</v>
      </c>
      <c r="D19" s="151" t="s">
        <v>156</v>
      </c>
      <c r="E19" s="151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456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60" t="s">
        <v>12</v>
      </c>
      <c r="Q19" s="452"/>
      <c r="R19" s="366"/>
      <c r="S19" s="364"/>
      <c r="T19" s="364"/>
    </row>
    <row r="20" spans="1:20" ht="32.1" customHeight="1" thickTop="1" x14ac:dyDescent="0.25">
      <c r="A20" s="327">
        <v>5</v>
      </c>
      <c r="B20" s="137" t="s">
        <v>112</v>
      </c>
      <c r="C20" s="137" t="s">
        <v>22</v>
      </c>
      <c r="D20" s="151" t="s">
        <v>157</v>
      </c>
      <c r="E20" s="151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456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60" t="s">
        <v>12</v>
      </c>
      <c r="Q20" s="452"/>
      <c r="R20" s="366"/>
      <c r="S20" s="364"/>
      <c r="T20" s="364"/>
    </row>
    <row r="21" spans="1:20" ht="32.1" customHeight="1" thickBot="1" x14ac:dyDescent="0.3">
      <c r="A21" s="86">
        <v>6</v>
      </c>
      <c r="B21" s="382" t="s">
        <v>112</v>
      </c>
      <c r="C21" s="382" t="s">
        <v>22</v>
      </c>
      <c r="D21" s="383" t="s">
        <v>406</v>
      </c>
      <c r="E21" s="383" t="s">
        <v>43</v>
      </c>
      <c r="F21" s="384"/>
      <c r="G21" s="384" t="s">
        <v>5</v>
      </c>
      <c r="H21" s="384" t="s">
        <v>26</v>
      </c>
      <c r="I21" s="384" t="s">
        <v>34</v>
      </c>
      <c r="J21" s="385">
        <v>3</v>
      </c>
      <c r="K21" s="457">
        <v>53.93</v>
      </c>
      <c r="L21" s="384">
        <v>2</v>
      </c>
      <c r="M21" s="384">
        <f t="shared" si="2"/>
        <v>104</v>
      </c>
      <c r="N21" s="386">
        <f t="shared" si="3"/>
        <v>5608.72</v>
      </c>
      <c r="O21" s="360" t="s">
        <v>12</v>
      </c>
      <c r="Q21" s="452"/>
      <c r="R21" s="366"/>
      <c r="S21" s="364"/>
      <c r="T21" s="364"/>
    </row>
    <row r="22" spans="1:20" ht="32.1" customHeight="1" thickTop="1" x14ac:dyDescent="0.25">
      <c r="A22" s="327">
        <v>7</v>
      </c>
      <c r="B22" s="382" t="s">
        <v>112</v>
      </c>
      <c r="C22" s="387" t="s">
        <v>48</v>
      </c>
      <c r="D22" s="388" t="s">
        <v>117</v>
      </c>
      <c r="E22" s="388" t="s">
        <v>40</v>
      </c>
      <c r="F22" s="384"/>
      <c r="G22" s="384" t="s">
        <v>5</v>
      </c>
      <c r="H22" s="384" t="s">
        <v>26</v>
      </c>
      <c r="I22" s="389" t="s">
        <v>33</v>
      </c>
      <c r="J22" s="385">
        <v>4</v>
      </c>
      <c r="K22" s="457">
        <v>16.93</v>
      </c>
      <c r="L22" s="384">
        <v>2</v>
      </c>
      <c r="M22" s="384">
        <f t="shared" si="2"/>
        <v>104</v>
      </c>
      <c r="N22" s="384">
        <f t="shared" si="3"/>
        <v>1760.72</v>
      </c>
      <c r="O22" s="349" t="s">
        <v>12</v>
      </c>
      <c r="Q22" s="452"/>
      <c r="R22" s="366"/>
      <c r="S22" s="364"/>
      <c r="T22" s="364"/>
    </row>
    <row r="23" spans="1:20" ht="32.1" customHeight="1" thickBot="1" x14ac:dyDescent="0.3">
      <c r="A23" s="86">
        <v>8</v>
      </c>
      <c r="B23" s="382" t="s">
        <v>112</v>
      </c>
      <c r="C23" s="382" t="s">
        <v>48</v>
      </c>
      <c r="D23" s="383" t="s">
        <v>118</v>
      </c>
      <c r="E23" s="383" t="s">
        <v>40</v>
      </c>
      <c r="F23" s="384"/>
      <c r="G23" s="384" t="s">
        <v>5</v>
      </c>
      <c r="H23" s="384" t="s">
        <v>26</v>
      </c>
      <c r="I23" s="389" t="s">
        <v>33</v>
      </c>
      <c r="J23" s="390">
        <v>6</v>
      </c>
      <c r="K23" s="457">
        <v>17.37</v>
      </c>
      <c r="L23" s="384">
        <v>2</v>
      </c>
      <c r="M23" s="384">
        <f t="shared" si="2"/>
        <v>104</v>
      </c>
      <c r="N23" s="384">
        <f t="shared" si="3"/>
        <v>1806.48</v>
      </c>
      <c r="O23" s="349" t="s">
        <v>12</v>
      </c>
      <c r="Q23" s="452"/>
      <c r="R23" s="366"/>
      <c r="S23" s="364"/>
      <c r="T23" s="364"/>
    </row>
    <row r="24" spans="1:20" ht="32.1" customHeight="1" thickTop="1" x14ac:dyDescent="0.25">
      <c r="A24" s="327">
        <v>9</v>
      </c>
      <c r="B24" s="382" t="s">
        <v>112</v>
      </c>
      <c r="C24" s="382" t="s">
        <v>48</v>
      </c>
      <c r="D24" s="383" t="s">
        <v>119</v>
      </c>
      <c r="E24" s="383" t="s">
        <v>40</v>
      </c>
      <c r="F24" s="384"/>
      <c r="G24" s="384" t="s">
        <v>5</v>
      </c>
      <c r="H24" s="384" t="s">
        <v>26</v>
      </c>
      <c r="I24" s="384" t="s">
        <v>33</v>
      </c>
      <c r="J24" s="385">
        <v>6</v>
      </c>
      <c r="K24" s="457">
        <v>17.32</v>
      </c>
      <c r="L24" s="384">
        <v>2</v>
      </c>
      <c r="M24" s="384">
        <f t="shared" si="2"/>
        <v>104</v>
      </c>
      <c r="N24" s="386">
        <f t="shared" si="3"/>
        <v>1801.28</v>
      </c>
      <c r="O24" s="349" t="s">
        <v>12</v>
      </c>
      <c r="Q24" s="452"/>
      <c r="R24" s="366"/>
      <c r="S24" s="364"/>
      <c r="T24" s="364"/>
    </row>
    <row r="25" spans="1:20" ht="32.1" customHeight="1" thickBot="1" x14ac:dyDescent="0.3">
      <c r="A25" s="86">
        <v>10</v>
      </c>
      <c r="B25" s="382" t="s">
        <v>112</v>
      </c>
      <c r="C25" s="382" t="s">
        <v>163</v>
      </c>
      <c r="D25" s="383" t="s">
        <v>120</v>
      </c>
      <c r="E25" s="383" t="s">
        <v>315</v>
      </c>
      <c r="F25" s="384"/>
      <c r="G25" s="384" t="s">
        <v>5</v>
      </c>
      <c r="H25" s="384" t="s">
        <v>26</v>
      </c>
      <c r="I25" s="389" t="s">
        <v>33</v>
      </c>
      <c r="J25" s="385">
        <v>6</v>
      </c>
      <c r="K25" s="457">
        <v>17</v>
      </c>
      <c r="L25" s="384">
        <v>2</v>
      </c>
      <c r="M25" s="384">
        <f t="shared" si="2"/>
        <v>104</v>
      </c>
      <c r="N25" s="386">
        <f t="shared" si="3"/>
        <v>1768</v>
      </c>
      <c r="O25" s="349" t="s">
        <v>12</v>
      </c>
      <c r="Q25" s="452"/>
      <c r="R25" s="366"/>
      <c r="S25" s="364"/>
      <c r="T25" s="364"/>
    </row>
    <row r="26" spans="1:20" ht="32.1" customHeight="1" thickTop="1" x14ac:dyDescent="0.25">
      <c r="A26" s="327">
        <v>11</v>
      </c>
      <c r="B26" s="382" t="s">
        <v>112</v>
      </c>
      <c r="C26" s="382" t="s">
        <v>22</v>
      </c>
      <c r="D26" s="383" t="s">
        <v>121</v>
      </c>
      <c r="E26" s="383" t="s">
        <v>43</v>
      </c>
      <c r="F26" s="384"/>
      <c r="G26" s="384" t="s">
        <v>5</v>
      </c>
      <c r="H26" s="384"/>
      <c r="I26" s="389" t="s">
        <v>34</v>
      </c>
      <c r="J26" s="385">
        <v>3</v>
      </c>
      <c r="K26" s="457">
        <v>48.38</v>
      </c>
      <c r="L26" s="384">
        <v>2</v>
      </c>
      <c r="M26" s="384">
        <f t="shared" si="2"/>
        <v>104</v>
      </c>
      <c r="N26" s="386">
        <f t="shared" si="3"/>
        <v>5031.5200000000004</v>
      </c>
      <c r="O26" s="361"/>
      <c r="Q26" s="452"/>
      <c r="R26" s="366"/>
      <c r="S26" s="364"/>
      <c r="T26" s="364"/>
    </row>
    <row r="27" spans="1:20" ht="32.1" customHeight="1" thickBot="1" x14ac:dyDescent="0.3">
      <c r="A27" s="86">
        <v>12</v>
      </c>
      <c r="B27" s="382" t="s">
        <v>112</v>
      </c>
      <c r="C27" s="382" t="s">
        <v>15</v>
      </c>
      <c r="D27" s="383" t="s">
        <v>159</v>
      </c>
      <c r="E27" s="383" t="s">
        <v>40</v>
      </c>
      <c r="F27" s="384"/>
      <c r="G27" s="384" t="s">
        <v>5</v>
      </c>
      <c r="H27" s="384" t="s">
        <v>26</v>
      </c>
      <c r="I27" s="389" t="s">
        <v>33</v>
      </c>
      <c r="J27" s="385">
        <v>6</v>
      </c>
      <c r="K27" s="457">
        <v>18.329999999999998</v>
      </c>
      <c r="L27" s="384">
        <v>2</v>
      </c>
      <c r="M27" s="384">
        <f t="shared" si="2"/>
        <v>104</v>
      </c>
      <c r="N27" s="386">
        <f t="shared" si="3"/>
        <v>1906.3199999999997</v>
      </c>
      <c r="O27" s="349" t="s">
        <v>12</v>
      </c>
      <c r="Q27" s="452"/>
      <c r="R27" s="366"/>
      <c r="S27" s="364"/>
      <c r="T27" s="364"/>
    </row>
    <row r="28" spans="1:20" ht="43.5" customHeight="1" thickTop="1" x14ac:dyDescent="0.25">
      <c r="A28" s="327">
        <v>13</v>
      </c>
      <c r="B28" s="382" t="s">
        <v>112</v>
      </c>
      <c r="C28" s="382" t="s">
        <v>15</v>
      </c>
      <c r="D28" s="383" t="s">
        <v>125</v>
      </c>
      <c r="E28" s="383" t="s">
        <v>316</v>
      </c>
      <c r="F28" s="384"/>
      <c r="G28" s="384" t="s">
        <v>5</v>
      </c>
      <c r="H28" s="384" t="s">
        <v>26</v>
      </c>
      <c r="I28" s="389" t="s">
        <v>83</v>
      </c>
      <c r="J28" s="391">
        <v>5</v>
      </c>
      <c r="K28" s="457">
        <v>17.760000000000002</v>
      </c>
      <c r="L28" s="384" t="s">
        <v>180</v>
      </c>
      <c r="M28" s="384">
        <v>1</v>
      </c>
      <c r="N28" s="386">
        <f t="shared" si="3"/>
        <v>17.760000000000002</v>
      </c>
      <c r="O28" s="362" t="s">
        <v>12</v>
      </c>
      <c r="Q28" s="452"/>
      <c r="R28" s="366"/>
      <c r="S28" s="364"/>
      <c r="T28" s="364"/>
    </row>
    <row r="29" spans="1:20" ht="32.1" customHeight="1" thickBot="1" x14ac:dyDescent="0.3">
      <c r="A29" s="86">
        <v>14</v>
      </c>
      <c r="B29" s="137" t="s">
        <v>112</v>
      </c>
      <c r="C29" s="137" t="s">
        <v>15</v>
      </c>
      <c r="D29" s="151" t="s">
        <v>126</v>
      </c>
      <c r="E29" s="151" t="s">
        <v>181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456">
        <v>12.74</v>
      </c>
      <c r="L29" s="2" t="s">
        <v>180</v>
      </c>
      <c r="M29" s="2">
        <v>1</v>
      </c>
      <c r="N29" s="84">
        <f t="shared" ref="N29:N31" si="4">K29*M29</f>
        <v>12.74</v>
      </c>
      <c r="O29" s="349" t="s">
        <v>12</v>
      </c>
      <c r="Q29" s="452"/>
      <c r="R29" s="366"/>
      <c r="S29" s="364"/>
      <c r="T29" s="364"/>
    </row>
    <row r="30" spans="1:20" ht="32.1" customHeight="1" thickTop="1" x14ac:dyDescent="0.25">
      <c r="A30" s="327">
        <v>15</v>
      </c>
      <c r="B30" s="137" t="s">
        <v>112</v>
      </c>
      <c r="C30" s="137" t="s">
        <v>163</v>
      </c>
      <c r="D30" s="151" t="s">
        <v>161</v>
      </c>
      <c r="E30" s="151" t="s">
        <v>162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457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49" t="s">
        <v>11</v>
      </c>
      <c r="Q30" s="452"/>
      <c r="R30" s="366"/>
      <c r="S30" s="364"/>
      <c r="T30" s="364"/>
    </row>
    <row r="31" spans="1:20" ht="32.1" customHeight="1" thickBot="1" x14ac:dyDescent="0.3">
      <c r="A31" s="86">
        <v>16</v>
      </c>
      <c r="B31" s="137" t="s">
        <v>133</v>
      </c>
      <c r="C31" s="137" t="s">
        <v>163</v>
      </c>
      <c r="D31" s="116">
        <v>1001</v>
      </c>
      <c r="E31" s="151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456">
        <v>2.37</v>
      </c>
      <c r="L31" s="2">
        <v>5</v>
      </c>
      <c r="M31" s="2">
        <v>260</v>
      </c>
      <c r="N31" s="84">
        <f t="shared" si="4"/>
        <v>616.20000000000005</v>
      </c>
      <c r="O31" s="349" t="s">
        <v>11</v>
      </c>
      <c r="Q31" s="452"/>
      <c r="R31" s="366"/>
      <c r="S31" s="364"/>
      <c r="T31" s="364"/>
    </row>
    <row r="32" spans="1:20" ht="32.1" customHeight="1" thickTop="1" x14ac:dyDescent="0.25">
      <c r="A32" s="327">
        <v>17</v>
      </c>
      <c r="B32" s="137" t="s">
        <v>133</v>
      </c>
      <c r="C32" s="223" t="s">
        <v>163</v>
      </c>
      <c r="D32" s="224">
        <v>1002</v>
      </c>
      <c r="E32" s="222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456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49" t="s">
        <v>12</v>
      </c>
      <c r="Q32" s="452"/>
      <c r="R32" s="366"/>
      <c r="S32" s="364"/>
      <c r="T32" s="364"/>
    </row>
    <row r="33" spans="1:20" ht="32.1" customHeight="1" thickBot="1" x14ac:dyDescent="0.3">
      <c r="A33" s="86">
        <v>18</v>
      </c>
      <c r="B33" s="137" t="s">
        <v>133</v>
      </c>
      <c r="C33" s="137" t="s">
        <v>22</v>
      </c>
      <c r="D33" s="116">
        <v>1003</v>
      </c>
      <c r="E33" s="151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456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49" t="s">
        <v>12</v>
      </c>
      <c r="Q33" s="452"/>
      <c r="R33" s="366"/>
      <c r="S33" s="364"/>
      <c r="T33" s="364"/>
    </row>
    <row r="34" spans="1:20" ht="32.1" customHeight="1" thickTop="1" x14ac:dyDescent="0.25">
      <c r="A34" s="327">
        <v>19</v>
      </c>
      <c r="B34" s="137" t="s">
        <v>133</v>
      </c>
      <c r="C34" s="137" t="s">
        <v>22</v>
      </c>
      <c r="D34" s="151" t="s">
        <v>164</v>
      </c>
      <c r="E34" s="151" t="s">
        <v>43</v>
      </c>
      <c r="F34" s="2"/>
      <c r="G34" s="2" t="s">
        <v>182</v>
      </c>
      <c r="H34" s="2" t="s">
        <v>26</v>
      </c>
      <c r="I34" s="2" t="s">
        <v>34</v>
      </c>
      <c r="J34" s="2">
        <v>4</v>
      </c>
      <c r="K34" s="456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49" t="s">
        <v>12</v>
      </c>
      <c r="Q34" s="452"/>
      <c r="R34" s="366"/>
      <c r="S34" s="364"/>
      <c r="T34" s="364"/>
    </row>
    <row r="35" spans="1:20" ht="32.1" customHeight="1" thickBot="1" x14ac:dyDescent="0.3">
      <c r="A35" s="86">
        <v>20</v>
      </c>
      <c r="B35" s="137" t="s">
        <v>133</v>
      </c>
      <c r="C35" s="137" t="s">
        <v>22</v>
      </c>
      <c r="D35" s="116">
        <v>1004</v>
      </c>
      <c r="E35" s="151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456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49" t="s">
        <v>12</v>
      </c>
      <c r="Q35" s="452"/>
      <c r="R35" s="366"/>
      <c r="S35" s="364"/>
      <c r="T35" s="364"/>
    </row>
    <row r="36" spans="1:20" ht="32.1" customHeight="1" thickTop="1" x14ac:dyDescent="0.25">
      <c r="A36" s="327">
        <v>21</v>
      </c>
      <c r="B36" s="137" t="s">
        <v>133</v>
      </c>
      <c r="C36" s="137" t="s">
        <v>22</v>
      </c>
      <c r="D36" s="116">
        <v>1005</v>
      </c>
      <c r="E36" s="151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456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49" t="s">
        <v>12</v>
      </c>
      <c r="Q36" s="452"/>
      <c r="R36" s="366"/>
      <c r="S36" s="364"/>
      <c r="T36" s="364"/>
    </row>
    <row r="37" spans="1:20" ht="32.1" customHeight="1" thickBot="1" x14ac:dyDescent="0.3">
      <c r="A37" s="86">
        <v>22</v>
      </c>
      <c r="B37" s="137" t="s">
        <v>133</v>
      </c>
      <c r="C37" s="137" t="s">
        <v>22</v>
      </c>
      <c r="D37" s="151" t="s">
        <v>165</v>
      </c>
      <c r="E37" s="151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456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49" t="s">
        <v>12</v>
      </c>
      <c r="Q37" s="452"/>
      <c r="R37" s="366"/>
      <c r="S37" s="364"/>
      <c r="T37" s="364"/>
    </row>
    <row r="38" spans="1:20" ht="32.1" customHeight="1" thickTop="1" x14ac:dyDescent="0.25">
      <c r="A38" s="327">
        <v>23</v>
      </c>
      <c r="B38" s="137" t="s">
        <v>133</v>
      </c>
      <c r="C38" s="137" t="s">
        <v>48</v>
      </c>
      <c r="D38" s="116">
        <v>1006</v>
      </c>
      <c r="E38" s="151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456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49" t="s">
        <v>12</v>
      </c>
      <c r="Q38" s="452"/>
      <c r="R38" s="366"/>
      <c r="S38" s="364"/>
      <c r="T38" s="364"/>
    </row>
    <row r="39" spans="1:20" ht="32.1" customHeight="1" thickBot="1" x14ac:dyDescent="0.3">
      <c r="A39" s="86">
        <v>24</v>
      </c>
      <c r="B39" s="137" t="s">
        <v>133</v>
      </c>
      <c r="C39" s="137" t="s">
        <v>22</v>
      </c>
      <c r="D39" s="116">
        <v>1008</v>
      </c>
      <c r="E39" s="151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456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49" t="s">
        <v>12</v>
      </c>
      <c r="Q39" s="452"/>
      <c r="R39" s="366"/>
      <c r="S39" s="364"/>
      <c r="T39" s="364"/>
    </row>
    <row r="40" spans="1:20" ht="32.1" customHeight="1" thickTop="1" x14ac:dyDescent="0.25">
      <c r="A40" s="327">
        <v>25</v>
      </c>
      <c r="B40" s="137" t="s">
        <v>133</v>
      </c>
      <c r="C40" s="137" t="s">
        <v>22</v>
      </c>
      <c r="D40" s="151" t="s">
        <v>166</v>
      </c>
      <c r="E40" s="151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456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49" t="s">
        <v>12</v>
      </c>
      <c r="Q40" s="452"/>
      <c r="R40" s="366"/>
      <c r="S40" s="364"/>
      <c r="T40" s="364"/>
    </row>
    <row r="41" spans="1:20" ht="32.1" customHeight="1" thickBot="1" x14ac:dyDescent="0.3">
      <c r="A41" s="86">
        <v>26</v>
      </c>
      <c r="B41" s="137" t="s">
        <v>133</v>
      </c>
      <c r="C41" s="137" t="s">
        <v>22</v>
      </c>
      <c r="D41" s="116">
        <v>1009</v>
      </c>
      <c r="E41" s="151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456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49" t="s">
        <v>12</v>
      </c>
      <c r="Q41" s="452"/>
      <c r="R41" s="366"/>
      <c r="S41" s="364"/>
      <c r="T41" s="364"/>
    </row>
    <row r="42" spans="1:20" ht="32.1" customHeight="1" thickTop="1" x14ac:dyDescent="0.25">
      <c r="A42" s="327">
        <v>27</v>
      </c>
      <c r="B42" s="137" t="s">
        <v>133</v>
      </c>
      <c r="C42" s="137" t="s">
        <v>22</v>
      </c>
      <c r="D42" s="116">
        <v>1015</v>
      </c>
      <c r="E42" s="151" t="s">
        <v>167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456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49" t="s">
        <v>12</v>
      </c>
      <c r="Q42" s="451"/>
      <c r="R42" s="366"/>
      <c r="S42" s="364"/>
      <c r="T42" s="364"/>
    </row>
    <row r="43" spans="1:20" ht="32.1" customHeight="1" thickBot="1" x14ac:dyDescent="0.3">
      <c r="A43" s="86">
        <v>28</v>
      </c>
      <c r="B43" s="137" t="s">
        <v>133</v>
      </c>
      <c r="C43" s="137" t="s">
        <v>15</v>
      </c>
      <c r="D43" s="116">
        <v>1016</v>
      </c>
      <c r="E43" s="151" t="s">
        <v>183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456">
        <v>13.8</v>
      </c>
      <c r="L43" s="2">
        <v>1</v>
      </c>
      <c r="M43" s="2">
        <v>52</v>
      </c>
      <c r="N43" s="84">
        <f>K43*M43</f>
        <v>717.6</v>
      </c>
      <c r="O43" s="349" t="s">
        <v>12</v>
      </c>
      <c r="Q43" s="452"/>
      <c r="R43" s="366"/>
      <c r="S43" s="364"/>
      <c r="T43" s="364"/>
    </row>
    <row r="44" spans="1:20" ht="32.1" customHeight="1" thickTop="1" x14ac:dyDescent="0.25">
      <c r="A44" s="327">
        <v>29</v>
      </c>
      <c r="B44" s="137" t="s">
        <v>133</v>
      </c>
      <c r="C44" s="137" t="s">
        <v>163</v>
      </c>
      <c r="D44" s="116">
        <v>1018</v>
      </c>
      <c r="E44" s="151" t="s">
        <v>168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456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49" t="s">
        <v>11</v>
      </c>
      <c r="Q44" s="452"/>
      <c r="R44" s="366"/>
      <c r="S44" s="364"/>
      <c r="T44" s="364"/>
    </row>
    <row r="45" spans="1:20" ht="32.1" customHeight="1" thickBot="1" x14ac:dyDescent="0.3">
      <c r="A45" s="86">
        <v>30</v>
      </c>
      <c r="B45" s="137" t="s">
        <v>133</v>
      </c>
      <c r="C45" s="137" t="s">
        <v>22</v>
      </c>
      <c r="D45" s="151" t="s">
        <v>169</v>
      </c>
      <c r="E45" s="151" t="s">
        <v>184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456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49" t="s">
        <v>11</v>
      </c>
      <c r="Q45" s="452"/>
      <c r="R45" s="366"/>
      <c r="S45" s="364"/>
      <c r="T45" s="364"/>
    </row>
    <row r="46" spans="1:20" ht="32.1" customHeight="1" thickTop="1" x14ac:dyDescent="0.25">
      <c r="A46" s="327">
        <v>31</v>
      </c>
      <c r="B46" s="137" t="s">
        <v>134</v>
      </c>
      <c r="C46" s="137" t="s">
        <v>163</v>
      </c>
      <c r="D46" s="116">
        <v>2001</v>
      </c>
      <c r="E46" s="151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456">
        <v>3.28</v>
      </c>
      <c r="L46" s="2">
        <v>5</v>
      </c>
      <c r="M46" s="2">
        <v>260</v>
      </c>
      <c r="N46" s="84">
        <f t="shared" si="17"/>
        <v>852.8</v>
      </c>
      <c r="O46" s="349" t="s">
        <v>11</v>
      </c>
      <c r="Q46" s="452"/>
      <c r="R46" s="366"/>
      <c r="S46" s="364"/>
      <c r="T46" s="364"/>
    </row>
    <row r="47" spans="1:20" ht="32.1" customHeight="1" thickBot="1" x14ac:dyDescent="0.3">
      <c r="A47" s="86">
        <v>32</v>
      </c>
      <c r="B47" s="137" t="s">
        <v>134</v>
      </c>
      <c r="C47" s="137" t="s">
        <v>48</v>
      </c>
      <c r="D47" s="116">
        <v>2002</v>
      </c>
      <c r="E47" s="151" t="s">
        <v>170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456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49" t="s">
        <v>12</v>
      </c>
      <c r="Q47" s="452"/>
      <c r="R47" s="366"/>
      <c r="S47" s="364"/>
      <c r="T47" s="364"/>
    </row>
    <row r="48" spans="1:20" ht="32.1" customHeight="1" thickTop="1" x14ac:dyDescent="0.25">
      <c r="A48" s="327">
        <v>33</v>
      </c>
      <c r="B48" s="137" t="s">
        <v>134</v>
      </c>
      <c r="C48" s="137" t="s">
        <v>48</v>
      </c>
      <c r="D48" s="116">
        <v>2003</v>
      </c>
      <c r="E48" s="151" t="s">
        <v>171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456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49" t="s">
        <v>12</v>
      </c>
      <c r="Q48" s="452"/>
      <c r="R48" s="366"/>
      <c r="S48" s="364"/>
      <c r="T48" s="364"/>
    </row>
    <row r="49" spans="1:20" ht="32.1" customHeight="1" thickBot="1" x14ac:dyDescent="0.3">
      <c r="A49" s="86">
        <v>34</v>
      </c>
      <c r="B49" s="137" t="s">
        <v>134</v>
      </c>
      <c r="C49" s="137" t="s">
        <v>22</v>
      </c>
      <c r="D49" s="116">
        <v>2004</v>
      </c>
      <c r="E49" s="151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456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49" t="s">
        <v>12</v>
      </c>
      <c r="Q49" s="452"/>
      <c r="R49" s="366"/>
      <c r="S49" s="364"/>
      <c r="T49" s="364"/>
    </row>
    <row r="50" spans="1:20" ht="32.1" customHeight="1" thickTop="1" x14ac:dyDescent="0.25">
      <c r="A50" s="327">
        <v>35</v>
      </c>
      <c r="B50" s="137" t="s">
        <v>134</v>
      </c>
      <c r="C50" s="137" t="s">
        <v>22</v>
      </c>
      <c r="D50" s="116">
        <v>2005</v>
      </c>
      <c r="E50" s="151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456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49" t="s">
        <v>12</v>
      </c>
      <c r="Q50" s="452"/>
      <c r="R50" s="366"/>
      <c r="S50" s="364"/>
      <c r="T50" s="364"/>
    </row>
    <row r="51" spans="1:20" ht="32.1" customHeight="1" thickBot="1" x14ac:dyDescent="0.3">
      <c r="A51" s="86">
        <v>36</v>
      </c>
      <c r="B51" s="137" t="s">
        <v>134</v>
      </c>
      <c r="C51" s="137" t="s">
        <v>22</v>
      </c>
      <c r="D51" s="116">
        <v>2006</v>
      </c>
      <c r="E51" s="151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456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49" t="s">
        <v>12</v>
      </c>
      <c r="Q51" s="452"/>
      <c r="R51" s="366"/>
      <c r="S51" s="364"/>
      <c r="T51" s="364"/>
    </row>
    <row r="52" spans="1:20" ht="32.1" customHeight="1" thickTop="1" x14ac:dyDescent="0.25">
      <c r="A52" s="327">
        <v>37</v>
      </c>
      <c r="B52" s="137" t="s">
        <v>134</v>
      </c>
      <c r="C52" s="137" t="s">
        <v>22</v>
      </c>
      <c r="D52" s="116">
        <v>2007</v>
      </c>
      <c r="E52" s="151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456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49" t="s">
        <v>12</v>
      </c>
      <c r="Q52" s="452"/>
      <c r="R52" s="366"/>
      <c r="S52" s="364"/>
      <c r="T52" s="364"/>
    </row>
    <row r="53" spans="1:20" ht="32.1" customHeight="1" thickBot="1" x14ac:dyDescent="0.3">
      <c r="A53" s="86">
        <v>38</v>
      </c>
      <c r="B53" s="137" t="s">
        <v>134</v>
      </c>
      <c r="C53" s="137" t="s">
        <v>22</v>
      </c>
      <c r="D53" s="116">
        <v>2008</v>
      </c>
      <c r="E53" s="151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456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49" t="s">
        <v>12</v>
      </c>
      <c r="Q53" s="452"/>
      <c r="R53" s="366"/>
      <c r="S53" s="364"/>
      <c r="T53" s="364"/>
    </row>
    <row r="54" spans="1:20" ht="32.1" customHeight="1" thickTop="1" x14ac:dyDescent="0.25">
      <c r="A54" s="327">
        <v>39</v>
      </c>
      <c r="B54" s="137" t="s">
        <v>134</v>
      </c>
      <c r="C54" s="137" t="s">
        <v>22</v>
      </c>
      <c r="D54" s="116">
        <v>2009</v>
      </c>
      <c r="E54" s="151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456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49" t="s">
        <v>12</v>
      </c>
      <c r="Q54" s="452"/>
      <c r="R54" s="366"/>
      <c r="S54" s="364"/>
      <c r="T54" s="364"/>
    </row>
    <row r="55" spans="1:20" ht="32.1" customHeight="1" thickBot="1" x14ac:dyDescent="0.3">
      <c r="A55" s="86">
        <v>40</v>
      </c>
      <c r="B55" s="137" t="s">
        <v>134</v>
      </c>
      <c r="C55" s="137" t="s">
        <v>22</v>
      </c>
      <c r="D55" s="116">
        <v>2010</v>
      </c>
      <c r="E55" s="151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456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49" t="s">
        <v>12</v>
      </c>
      <c r="Q55" s="452"/>
      <c r="R55" s="366"/>
      <c r="S55" s="364"/>
      <c r="T55" s="364"/>
    </row>
    <row r="56" spans="1:20" ht="32.1" customHeight="1" thickTop="1" x14ac:dyDescent="0.25">
      <c r="A56" s="327">
        <v>41</v>
      </c>
      <c r="B56" s="137" t="s">
        <v>134</v>
      </c>
      <c r="C56" s="137" t="s">
        <v>22</v>
      </c>
      <c r="D56" s="116">
        <v>2011</v>
      </c>
      <c r="E56" s="151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456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49" t="s">
        <v>12</v>
      </c>
      <c r="Q56" s="452"/>
      <c r="R56" s="366"/>
      <c r="S56" s="364"/>
      <c r="T56" s="364"/>
    </row>
    <row r="57" spans="1:20" ht="32.1" customHeight="1" thickBot="1" x14ac:dyDescent="0.3">
      <c r="A57" s="86">
        <v>42</v>
      </c>
      <c r="B57" s="137" t="s">
        <v>134</v>
      </c>
      <c r="C57" s="137" t="s">
        <v>22</v>
      </c>
      <c r="D57" s="116">
        <v>2012</v>
      </c>
      <c r="E57" s="151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456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49" t="s">
        <v>12</v>
      </c>
      <c r="Q57" s="452"/>
      <c r="R57" s="366"/>
      <c r="S57" s="364"/>
      <c r="T57" s="364"/>
    </row>
    <row r="58" spans="1:20" ht="32.1" customHeight="1" thickTop="1" x14ac:dyDescent="0.25">
      <c r="A58" s="327">
        <v>43</v>
      </c>
      <c r="B58" s="137" t="s">
        <v>134</v>
      </c>
      <c r="C58" s="137" t="s">
        <v>22</v>
      </c>
      <c r="D58" s="116">
        <v>2013</v>
      </c>
      <c r="E58" s="151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456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49" t="s">
        <v>12</v>
      </c>
      <c r="Q58" s="452"/>
      <c r="R58" s="366"/>
      <c r="S58" s="364"/>
      <c r="T58" s="364"/>
    </row>
    <row r="59" spans="1:20" ht="32.1" customHeight="1" thickBot="1" x14ac:dyDescent="0.3">
      <c r="A59" s="86">
        <v>44</v>
      </c>
      <c r="B59" s="137" t="s">
        <v>134</v>
      </c>
      <c r="C59" s="137" t="s">
        <v>22</v>
      </c>
      <c r="D59" s="116">
        <v>2014</v>
      </c>
      <c r="E59" s="151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456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49" t="s">
        <v>12</v>
      </c>
      <c r="Q59" s="452"/>
      <c r="R59" s="366"/>
      <c r="S59" s="364"/>
      <c r="T59" s="364"/>
    </row>
    <row r="60" spans="1:20" ht="32.1" customHeight="1" thickTop="1" x14ac:dyDescent="0.25">
      <c r="A60" s="327">
        <v>45</v>
      </c>
      <c r="B60" s="137" t="s">
        <v>134</v>
      </c>
      <c r="C60" s="137" t="s">
        <v>48</v>
      </c>
      <c r="D60" s="116">
        <v>2015</v>
      </c>
      <c r="E60" s="151" t="s">
        <v>172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456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49" t="s">
        <v>12</v>
      </c>
      <c r="Q60" s="452"/>
      <c r="R60" s="366"/>
      <c r="S60" s="364"/>
      <c r="T60" s="364"/>
    </row>
    <row r="61" spans="1:20" ht="32.1" customHeight="1" thickBot="1" x14ac:dyDescent="0.3">
      <c r="A61" s="86">
        <v>46</v>
      </c>
      <c r="B61" s="137" t="s">
        <v>134</v>
      </c>
      <c r="C61" s="137" t="s">
        <v>15</v>
      </c>
      <c r="D61" s="116">
        <v>2016</v>
      </c>
      <c r="E61" s="151" t="s">
        <v>183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456">
        <v>14.65</v>
      </c>
      <c r="L61" s="2">
        <v>1</v>
      </c>
      <c r="M61" s="2">
        <v>52</v>
      </c>
      <c r="N61" s="84">
        <f t="shared" si="20"/>
        <v>761.80000000000007</v>
      </c>
      <c r="O61" s="349" t="s">
        <v>12</v>
      </c>
      <c r="Q61" s="452"/>
      <c r="R61" s="366"/>
      <c r="S61" s="364"/>
      <c r="T61" s="364"/>
    </row>
    <row r="62" spans="1:20" ht="32.1" customHeight="1" thickTop="1" x14ac:dyDescent="0.25">
      <c r="A62" s="327">
        <v>47</v>
      </c>
      <c r="B62" s="137" t="s">
        <v>134</v>
      </c>
      <c r="C62" s="137" t="s">
        <v>163</v>
      </c>
      <c r="D62" s="116">
        <v>2018</v>
      </c>
      <c r="E62" s="151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456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49" t="s">
        <v>11</v>
      </c>
      <c r="Q62" s="452"/>
      <c r="R62" s="366"/>
      <c r="S62" s="364"/>
      <c r="T62" s="364"/>
    </row>
    <row r="63" spans="1:20" ht="32.1" customHeight="1" thickBot="1" x14ac:dyDescent="0.3">
      <c r="A63" s="86">
        <v>48</v>
      </c>
      <c r="B63" s="137" t="s">
        <v>134</v>
      </c>
      <c r="C63" s="137" t="s">
        <v>163</v>
      </c>
      <c r="D63" s="116">
        <v>2018</v>
      </c>
      <c r="E63" s="151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456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49" t="s">
        <v>11</v>
      </c>
      <c r="Q63" s="452"/>
      <c r="R63" s="366"/>
      <c r="S63" s="364"/>
      <c r="T63" s="364"/>
    </row>
    <row r="64" spans="1:20" ht="32.1" customHeight="1" thickTop="1" x14ac:dyDescent="0.25">
      <c r="A64" s="327">
        <v>49</v>
      </c>
      <c r="B64" s="328" t="s">
        <v>299</v>
      </c>
      <c r="C64" s="328" t="s">
        <v>15</v>
      </c>
      <c r="D64" s="149" t="s">
        <v>179</v>
      </c>
      <c r="E64" s="329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458">
        <v>342.38</v>
      </c>
      <c r="L64" s="28">
        <v>1</v>
      </c>
      <c r="M64" s="28">
        <v>52</v>
      </c>
      <c r="N64" s="330">
        <f t="shared" si="20"/>
        <v>17803.759999999998</v>
      </c>
      <c r="O64" s="350" t="s">
        <v>12</v>
      </c>
      <c r="Q64" s="452"/>
      <c r="R64" s="366"/>
      <c r="S64" s="364"/>
      <c r="T64" s="364"/>
    </row>
    <row r="65" spans="8:26" ht="15" customHeight="1" x14ac:dyDescent="0.25">
      <c r="H65" s="170"/>
      <c r="I65" s="40"/>
      <c r="J65" s="159"/>
      <c r="K65" s="175">
        <f>SUM(K16:K64)</f>
        <v>1335.1100000000001</v>
      </c>
      <c r="L65" s="221"/>
      <c r="M65" s="221"/>
      <c r="N65" s="221">
        <f>SUM(N16:N64)</f>
        <v>119547.55999999998</v>
      </c>
      <c r="Q65" s="364"/>
      <c r="R65" s="366"/>
      <c r="S65" s="364"/>
      <c r="T65" s="364"/>
      <c r="U65" s="141"/>
      <c r="V65" s="141"/>
      <c r="W65" s="141"/>
      <c r="X65" s="141"/>
    </row>
    <row r="66" spans="8:26" ht="14.25" x14ac:dyDescent="0.25">
      <c r="H66" s="170"/>
      <c r="I66" s="40"/>
      <c r="J66" s="159"/>
      <c r="L66" s="159"/>
      <c r="M66" s="159"/>
      <c r="N66" s="159"/>
      <c r="Q66" s="364"/>
      <c r="S66" s="364"/>
      <c r="T66" s="364"/>
      <c r="U66" s="141"/>
      <c r="V66" s="141"/>
      <c r="W66" s="141"/>
      <c r="X66" s="141"/>
    </row>
    <row r="67" spans="8:26" ht="14.25" x14ac:dyDescent="0.25">
      <c r="L67" s="40"/>
      <c r="M67" s="40"/>
      <c r="N67" s="40"/>
      <c r="Q67" s="364"/>
      <c r="S67" s="364"/>
      <c r="T67" s="364"/>
      <c r="U67" s="141"/>
      <c r="V67" s="141"/>
      <c r="W67" s="141"/>
      <c r="X67" s="141"/>
    </row>
    <row r="68" spans="8:26" ht="36" x14ac:dyDescent="0.25">
      <c r="I68" s="180" t="s">
        <v>220</v>
      </c>
      <c r="J68" s="181" t="s">
        <v>217</v>
      </c>
      <c r="K68" s="226" t="s">
        <v>211</v>
      </c>
      <c r="L68" s="183"/>
      <c r="M68" s="184"/>
      <c r="N68" s="182" t="s">
        <v>212</v>
      </c>
      <c r="Q68" s="364"/>
      <c r="S68" s="39"/>
      <c r="T68" s="364"/>
      <c r="U68" s="141"/>
      <c r="V68" s="141"/>
      <c r="W68" s="141"/>
      <c r="X68" s="141"/>
    </row>
    <row r="69" spans="8:26" ht="14.25" x14ac:dyDescent="0.25">
      <c r="I69" s="180"/>
      <c r="J69" s="185" t="s">
        <v>33</v>
      </c>
      <c r="K69" s="226">
        <f>SUMIF(I$16:I$64,"A",K16:K64)</f>
        <v>294.40999999999997</v>
      </c>
      <c r="L69" s="214"/>
      <c r="M69" s="215"/>
      <c r="N69" s="182">
        <f>SUMIF(I$14:I$186,"A",N$14:N$186)</f>
        <v>30618.639999999999</v>
      </c>
      <c r="Q69" s="364"/>
      <c r="S69" s="39"/>
      <c r="T69" s="364"/>
      <c r="U69" s="141"/>
      <c r="V69" s="141"/>
      <c r="W69" s="141"/>
      <c r="X69" s="141"/>
    </row>
    <row r="70" spans="8:26" ht="14.25" x14ac:dyDescent="0.25">
      <c r="I70" s="187"/>
      <c r="J70" s="185" t="s">
        <v>24</v>
      </c>
      <c r="K70" s="226">
        <f>SUMIF(I$16:I$64,"B",K16:K64)</f>
        <v>0</v>
      </c>
      <c r="L70" s="214"/>
      <c r="M70" s="215"/>
      <c r="N70" s="182">
        <f>SUMIF(I$14:I$186,"B",N$14:N$186)</f>
        <v>0</v>
      </c>
      <c r="Q70" s="364"/>
      <c r="S70" s="39"/>
      <c r="T70" s="364"/>
      <c r="U70" s="141"/>
      <c r="V70" s="141"/>
      <c r="W70" s="141"/>
      <c r="X70" s="141"/>
    </row>
    <row r="71" spans="8:26" ht="14.25" x14ac:dyDescent="0.25">
      <c r="I71" s="187"/>
      <c r="J71" s="185" t="s">
        <v>35</v>
      </c>
      <c r="K71" s="226">
        <f>SUMIF(I$16:I$64,"C",K16:K64)</f>
        <v>0</v>
      </c>
      <c r="L71" s="214"/>
      <c r="M71" s="215"/>
      <c r="N71" s="182">
        <f>SUMIF(I$14:I$186,"C",N$14:N$186)</f>
        <v>0</v>
      </c>
      <c r="S71" s="37"/>
      <c r="U71" s="141"/>
      <c r="V71" s="141"/>
      <c r="W71" s="141"/>
      <c r="X71" s="141"/>
    </row>
    <row r="72" spans="8:26" ht="14.25" x14ac:dyDescent="0.25">
      <c r="I72" s="187"/>
      <c r="J72" s="185" t="s">
        <v>32</v>
      </c>
      <c r="K72" s="226">
        <f>SUMIF(I$16:I$64,"D",K16:K64)</f>
        <v>0</v>
      </c>
      <c r="L72" s="214"/>
      <c r="M72" s="215"/>
      <c r="N72" s="182">
        <f>SUMIF(I$14:I$186,"D",N$14:N$186)</f>
        <v>0</v>
      </c>
      <c r="S72" s="37"/>
      <c r="U72" s="141"/>
      <c r="V72" s="141"/>
      <c r="W72" s="141"/>
      <c r="X72" s="141"/>
    </row>
    <row r="73" spans="8:26" ht="14.25" x14ac:dyDescent="0.25">
      <c r="I73" s="187"/>
      <c r="J73" s="185" t="s">
        <v>31</v>
      </c>
      <c r="K73" s="226">
        <f>SUMIF(I$16:I$64,"E",K16:K64)</f>
        <v>5.65</v>
      </c>
      <c r="L73" s="214"/>
      <c r="M73" s="215"/>
      <c r="N73" s="182">
        <f>SUMIF(I$14:I$186,"E",N$14:N$186)</f>
        <v>1469</v>
      </c>
      <c r="S73" s="37"/>
      <c r="U73" s="141"/>
      <c r="V73" s="141"/>
      <c r="W73" s="141"/>
      <c r="X73" s="141"/>
    </row>
    <row r="74" spans="8:26" ht="14.25" x14ac:dyDescent="0.25">
      <c r="I74" s="187"/>
      <c r="J74" s="185" t="s">
        <v>36</v>
      </c>
      <c r="K74" s="226">
        <f>SUMIF(I$16:I$64,"F",K16:K64)</f>
        <v>0</v>
      </c>
      <c r="L74" s="214"/>
      <c r="M74" s="215"/>
      <c r="N74" s="182">
        <f>SUMIF(I$14:I$186,"F",N$14:N$186)</f>
        <v>0</v>
      </c>
      <c r="S74" s="37"/>
      <c r="U74" s="141"/>
      <c r="V74" s="141"/>
      <c r="W74" s="141"/>
      <c r="X74" s="141"/>
    </row>
    <row r="75" spans="8:26" ht="14.25" x14ac:dyDescent="0.25">
      <c r="I75" s="187"/>
      <c r="J75" s="185" t="s">
        <v>29</v>
      </c>
      <c r="K75" s="226">
        <f>SUMIF(I$16:I$64,"G",K16:K64)</f>
        <v>22.6</v>
      </c>
      <c r="L75" s="214"/>
      <c r="M75" s="215"/>
      <c r="N75" s="182">
        <f>SUMIF(I$14:I$186,"G",N$14:N$186)</f>
        <v>5876</v>
      </c>
      <c r="R75" s="463"/>
      <c r="S75" s="37"/>
      <c r="U75" s="141"/>
      <c r="V75" s="141"/>
      <c r="W75" s="141"/>
      <c r="X75" s="141"/>
    </row>
    <row r="76" spans="8:26" ht="14.25" x14ac:dyDescent="0.25">
      <c r="I76" s="187"/>
      <c r="J76" s="185" t="s">
        <v>30</v>
      </c>
      <c r="K76" s="226">
        <f>SUMIF(I$16:I$64,"H",K16:K64)</f>
        <v>0</v>
      </c>
      <c r="L76" s="214"/>
      <c r="M76" s="215"/>
      <c r="N76" s="182">
        <f>SUMIF(I$14:I$186,"H",N$14:N$186)</f>
        <v>0</v>
      </c>
      <c r="S76" s="37"/>
      <c r="U76" s="141"/>
      <c r="V76" s="141"/>
      <c r="W76" s="141"/>
      <c r="X76" s="141"/>
    </row>
    <row r="77" spans="8:26" ht="14.25" x14ac:dyDescent="0.25">
      <c r="I77" s="187"/>
      <c r="J77" s="185" t="s">
        <v>27</v>
      </c>
      <c r="K77" s="226">
        <f>SUMIF(I$16:I$64,"I",K16:K64)</f>
        <v>156.57000000000002</v>
      </c>
      <c r="L77" s="214"/>
      <c r="M77" s="215"/>
      <c r="N77" s="182">
        <f>SUMIF(I$14:I$186,"I",N$14:N$186)</f>
        <v>16283.279999999999</v>
      </c>
      <c r="S77" s="37"/>
      <c r="U77" s="141"/>
      <c r="V77" s="141"/>
      <c r="W77" s="141"/>
      <c r="X77" s="141"/>
    </row>
    <row r="78" spans="8:26" ht="14.25" x14ac:dyDescent="0.25">
      <c r="I78" s="187"/>
      <c r="J78" s="185" t="s">
        <v>28</v>
      </c>
      <c r="K78" s="226">
        <f>SUMIF(I$16:I$64,"J",K16:K64)</f>
        <v>0</v>
      </c>
      <c r="L78" s="214"/>
      <c r="M78" s="215"/>
      <c r="N78" s="182">
        <f>SUMIF(I$14:I$186,"J",N$14:N$186)</f>
        <v>0</v>
      </c>
      <c r="S78" s="37"/>
      <c r="U78" s="141"/>
      <c r="V78" s="141"/>
      <c r="W78" s="141"/>
      <c r="X78" s="141"/>
      <c r="Z78" s="207">
        <f>SUBTOTAL(9,K16:K64)</f>
        <v>1335.1100000000001</v>
      </c>
    </row>
    <row r="79" spans="8:26" ht="14.25" x14ac:dyDescent="0.25">
      <c r="I79" s="187"/>
      <c r="J79" s="185" t="s">
        <v>34</v>
      </c>
      <c r="K79" s="226">
        <f>SUMIF(I$16:I$64,"K",K16:K64)</f>
        <v>825.37999999999988</v>
      </c>
      <c r="L79" s="214"/>
      <c r="M79" s="215"/>
      <c r="N79" s="182">
        <f>SUMIF(I$14:I$186,"K",N$14:N$186)</f>
        <v>65270.14</v>
      </c>
      <c r="S79" s="37"/>
      <c r="U79" s="141"/>
      <c r="V79" s="141"/>
      <c r="W79" s="141"/>
      <c r="X79" s="141"/>
    </row>
    <row r="80" spans="8:26" ht="14.25" x14ac:dyDescent="0.25">
      <c r="I80" s="187"/>
      <c r="J80" s="185" t="s">
        <v>84</v>
      </c>
      <c r="K80" s="226">
        <f>SUMIF(I$16:I$64,"L",K16:K64)</f>
        <v>0</v>
      </c>
      <c r="L80" s="214"/>
      <c r="M80" s="215"/>
      <c r="N80" s="182">
        <f>SUMIF(I$14:I$186,"L",N$14:N$186)</f>
        <v>0</v>
      </c>
      <c r="S80" s="37"/>
      <c r="U80" s="141"/>
      <c r="V80" s="141"/>
      <c r="W80" s="141"/>
      <c r="X80" s="141"/>
    </row>
    <row r="81" spans="5:24" ht="14.25" x14ac:dyDescent="0.25">
      <c r="I81" s="187"/>
      <c r="J81" s="185" t="s">
        <v>83</v>
      </c>
      <c r="K81" s="226">
        <f>SUMIF(I$16:I$64,"M",K16:K64)</f>
        <v>30.5</v>
      </c>
      <c r="L81" s="214"/>
      <c r="M81" s="215"/>
      <c r="N81" s="182">
        <f>SUMIF(I$14:I$186,"M",N$14:N$186)</f>
        <v>30.5</v>
      </c>
      <c r="S81" s="37"/>
      <c r="U81" s="141"/>
      <c r="V81" s="141"/>
      <c r="W81" s="141"/>
      <c r="X81" s="141"/>
    </row>
    <row r="82" spans="5:24" ht="14.25" x14ac:dyDescent="0.25">
      <c r="I82" s="187"/>
      <c r="J82" s="185" t="s">
        <v>85</v>
      </c>
      <c r="K82" s="226">
        <f>SUMIF(I$16:I$64,"N",K16:K64)</f>
        <v>0</v>
      </c>
      <c r="L82" s="214"/>
      <c r="M82" s="215"/>
      <c r="N82" s="182">
        <f>SUMIF(I$14:I$186,"N",N$14:N$186)</f>
        <v>0</v>
      </c>
      <c r="S82" s="37"/>
      <c r="U82" s="141"/>
      <c r="V82" s="141"/>
      <c r="W82" s="141"/>
      <c r="X82" s="141"/>
    </row>
    <row r="83" spans="5:24" ht="14.25" x14ac:dyDescent="0.25">
      <c r="I83" s="187"/>
      <c r="J83" s="188" t="s">
        <v>213</v>
      </c>
      <c r="K83" s="211">
        <f>SUM(K69:K82)</f>
        <v>1335.11</v>
      </c>
      <c r="L83" s="216"/>
      <c r="M83" s="211"/>
      <c r="N83" s="189">
        <f>SUM(N69:N82)</f>
        <v>119547.56</v>
      </c>
      <c r="S83" s="37"/>
      <c r="U83" s="141"/>
      <c r="V83" s="141"/>
      <c r="W83" s="141"/>
      <c r="X83" s="141"/>
    </row>
    <row r="84" spans="5:24" ht="14.25" x14ac:dyDescent="0.25">
      <c r="J84" s="44"/>
      <c r="K84" s="454"/>
      <c r="S84" s="37"/>
      <c r="U84" s="141"/>
      <c r="V84" s="141"/>
      <c r="W84" s="141"/>
      <c r="X84" s="141"/>
    </row>
    <row r="85" spans="5:24" ht="14.25" x14ac:dyDescent="0.25">
      <c r="J85" s="44"/>
      <c r="K85" s="454"/>
      <c r="S85" s="37"/>
      <c r="U85" s="141"/>
      <c r="V85" s="141"/>
      <c r="W85" s="141"/>
      <c r="X85" s="141"/>
    </row>
    <row r="86" spans="5:24" ht="15" x14ac:dyDescent="0.25">
      <c r="E86" s="272"/>
      <c r="H86" s="368"/>
      <c r="I86" s="432"/>
      <c r="J86" s="431"/>
      <c r="K86" s="431"/>
      <c r="L86" s="431"/>
      <c r="M86" s="431"/>
      <c r="N86" s="431"/>
      <c r="O86" s="431"/>
      <c r="P86" s="431"/>
      <c r="Q86" s="368"/>
      <c r="R86" s="464"/>
      <c r="S86" s="138"/>
      <c r="U86" s="352"/>
      <c r="V86" s="141"/>
      <c r="W86" s="141"/>
      <c r="X86" s="141"/>
    </row>
    <row r="87" spans="5:24" ht="15" customHeight="1" x14ac:dyDescent="0.25">
      <c r="E87" s="272"/>
      <c r="H87" s="368"/>
      <c r="I87" s="433"/>
      <c r="J87" s="434"/>
      <c r="K87" s="459"/>
      <c r="L87" s="435"/>
      <c r="M87" s="435"/>
      <c r="N87" s="435"/>
      <c r="O87" s="435"/>
      <c r="P87" s="434"/>
      <c r="Q87" s="434"/>
      <c r="R87" s="405"/>
      <c r="S87" s="405"/>
      <c r="U87" s="352"/>
      <c r="V87" s="141"/>
      <c r="W87" s="141"/>
      <c r="X87" s="141"/>
    </row>
    <row r="88" spans="5:24" ht="15" x14ac:dyDescent="0.25">
      <c r="E88" s="272"/>
      <c r="H88" s="368"/>
      <c r="I88" s="432"/>
      <c r="J88" s="433"/>
      <c r="K88" s="460"/>
      <c r="L88" s="433"/>
      <c r="M88" s="433"/>
      <c r="N88" s="433"/>
      <c r="O88" s="433"/>
      <c r="P88" s="433"/>
      <c r="Q88" s="433"/>
      <c r="R88" s="465"/>
      <c r="S88" s="138"/>
      <c r="U88" s="352"/>
      <c r="V88" s="141"/>
      <c r="W88" s="141"/>
      <c r="X88" s="141"/>
    </row>
    <row r="89" spans="5:24" ht="15" x14ac:dyDescent="0.25">
      <c r="E89" s="272"/>
      <c r="H89" s="368"/>
      <c r="I89" s="432"/>
      <c r="J89" s="433"/>
      <c r="K89" s="461"/>
      <c r="L89" s="433"/>
      <c r="M89" s="433"/>
      <c r="N89" s="433"/>
      <c r="O89" s="433"/>
      <c r="P89" s="433"/>
      <c r="Q89" s="433"/>
      <c r="R89" s="465"/>
      <c r="S89" s="138"/>
      <c r="U89" s="352"/>
      <c r="V89" s="141"/>
      <c r="W89" s="141"/>
      <c r="X89" s="141"/>
    </row>
    <row r="90" spans="5:24" ht="15" x14ac:dyDescent="0.25">
      <c r="E90" s="272"/>
      <c r="H90" s="368"/>
      <c r="I90" s="432"/>
      <c r="J90" s="433"/>
      <c r="K90" s="461"/>
      <c r="L90" s="433"/>
      <c r="M90" s="433"/>
      <c r="N90" s="433"/>
      <c r="O90" s="433"/>
      <c r="P90" s="433"/>
      <c r="Q90" s="433"/>
      <c r="R90" s="465"/>
      <c r="S90" s="138"/>
      <c r="U90" s="352"/>
      <c r="V90" s="141"/>
      <c r="W90" s="141"/>
      <c r="X90" s="141"/>
    </row>
    <row r="91" spans="5:24" ht="15" x14ac:dyDescent="0.25">
      <c r="E91" s="272"/>
      <c r="H91" s="368"/>
      <c r="I91" s="432"/>
      <c r="J91" s="433"/>
      <c r="K91" s="460"/>
      <c r="L91" s="433"/>
      <c r="M91" s="433"/>
      <c r="N91" s="433"/>
      <c r="O91" s="433"/>
      <c r="P91" s="433"/>
      <c r="Q91" s="433"/>
      <c r="R91" s="465"/>
      <c r="S91" s="138"/>
      <c r="U91" s="352"/>
      <c r="V91" s="141"/>
      <c r="W91" s="141"/>
      <c r="X91" s="141"/>
    </row>
    <row r="92" spans="5:24" ht="15" x14ac:dyDescent="0.25">
      <c r="E92" s="272"/>
      <c r="H92" s="368"/>
      <c r="I92" s="432"/>
      <c r="J92" s="433"/>
      <c r="K92" s="460"/>
      <c r="L92" s="433"/>
      <c r="M92" s="433"/>
      <c r="N92" s="433"/>
      <c r="O92" s="433"/>
      <c r="P92" s="433"/>
      <c r="Q92" s="433"/>
      <c r="R92" s="465"/>
      <c r="S92" s="138"/>
      <c r="U92" s="352"/>
      <c r="V92" s="141"/>
      <c r="W92" s="141"/>
      <c r="X92" s="141"/>
    </row>
    <row r="93" spans="5:24" ht="15" x14ac:dyDescent="0.25">
      <c r="E93" s="272"/>
      <c r="H93" s="368"/>
      <c r="I93" s="432"/>
      <c r="J93" s="433"/>
      <c r="K93" s="460"/>
      <c r="L93" s="433"/>
      <c r="M93" s="433"/>
      <c r="N93" s="433"/>
      <c r="O93" s="433"/>
      <c r="P93" s="433"/>
      <c r="Q93" s="433"/>
      <c r="R93" s="465"/>
      <c r="S93" s="138"/>
      <c r="U93" s="352"/>
      <c r="V93" s="141"/>
      <c r="W93" s="141"/>
      <c r="X93" s="141"/>
    </row>
    <row r="94" spans="5:24" ht="15" x14ac:dyDescent="0.25">
      <c r="E94" s="272"/>
      <c r="H94" s="368"/>
      <c r="I94" s="432"/>
      <c r="J94" s="433"/>
      <c r="K94" s="460"/>
      <c r="L94" s="433"/>
      <c r="M94" s="433"/>
      <c r="N94" s="433"/>
      <c r="O94" s="433"/>
      <c r="P94" s="433"/>
      <c r="Q94" s="433"/>
      <c r="R94" s="465"/>
      <c r="S94" s="138"/>
      <c r="U94" s="352"/>
      <c r="V94" s="141"/>
      <c r="W94" s="141"/>
      <c r="X94" s="141"/>
    </row>
    <row r="95" spans="5:24" ht="15" x14ac:dyDescent="0.25">
      <c r="E95" s="272"/>
      <c r="H95" s="368"/>
      <c r="I95" s="432"/>
      <c r="J95" s="433"/>
      <c r="K95" s="460"/>
      <c r="L95" s="433"/>
      <c r="M95" s="433"/>
      <c r="N95" s="433"/>
      <c r="O95" s="433"/>
      <c r="P95" s="433"/>
      <c r="Q95" s="433"/>
      <c r="R95" s="465"/>
      <c r="S95" s="138"/>
      <c r="U95" s="352"/>
      <c r="V95" s="141"/>
      <c r="W95" s="141"/>
      <c r="X95" s="141"/>
    </row>
    <row r="96" spans="5:24" ht="15" x14ac:dyDescent="0.25">
      <c r="E96" s="272"/>
      <c r="H96" s="368"/>
      <c r="I96" s="432"/>
      <c r="J96" s="433"/>
      <c r="K96" s="460"/>
      <c r="L96" s="433"/>
      <c r="M96" s="433"/>
      <c r="N96" s="433"/>
      <c r="O96" s="433"/>
      <c r="P96" s="433"/>
      <c r="Q96" s="433"/>
      <c r="R96" s="465"/>
      <c r="S96" s="138"/>
      <c r="U96" s="352"/>
      <c r="V96" s="141"/>
      <c r="W96" s="141"/>
      <c r="X96" s="141"/>
    </row>
    <row r="97" spans="1:30" ht="15" x14ac:dyDescent="0.25">
      <c r="E97" s="272"/>
      <c r="H97" s="368"/>
      <c r="I97" s="432"/>
      <c r="J97" s="433"/>
      <c r="K97" s="461"/>
      <c r="L97" s="433"/>
      <c r="M97" s="433"/>
      <c r="N97" s="433"/>
      <c r="O97" s="433"/>
      <c r="P97" s="433"/>
      <c r="Q97" s="433"/>
      <c r="R97" s="465"/>
      <c r="S97" s="138"/>
      <c r="U97" s="352"/>
      <c r="V97" s="141"/>
      <c r="W97" s="141"/>
      <c r="X97" s="141"/>
    </row>
    <row r="98" spans="1:30" ht="15" x14ac:dyDescent="0.25">
      <c r="E98" s="272"/>
      <c r="H98" s="368"/>
      <c r="I98" s="432"/>
      <c r="J98" s="433"/>
      <c r="K98" s="460"/>
      <c r="L98" s="433"/>
      <c r="M98" s="433"/>
      <c r="N98" s="433"/>
      <c r="O98" s="433"/>
      <c r="P98" s="433"/>
      <c r="Q98" s="433"/>
      <c r="R98" s="465"/>
      <c r="S98" s="138"/>
      <c r="U98" s="352"/>
      <c r="V98" s="141"/>
      <c r="W98" s="141"/>
      <c r="X98" s="141"/>
    </row>
    <row r="99" spans="1:30" ht="15" x14ac:dyDescent="0.25">
      <c r="E99" s="272"/>
      <c r="H99" s="368"/>
      <c r="I99" s="432"/>
      <c r="J99" s="433"/>
      <c r="K99" s="461"/>
      <c r="L99" s="433"/>
      <c r="M99" s="433"/>
      <c r="N99" s="433"/>
      <c r="O99" s="433"/>
      <c r="P99" s="433"/>
      <c r="Q99" s="433"/>
      <c r="R99" s="465"/>
      <c r="S99" s="138"/>
      <c r="U99" s="352"/>
      <c r="V99" s="141"/>
      <c r="W99" s="141"/>
      <c r="X99" s="141"/>
    </row>
    <row r="100" spans="1:30" ht="15" x14ac:dyDescent="0.25">
      <c r="E100" s="272"/>
      <c r="H100" s="368"/>
      <c r="I100" s="432"/>
      <c r="J100" s="433"/>
      <c r="K100" s="460"/>
      <c r="L100" s="433"/>
      <c r="M100" s="433"/>
      <c r="N100" s="433"/>
      <c r="O100" s="433"/>
      <c r="P100" s="433"/>
      <c r="Q100" s="433"/>
      <c r="R100" s="465"/>
      <c r="S100" s="138"/>
      <c r="U100" s="352"/>
      <c r="V100" s="141"/>
      <c r="W100" s="141"/>
      <c r="X100" s="141"/>
    </row>
    <row r="101" spans="1:30" ht="15" x14ac:dyDescent="0.25">
      <c r="E101" s="272"/>
      <c r="H101" s="368"/>
      <c r="I101" s="432"/>
      <c r="J101" s="433"/>
      <c r="K101" s="461"/>
      <c r="L101" s="433"/>
      <c r="M101" s="433"/>
      <c r="N101" s="433"/>
      <c r="O101" s="433"/>
      <c r="P101" s="433"/>
      <c r="Q101" s="433"/>
      <c r="R101" s="465"/>
      <c r="S101" s="138"/>
      <c r="U101" s="352"/>
      <c r="V101" s="141"/>
      <c r="W101" s="141"/>
      <c r="X101" s="141"/>
    </row>
    <row r="102" spans="1:30" ht="14.25" x14ac:dyDescent="0.25">
      <c r="E102" s="272"/>
      <c r="H102" s="368"/>
      <c r="I102" s="368"/>
      <c r="J102" s="368"/>
      <c r="K102" s="462"/>
      <c r="L102" s="368"/>
      <c r="M102" s="368"/>
      <c r="N102" s="368"/>
      <c r="O102" s="368"/>
      <c r="P102" s="368"/>
      <c r="Q102" s="368"/>
      <c r="R102" s="464"/>
      <c r="S102" s="138"/>
      <c r="U102" s="352"/>
      <c r="V102" s="141"/>
      <c r="W102" s="141"/>
      <c r="X102" s="141"/>
    </row>
    <row r="103" spans="1:30" ht="15" customHeight="1" x14ac:dyDescent="0.25">
      <c r="E103" s="272"/>
      <c r="H103" s="437"/>
      <c r="I103" s="437"/>
      <c r="J103" s="367"/>
      <c r="K103" s="462"/>
      <c r="L103" s="367"/>
      <c r="M103" s="367"/>
      <c r="N103" s="367"/>
      <c r="O103" s="367"/>
      <c r="P103" s="367"/>
      <c r="Q103" s="368"/>
      <c r="R103" s="466"/>
      <c r="S103" s="138"/>
      <c r="U103" s="352"/>
      <c r="V103" s="141"/>
      <c r="W103" s="141"/>
      <c r="X103" s="141"/>
    </row>
    <row r="104" spans="1:30" ht="14.25" x14ac:dyDescent="0.25">
      <c r="E104" s="272"/>
      <c r="J104" s="95"/>
      <c r="K104" s="454"/>
      <c r="S104" s="37"/>
      <c r="U104" s="352"/>
      <c r="V104" s="141"/>
      <c r="W104" s="141"/>
      <c r="X104" s="141"/>
      <c r="AD104" s="213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159"/>
      <c r="L105" s="48"/>
      <c r="M105" s="48"/>
      <c r="N105" s="48"/>
      <c r="O105" s="48"/>
      <c r="P105" s="48"/>
      <c r="Q105" s="48"/>
      <c r="R105" s="159"/>
      <c r="S105" s="48"/>
      <c r="T105" s="210"/>
      <c r="U105" s="453"/>
      <c r="V105" s="228"/>
      <c r="W105" s="228"/>
      <c r="X105" s="228"/>
      <c r="Y105" s="210"/>
      <c r="Z105" s="210"/>
      <c r="AA105" s="210"/>
      <c r="AB105" s="210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159"/>
      <c r="L106" s="48"/>
      <c r="M106" s="48"/>
      <c r="N106" s="48"/>
      <c r="O106" s="48"/>
      <c r="P106" s="48"/>
      <c r="Q106" s="48"/>
      <c r="R106" s="159"/>
      <c r="S106" s="48"/>
      <c r="T106" s="210"/>
      <c r="U106" s="453"/>
      <c r="V106" s="228"/>
      <c r="W106" s="228"/>
      <c r="X106" s="228"/>
      <c r="Y106" s="210"/>
      <c r="Z106" s="210"/>
      <c r="AA106" s="210"/>
      <c r="AB106" s="210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159"/>
      <c r="L107" s="48"/>
      <c r="M107" s="48"/>
      <c r="N107" s="48"/>
      <c r="O107" s="48"/>
      <c r="P107" s="48"/>
      <c r="Q107" s="48"/>
      <c r="R107" s="159"/>
      <c r="S107" s="48"/>
      <c r="T107" s="210"/>
      <c r="U107" s="453"/>
      <c r="V107" s="228"/>
      <c r="W107" s="228"/>
      <c r="X107" s="228"/>
      <c r="Y107" s="210"/>
      <c r="Z107" s="210"/>
      <c r="AA107" s="210"/>
      <c r="AB107" s="210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159"/>
      <c r="L108" s="48"/>
      <c r="M108" s="48"/>
      <c r="N108" s="48"/>
      <c r="O108" s="48"/>
      <c r="P108" s="48"/>
      <c r="Q108" s="48"/>
      <c r="R108" s="159"/>
      <c r="S108" s="48"/>
      <c r="T108" s="210"/>
      <c r="U108" s="453"/>
      <c r="V108" s="228"/>
      <c r="W108" s="228"/>
      <c r="X108" s="228"/>
      <c r="Y108" s="210"/>
      <c r="Z108" s="210"/>
      <c r="AA108" s="210"/>
      <c r="AB108" s="210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159"/>
      <c r="L109" s="48"/>
      <c r="M109" s="48"/>
      <c r="N109" s="48"/>
      <c r="O109" s="48"/>
      <c r="P109" s="48"/>
      <c r="Q109" s="48"/>
      <c r="R109" s="159"/>
      <c r="S109" s="48"/>
      <c r="T109" s="210"/>
      <c r="U109" s="453"/>
      <c r="V109" s="228"/>
      <c r="W109" s="228"/>
      <c r="X109" s="228"/>
      <c r="Y109" s="210"/>
      <c r="Z109" s="210"/>
      <c r="AA109" s="210"/>
      <c r="AB109" s="210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159"/>
      <c r="L110" s="48"/>
      <c r="M110" s="48"/>
      <c r="N110" s="48"/>
      <c r="O110" s="48"/>
      <c r="P110" s="48"/>
      <c r="Q110" s="48"/>
      <c r="R110" s="159"/>
      <c r="S110" s="48"/>
      <c r="T110" s="210"/>
      <c r="U110" s="453"/>
      <c r="V110" s="228"/>
      <c r="W110" s="228"/>
      <c r="X110" s="228"/>
      <c r="Y110" s="210"/>
      <c r="Z110" s="210"/>
      <c r="AA110" s="210"/>
      <c r="AB110" s="210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159"/>
      <c r="L111" s="48"/>
      <c r="M111" s="48"/>
      <c r="N111" s="48"/>
      <c r="O111" s="48"/>
      <c r="P111" s="48"/>
      <c r="Q111" s="48"/>
      <c r="R111" s="159"/>
      <c r="S111" s="48"/>
      <c r="T111" s="210"/>
      <c r="U111" s="453"/>
      <c r="V111" s="228"/>
      <c r="W111" s="228"/>
      <c r="X111" s="228"/>
      <c r="Y111" s="210"/>
      <c r="Z111" s="210"/>
      <c r="AA111" s="210"/>
      <c r="AB111" s="210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159"/>
      <c r="L112" s="48"/>
      <c r="M112" s="48"/>
      <c r="N112" s="48"/>
      <c r="O112" s="48"/>
      <c r="P112" s="48"/>
      <c r="Q112" s="48"/>
      <c r="R112" s="159"/>
      <c r="S112" s="48"/>
      <c r="T112" s="210"/>
      <c r="U112" s="453"/>
      <c r="V112" s="228"/>
      <c r="W112" s="228"/>
      <c r="X112" s="228"/>
      <c r="Y112" s="210"/>
      <c r="Z112" s="210"/>
      <c r="AA112" s="210"/>
      <c r="AB112" s="210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159"/>
      <c r="L113" s="48"/>
      <c r="M113" s="48"/>
      <c r="N113" s="48"/>
      <c r="O113" s="48"/>
      <c r="P113" s="48"/>
      <c r="Q113" s="48"/>
      <c r="R113" s="159"/>
      <c r="S113" s="48"/>
      <c r="T113" s="210"/>
      <c r="U113" s="228"/>
      <c r="V113" s="228"/>
      <c r="W113" s="228"/>
      <c r="X113" s="228"/>
      <c r="Y113" s="210"/>
      <c r="Z113" s="210"/>
      <c r="AA113" s="210"/>
      <c r="AB113" s="210"/>
    </row>
    <row r="114" spans="1:28" ht="14.25" x14ac:dyDescent="0.25">
      <c r="H114" s="48"/>
      <c r="I114" s="48"/>
      <c r="J114" s="48"/>
      <c r="K114" s="159"/>
      <c r="L114" s="48"/>
      <c r="M114" s="48"/>
      <c r="N114" s="48"/>
      <c r="O114" s="48"/>
      <c r="P114" s="48"/>
      <c r="Q114" s="48"/>
      <c r="R114" s="159"/>
      <c r="S114" s="48"/>
      <c r="U114" s="141"/>
      <c r="V114" s="141"/>
      <c r="W114" s="141"/>
      <c r="X114" s="141"/>
    </row>
    <row r="115" spans="1:28" ht="14.25" x14ac:dyDescent="0.25">
      <c r="H115" s="48"/>
      <c r="I115" s="48"/>
      <c r="J115" s="48"/>
      <c r="K115" s="159"/>
      <c r="L115" s="48"/>
      <c r="M115" s="48"/>
      <c r="N115" s="48"/>
      <c r="O115" s="48"/>
      <c r="P115" s="48"/>
      <c r="Q115" s="48"/>
      <c r="R115" s="159"/>
      <c r="S115" s="48"/>
      <c r="U115" s="141"/>
      <c r="V115" s="141"/>
      <c r="W115" s="141"/>
      <c r="X115" s="141"/>
    </row>
    <row r="116" spans="1:28" ht="14.25" x14ac:dyDescent="0.25">
      <c r="H116" s="48"/>
      <c r="I116" s="48"/>
      <c r="J116" s="48"/>
      <c r="K116" s="159"/>
      <c r="L116" s="48"/>
      <c r="M116" s="48"/>
      <c r="N116" s="48"/>
      <c r="O116" s="48"/>
      <c r="P116" s="48"/>
      <c r="Q116" s="48"/>
      <c r="R116" s="159"/>
      <c r="S116" s="48"/>
      <c r="U116" s="141"/>
      <c r="V116" s="141"/>
      <c r="W116" s="141"/>
      <c r="X116" s="141"/>
    </row>
    <row r="117" spans="1:28" ht="14.25" x14ac:dyDescent="0.25">
      <c r="H117" s="48"/>
      <c r="I117" s="48"/>
      <c r="J117" s="48"/>
      <c r="K117" s="159"/>
      <c r="L117" s="48"/>
      <c r="M117" s="48"/>
      <c r="N117" s="48"/>
      <c r="O117" s="48"/>
      <c r="P117" s="48"/>
      <c r="Q117" s="48"/>
      <c r="R117" s="159"/>
      <c r="S117" s="48"/>
      <c r="U117" s="141"/>
      <c r="V117" s="141"/>
      <c r="W117" s="141"/>
      <c r="X117" s="141"/>
    </row>
    <row r="118" spans="1:28" ht="14.25" x14ac:dyDescent="0.25">
      <c r="H118" s="48"/>
      <c r="I118" s="48"/>
      <c r="J118" s="48"/>
      <c r="K118" s="159"/>
      <c r="L118" s="48"/>
      <c r="M118" s="48"/>
      <c r="N118" s="48"/>
      <c r="O118" s="48"/>
      <c r="P118" s="48"/>
      <c r="Q118" s="48"/>
      <c r="R118" s="159"/>
      <c r="S118" s="48"/>
      <c r="U118" s="141"/>
      <c r="V118" s="141"/>
      <c r="W118" s="141"/>
      <c r="X118" s="141"/>
    </row>
    <row r="119" spans="1:28" ht="14.25" x14ac:dyDescent="0.25">
      <c r="H119" s="48"/>
      <c r="I119" s="48"/>
      <c r="J119" s="48"/>
      <c r="K119" s="159"/>
      <c r="L119" s="48"/>
      <c r="M119" s="48"/>
      <c r="N119" s="48"/>
      <c r="O119" s="48"/>
      <c r="P119" s="48"/>
      <c r="Q119" s="48"/>
      <c r="R119" s="159"/>
      <c r="S119" s="48"/>
      <c r="U119" s="141"/>
      <c r="V119" s="141"/>
      <c r="W119" s="141"/>
      <c r="X119" s="141"/>
    </row>
    <row r="120" spans="1:28" ht="14.25" x14ac:dyDescent="0.25">
      <c r="H120" s="48"/>
      <c r="I120" s="48"/>
      <c r="J120" s="48"/>
      <c r="K120" s="159"/>
      <c r="L120" s="48"/>
      <c r="M120" s="48"/>
      <c r="N120" s="48"/>
      <c r="O120" s="48"/>
      <c r="P120" s="48"/>
      <c r="Q120" s="48"/>
      <c r="R120" s="159"/>
      <c r="S120" s="48"/>
      <c r="U120" s="141"/>
      <c r="V120" s="141"/>
      <c r="W120" s="141"/>
      <c r="X120" s="141"/>
    </row>
    <row r="121" spans="1:28" ht="14.25" x14ac:dyDescent="0.25">
      <c r="H121" s="48"/>
      <c r="I121" s="48"/>
      <c r="J121" s="48"/>
      <c r="K121" s="159"/>
      <c r="L121" s="48"/>
      <c r="M121" s="48"/>
      <c r="N121" s="48"/>
      <c r="O121" s="48"/>
      <c r="P121" s="48"/>
      <c r="Q121" s="48"/>
      <c r="R121" s="159"/>
      <c r="S121" s="48"/>
      <c r="U121" s="141"/>
      <c r="V121" s="141"/>
      <c r="W121" s="141"/>
      <c r="X121" s="141"/>
    </row>
    <row r="122" spans="1:28" ht="14.25" x14ac:dyDescent="0.25">
      <c r="H122" s="48"/>
      <c r="I122" s="48"/>
      <c r="J122" s="48"/>
      <c r="K122" s="159"/>
      <c r="L122" s="48"/>
      <c r="M122" s="48"/>
      <c r="N122" s="48"/>
      <c r="O122" s="48"/>
      <c r="P122" s="48"/>
      <c r="Q122" s="48"/>
      <c r="R122" s="159"/>
      <c r="S122" s="48"/>
      <c r="U122" s="141"/>
      <c r="V122" s="141"/>
      <c r="W122" s="141"/>
      <c r="X122" s="141"/>
    </row>
    <row r="123" spans="1:28" ht="14.25" x14ac:dyDescent="0.25">
      <c r="H123" s="48"/>
      <c r="I123" s="48"/>
      <c r="J123" s="48"/>
      <c r="K123" s="159"/>
      <c r="L123" s="48"/>
      <c r="M123" s="48"/>
      <c r="N123" s="48"/>
      <c r="O123" s="48"/>
      <c r="P123" s="48"/>
      <c r="Q123" s="48"/>
      <c r="R123" s="159"/>
      <c r="S123" s="48"/>
      <c r="U123" s="141"/>
      <c r="V123" s="141"/>
      <c r="W123" s="141"/>
      <c r="X123" s="141"/>
    </row>
    <row r="124" spans="1:28" ht="14.25" x14ac:dyDescent="0.25">
      <c r="H124" s="48"/>
      <c r="I124" s="48"/>
      <c r="J124" s="48"/>
      <c r="K124" s="159"/>
      <c r="L124" s="48"/>
      <c r="M124" s="48"/>
      <c r="N124" s="48"/>
      <c r="O124" s="48"/>
      <c r="P124" s="48"/>
      <c r="Q124" s="48"/>
      <c r="R124" s="159"/>
      <c r="S124" s="48"/>
      <c r="U124" s="141"/>
      <c r="V124" s="141"/>
      <c r="W124" s="141"/>
      <c r="X124" s="141"/>
    </row>
    <row r="125" spans="1:28" ht="14.25" x14ac:dyDescent="0.25">
      <c r="H125" s="48"/>
      <c r="I125" s="48"/>
      <c r="J125" s="48"/>
      <c r="K125" s="159"/>
      <c r="L125" s="48"/>
      <c r="M125" s="48"/>
      <c r="N125" s="48"/>
      <c r="O125" s="48"/>
      <c r="P125" s="48"/>
      <c r="Q125" s="48"/>
      <c r="R125" s="159"/>
      <c r="S125" s="48"/>
      <c r="U125" s="141"/>
      <c r="V125" s="141"/>
      <c r="W125" s="141"/>
      <c r="X125" s="141"/>
    </row>
    <row r="126" spans="1:28" ht="14.25" x14ac:dyDescent="0.25">
      <c r="H126" s="48"/>
      <c r="I126" s="48"/>
      <c r="J126" s="48"/>
      <c r="K126" s="159"/>
      <c r="L126" s="48"/>
      <c r="M126" s="48"/>
      <c r="N126" s="48"/>
      <c r="O126" s="48"/>
      <c r="P126" s="48"/>
      <c r="Q126" s="48"/>
      <c r="R126" s="159"/>
      <c r="S126" s="48"/>
      <c r="U126" s="141"/>
      <c r="V126" s="141"/>
      <c r="W126" s="141"/>
      <c r="X126" s="141"/>
    </row>
    <row r="127" spans="1:28" ht="14.25" x14ac:dyDescent="0.25">
      <c r="H127" s="48"/>
      <c r="I127" s="48"/>
      <c r="J127" s="48"/>
      <c r="K127" s="159"/>
      <c r="L127" s="48"/>
      <c r="M127" s="48"/>
      <c r="N127" s="48"/>
      <c r="O127" s="48"/>
      <c r="P127" s="48"/>
      <c r="Q127" s="48"/>
      <c r="R127" s="159"/>
      <c r="S127" s="48"/>
      <c r="U127" s="141"/>
      <c r="V127" s="141"/>
      <c r="W127" s="141"/>
      <c r="X127" s="141"/>
    </row>
    <row r="128" spans="1:28" ht="14.25" x14ac:dyDescent="0.25">
      <c r="H128" s="48"/>
      <c r="I128" s="48"/>
      <c r="J128" s="48"/>
      <c r="K128" s="159"/>
      <c r="L128" s="48"/>
      <c r="M128" s="48"/>
      <c r="N128" s="48"/>
      <c r="O128" s="48"/>
      <c r="P128" s="48"/>
      <c r="Q128" s="48"/>
      <c r="R128" s="159"/>
      <c r="S128" s="48"/>
      <c r="U128" s="141"/>
      <c r="V128" s="141"/>
      <c r="W128" s="141"/>
      <c r="X128" s="141"/>
    </row>
    <row r="129" spans="6:24" ht="14.25" x14ac:dyDescent="0.25">
      <c r="H129" s="48"/>
      <c r="I129" s="48"/>
      <c r="J129" s="48"/>
      <c r="K129" s="159"/>
      <c r="L129" s="48"/>
      <c r="M129" s="48"/>
      <c r="N129" s="48"/>
      <c r="O129" s="48"/>
      <c r="P129" s="48"/>
      <c r="Q129" s="48"/>
      <c r="R129" s="159"/>
      <c r="S129" s="48"/>
      <c r="U129" s="141"/>
      <c r="V129" s="141"/>
      <c r="W129" s="141"/>
      <c r="X129" s="141"/>
    </row>
    <row r="130" spans="6:24" ht="14.25" x14ac:dyDescent="0.25">
      <c r="H130" s="48"/>
      <c r="I130" s="48"/>
      <c r="J130" s="48"/>
      <c r="K130" s="159"/>
      <c r="L130" s="48"/>
      <c r="M130" s="48"/>
      <c r="N130" s="48"/>
      <c r="O130" s="48"/>
      <c r="P130" s="48"/>
      <c r="Q130" s="48"/>
      <c r="R130" s="159"/>
      <c r="S130" s="48"/>
      <c r="U130" s="141"/>
      <c r="V130" s="141"/>
      <c r="W130" s="141"/>
      <c r="X130" s="141"/>
    </row>
    <row r="131" spans="6:24" ht="14.25" x14ac:dyDescent="0.25">
      <c r="F131" s="20"/>
      <c r="G131" s="20"/>
      <c r="H131" s="48"/>
      <c r="I131" s="48"/>
      <c r="J131" s="48"/>
      <c r="K131" s="159"/>
      <c r="L131" s="48"/>
      <c r="M131" s="48"/>
      <c r="N131" s="48"/>
      <c r="O131" s="48"/>
      <c r="P131" s="48"/>
      <c r="Q131" s="48"/>
      <c r="R131" s="159"/>
      <c r="S131" s="48"/>
      <c r="U131" s="141"/>
      <c r="V131" s="141"/>
      <c r="W131" s="141"/>
      <c r="X131" s="141"/>
    </row>
    <row r="132" spans="6:24" ht="14.25" x14ac:dyDescent="0.25">
      <c r="F132" s="20"/>
      <c r="G132" s="20"/>
      <c r="H132" s="48"/>
      <c r="I132" s="48"/>
      <c r="J132" s="48"/>
      <c r="K132" s="159"/>
      <c r="L132" s="48"/>
      <c r="M132" s="48"/>
      <c r="N132" s="48"/>
      <c r="O132" s="48"/>
      <c r="P132" s="48"/>
      <c r="Q132" s="48"/>
      <c r="R132" s="159"/>
      <c r="S132" s="48"/>
      <c r="U132" s="141"/>
      <c r="V132" s="141"/>
      <c r="W132" s="141"/>
      <c r="X132" s="141"/>
    </row>
    <row r="133" spans="6:24" ht="14.25" x14ac:dyDescent="0.25">
      <c r="F133" s="20"/>
      <c r="G133" s="20"/>
      <c r="H133" s="48"/>
      <c r="I133" s="48"/>
      <c r="J133" s="48"/>
      <c r="K133" s="159"/>
      <c r="L133" s="48"/>
      <c r="M133" s="48"/>
      <c r="N133" s="48"/>
      <c r="O133" s="48"/>
      <c r="P133" s="48"/>
      <c r="Q133" s="48"/>
      <c r="R133" s="159"/>
      <c r="S133" s="48"/>
      <c r="U133" s="141"/>
      <c r="V133" s="141"/>
      <c r="W133" s="141"/>
      <c r="X133" s="141"/>
    </row>
    <row r="134" spans="6:24" ht="14.25" x14ac:dyDescent="0.25">
      <c r="F134" s="20"/>
      <c r="G134" s="20"/>
      <c r="H134" s="48"/>
      <c r="I134" s="48"/>
      <c r="J134" s="48"/>
      <c r="K134" s="159"/>
      <c r="L134" s="48"/>
      <c r="M134" s="48"/>
      <c r="N134" s="48"/>
      <c r="O134" s="48"/>
      <c r="P134" s="48"/>
      <c r="Q134" s="48"/>
      <c r="R134" s="159"/>
      <c r="S134" s="48"/>
      <c r="U134" s="141"/>
      <c r="V134" s="141"/>
      <c r="W134" s="141"/>
      <c r="X134" s="141"/>
    </row>
    <row r="135" spans="6:24" ht="14.25" x14ac:dyDescent="0.25">
      <c r="F135" s="20"/>
      <c r="G135" s="20"/>
      <c r="H135" s="48"/>
      <c r="I135" s="48"/>
      <c r="J135" s="48"/>
      <c r="K135" s="159"/>
      <c r="L135" s="48"/>
      <c r="M135" s="48"/>
      <c r="N135" s="48"/>
      <c r="O135" s="48"/>
      <c r="P135" s="48"/>
      <c r="Q135" s="48"/>
      <c r="R135" s="159"/>
      <c r="S135" s="48"/>
      <c r="U135" s="141"/>
      <c r="V135" s="141"/>
      <c r="W135" s="141"/>
      <c r="X135" s="141"/>
    </row>
    <row r="136" spans="6:24" ht="14.25" x14ac:dyDescent="0.25">
      <c r="F136" s="20"/>
      <c r="G136" s="20"/>
      <c r="H136" s="48"/>
      <c r="I136" s="48"/>
      <c r="J136" s="48"/>
      <c r="K136" s="159"/>
      <c r="L136" s="48"/>
      <c r="M136" s="48"/>
      <c r="N136" s="48"/>
      <c r="O136" s="48"/>
      <c r="P136" s="48"/>
      <c r="Q136" s="48"/>
      <c r="R136" s="159"/>
      <c r="S136" s="48"/>
      <c r="U136" s="141"/>
      <c r="V136" s="141"/>
      <c r="W136" s="141"/>
      <c r="X136" s="141"/>
    </row>
    <row r="137" spans="6:24" ht="14.25" x14ac:dyDescent="0.25">
      <c r="F137" s="20"/>
      <c r="G137" s="20"/>
      <c r="H137" s="48"/>
      <c r="I137" s="48"/>
      <c r="J137" s="48"/>
      <c r="K137" s="159"/>
      <c r="L137" s="48"/>
      <c r="M137" s="48"/>
      <c r="N137" s="48"/>
      <c r="O137" s="48"/>
      <c r="P137" s="48"/>
      <c r="Q137" s="48"/>
      <c r="R137" s="159"/>
      <c r="S137" s="48"/>
      <c r="U137" s="141"/>
      <c r="V137" s="141"/>
      <c r="W137" s="141"/>
      <c r="X137" s="141"/>
    </row>
    <row r="138" spans="6:24" ht="14.25" x14ac:dyDescent="0.25">
      <c r="F138" s="20"/>
      <c r="G138" s="20"/>
      <c r="H138" s="48"/>
      <c r="I138" s="48"/>
      <c r="J138" s="48"/>
      <c r="K138" s="159"/>
      <c r="L138" s="48"/>
      <c r="M138" s="48"/>
      <c r="N138" s="48"/>
      <c r="O138" s="48"/>
      <c r="P138" s="48"/>
      <c r="Q138" s="48"/>
      <c r="R138" s="159"/>
      <c r="S138" s="48"/>
      <c r="U138" s="141"/>
      <c r="V138" s="141"/>
      <c r="W138" s="141"/>
      <c r="X138" s="141"/>
    </row>
    <row r="139" spans="6:24" ht="14.25" x14ac:dyDescent="0.25">
      <c r="F139" s="20"/>
      <c r="G139" s="20"/>
      <c r="H139" s="48"/>
      <c r="I139" s="48"/>
      <c r="J139" s="48"/>
      <c r="K139" s="159"/>
      <c r="L139" s="48"/>
      <c r="M139" s="48"/>
      <c r="N139" s="48"/>
      <c r="O139" s="48"/>
      <c r="P139" s="48"/>
      <c r="Q139" s="48"/>
      <c r="R139" s="159"/>
      <c r="S139" s="48"/>
      <c r="U139" s="141"/>
      <c r="V139" s="141"/>
      <c r="W139" s="141"/>
      <c r="X139" s="141"/>
    </row>
    <row r="140" spans="6:24" ht="14.25" x14ac:dyDescent="0.25">
      <c r="F140" s="20"/>
      <c r="G140" s="20"/>
      <c r="H140" s="48"/>
      <c r="I140" s="48"/>
      <c r="J140" s="48"/>
      <c r="K140" s="159"/>
      <c r="L140" s="48"/>
      <c r="M140" s="48"/>
      <c r="N140" s="48"/>
      <c r="O140" s="48"/>
      <c r="P140" s="48"/>
      <c r="Q140" s="48"/>
      <c r="R140" s="159"/>
      <c r="S140" s="48"/>
      <c r="U140" s="141"/>
      <c r="V140" s="141"/>
      <c r="W140" s="141"/>
      <c r="X140" s="141"/>
    </row>
    <row r="141" spans="6:24" ht="14.25" x14ac:dyDescent="0.25">
      <c r="F141" s="20"/>
      <c r="G141" s="20"/>
      <c r="H141" s="48"/>
      <c r="I141" s="48"/>
      <c r="J141" s="48"/>
      <c r="K141" s="159"/>
      <c r="L141" s="48"/>
      <c r="M141" s="48"/>
      <c r="N141" s="48"/>
      <c r="O141" s="48"/>
      <c r="P141" s="48"/>
      <c r="Q141" s="48"/>
      <c r="R141" s="159"/>
      <c r="S141" s="48"/>
      <c r="U141" s="141"/>
      <c r="V141" s="141"/>
      <c r="W141" s="141"/>
      <c r="X141" s="141"/>
    </row>
    <row r="142" spans="6:24" ht="14.25" x14ac:dyDescent="0.25">
      <c r="F142" s="20"/>
      <c r="G142" s="20"/>
      <c r="H142" s="48"/>
      <c r="I142" s="48"/>
      <c r="J142" s="48"/>
      <c r="K142" s="159"/>
      <c r="L142" s="48"/>
      <c r="M142" s="48"/>
      <c r="N142" s="48"/>
      <c r="O142" s="48"/>
      <c r="P142" s="48"/>
      <c r="Q142" s="48"/>
      <c r="R142" s="159"/>
      <c r="S142" s="48"/>
      <c r="U142" s="141"/>
      <c r="V142" s="141"/>
      <c r="W142" s="141"/>
      <c r="X142" s="141"/>
    </row>
    <row r="143" spans="6:24" ht="14.25" x14ac:dyDescent="0.25">
      <c r="F143" s="20"/>
      <c r="G143" s="20"/>
      <c r="H143" s="48"/>
      <c r="I143" s="48"/>
      <c r="J143" s="48"/>
      <c r="K143" s="159"/>
      <c r="L143" s="48"/>
      <c r="M143" s="48"/>
      <c r="N143" s="48"/>
      <c r="O143" s="48"/>
      <c r="P143" s="48"/>
      <c r="Q143" s="48"/>
      <c r="R143" s="159"/>
      <c r="S143" s="48"/>
      <c r="U143" s="141"/>
      <c r="V143" s="141"/>
      <c r="W143" s="141"/>
      <c r="X143" s="141"/>
    </row>
    <row r="144" spans="6:24" ht="14.25" x14ac:dyDescent="0.25">
      <c r="F144" s="20"/>
      <c r="G144" s="20"/>
      <c r="H144" s="48"/>
      <c r="I144" s="48"/>
      <c r="J144" s="48"/>
      <c r="K144" s="159"/>
      <c r="L144" s="48"/>
      <c r="M144" s="48"/>
      <c r="N144" s="48"/>
      <c r="O144" s="48"/>
      <c r="P144" s="48"/>
      <c r="Q144" s="48"/>
      <c r="R144" s="159"/>
      <c r="S144" s="48"/>
      <c r="U144" s="141"/>
      <c r="V144" s="141"/>
      <c r="W144" s="141"/>
      <c r="X144" s="141"/>
    </row>
    <row r="145" spans="6:24" ht="14.25" x14ac:dyDescent="0.25">
      <c r="F145" s="20"/>
      <c r="G145" s="20"/>
      <c r="H145" s="48"/>
      <c r="I145" s="48"/>
      <c r="J145" s="48"/>
      <c r="K145" s="159"/>
      <c r="L145" s="48"/>
      <c r="M145" s="48"/>
      <c r="N145" s="48"/>
      <c r="O145" s="48"/>
      <c r="P145" s="48"/>
      <c r="Q145" s="48"/>
      <c r="R145" s="159"/>
      <c r="S145" s="48"/>
      <c r="U145" s="141"/>
      <c r="V145" s="141"/>
      <c r="W145" s="141"/>
      <c r="X145" s="141"/>
    </row>
    <row r="146" spans="6:24" ht="14.25" x14ac:dyDescent="0.25">
      <c r="F146" s="20"/>
      <c r="G146" s="20"/>
      <c r="H146" s="48"/>
      <c r="I146" s="48"/>
      <c r="J146" s="48"/>
      <c r="K146" s="159"/>
      <c r="L146" s="48"/>
      <c r="M146" s="48"/>
      <c r="N146" s="48"/>
      <c r="O146" s="48"/>
      <c r="P146" s="48"/>
      <c r="Q146" s="48"/>
      <c r="R146" s="159"/>
      <c r="S146" s="48"/>
      <c r="U146" s="141"/>
      <c r="V146" s="141"/>
      <c r="W146" s="141"/>
      <c r="X146" s="141"/>
    </row>
    <row r="147" spans="6:24" ht="14.25" x14ac:dyDescent="0.25">
      <c r="F147" s="20"/>
      <c r="G147" s="20"/>
      <c r="H147" s="48"/>
      <c r="I147" s="48"/>
      <c r="J147" s="48"/>
      <c r="K147" s="159"/>
      <c r="L147" s="48"/>
      <c r="M147" s="48"/>
      <c r="N147" s="48"/>
      <c r="O147" s="48"/>
      <c r="P147" s="48"/>
      <c r="Q147" s="48"/>
      <c r="R147" s="159"/>
      <c r="S147" s="48"/>
      <c r="U147" s="141"/>
      <c r="V147" s="141"/>
      <c r="W147" s="141"/>
      <c r="X147" s="141"/>
    </row>
    <row r="148" spans="6:24" ht="14.25" x14ac:dyDescent="0.25">
      <c r="F148" s="20"/>
      <c r="G148" s="20"/>
      <c r="H148" s="48"/>
      <c r="I148" s="48"/>
      <c r="J148" s="48"/>
      <c r="K148" s="159"/>
      <c r="L148" s="48"/>
      <c r="M148" s="48"/>
      <c r="N148" s="48"/>
      <c r="O148" s="48"/>
      <c r="P148" s="48"/>
      <c r="Q148" s="48"/>
      <c r="R148" s="159"/>
      <c r="S148" s="48"/>
      <c r="U148" s="141"/>
      <c r="V148" s="141"/>
      <c r="W148" s="141"/>
      <c r="X148" s="141"/>
    </row>
    <row r="149" spans="6:24" ht="14.25" x14ac:dyDescent="0.25">
      <c r="F149" s="20"/>
      <c r="G149" s="20"/>
      <c r="H149" s="48"/>
      <c r="I149" s="48"/>
      <c r="J149" s="48"/>
      <c r="K149" s="159"/>
      <c r="L149" s="48"/>
      <c r="M149" s="48"/>
      <c r="N149" s="48"/>
      <c r="O149" s="48"/>
      <c r="P149" s="48"/>
      <c r="Q149" s="48"/>
      <c r="R149" s="159"/>
      <c r="S149" s="48"/>
      <c r="U149" s="141"/>
      <c r="V149" s="141"/>
      <c r="W149" s="141"/>
      <c r="X149" s="141"/>
    </row>
    <row r="150" spans="6:24" ht="14.25" x14ac:dyDescent="0.25">
      <c r="F150" s="20"/>
      <c r="G150" s="20"/>
      <c r="H150" s="48"/>
      <c r="I150" s="48"/>
      <c r="J150" s="48"/>
      <c r="K150" s="159"/>
      <c r="L150" s="48"/>
      <c r="M150" s="48"/>
      <c r="N150" s="48"/>
      <c r="O150" s="48"/>
      <c r="P150" s="48"/>
      <c r="Q150" s="48"/>
      <c r="R150" s="159"/>
      <c r="S150" s="48"/>
      <c r="U150" s="141"/>
      <c r="V150" s="141"/>
      <c r="W150" s="141"/>
      <c r="X150" s="141"/>
    </row>
    <row r="151" spans="6:24" ht="14.25" x14ac:dyDescent="0.25">
      <c r="F151" s="20"/>
      <c r="G151" s="20"/>
      <c r="H151" s="48"/>
      <c r="I151" s="48"/>
      <c r="J151" s="48"/>
      <c r="K151" s="159"/>
      <c r="L151" s="48"/>
      <c r="M151" s="48"/>
      <c r="N151" s="48"/>
      <c r="O151" s="48"/>
      <c r="P151" s="48"/>
      <c r="Q151" s="48"/>
      <c r="R151" s="159"/>
      <c r="S151" s="48"/>
      <c r="U151" s="141"/>
      <c r="V151" s="141"/>
      <c r="W151" s="141"/>
      <c r="X151" s="141"/>
    </row>
    <row r="152" spans="6:24" ht="14.25" x14ac:dyDescent="0.25">
      <c r="F152" s="20"/>
      <c r="G152" s="20"/>
      <c r="H152" s="48"/>
      <c r="I152" s="48"/>
      <c r="J152" s="48"/>
      <c r="K152" s="159"/>
      <c r="L152" s="48"/>
      <c r="M152" s="48"/>
      <c r="N152" s="48"/>
      <c r="O152" s="48"/>
      <c r="P152" s="48"/>
      <c r="Q152" s="48"/>
      <c r="R152" s="159"/>
      <c r="S152" s="48"/>
      <c r="U152" s="141"/>
      <c r="V152" s="141"/>
      <c r="W152" s="141"/>
      <c r="X152" s="141"/>
    </row>
    <row r="153" spans="6:24" ht="14.25" x14ac:dyDescent="0.25">
      <c r="F153" s="20"/>
      <c r="G153" s="20"/>
      <c r="H153" s="48"/>
      <c r="I153" s="48"/>
      <c r="J153" s="48"/>
      <c r="K153" s="159"/>
      <c r="L153" s="48"/>
      <c r="M153" s="48"/>
      <c r="N153" s="48"/>
      <c r="O153" s="48"/>
      <c r="P153" s="48"/>
      <c r="Q153" s="48"/>
      <c r="R153" s="159"/>
      <c r="S153" s="48"/>
      <c r="U153" s="141"/>
      <c r="V153" s="141"/>
      <c r="W153" s="141"/>
      <c r="X153" s="141"/>
    </row>
    <row r="154" spans="6:24" ht="14.25" x14ac:dyDescent="0.25">
      <c r="F154" s="20"/>
      <c r="G154" s="20"/>
      <c r="H154" s="48"/>
      <c r="I154" s="48"/>
      <c r="J154" s="48"/>
      <c r="K154" s="159"/>
      <c r="L154" s="48"/>
      <c r="M154" s="48"/>
      <c r="N154" s="48"/>
      <c r="O154" s="48"/>
      <c r="P154" s="48"/>
      <c r="Q154" s="48"/>
      <c r="R154" s="159"/>
      <c r="S154" s="48"/>
      <c r="U154" s="141"/>
      <c r="V154" s="141"/>
      <c r="W154" s="141"/>
      <c r="X154" s="141"/>
    </row>
    <row r="155" spans="6:24" ht="14.25" x14ac:dyDescent="0.25">
      <c r="F155" s="20"/>
      <c r="G155" s="20"/>
      <c r="H155" s="48"/>
      <c r="I155" s="48"/>
      <c r="J155" s="48"/>
      <c r="K155" s="159"/>
      <c r="L155" s="48"/>
      <c r="M155" s="48"/>
      <c r="N155" s="48"/>
      <c r="O155" s="48"/>
      <c r="P155" s="48"/>
      <c r="Q155" s="48"/>
      <c r="R155" s="159"/>
      <c r="S155" s="48"/>
      <c r="U155" s="141"/>
      <c r="V155" s="141"/>
      <c r="W155" s="141"/>
      <c r="X155" s="141"/>
    </row>
    <row r="156" spans="6:24" ht="14.25" x14ac:dyDescent="0.25">
      <c r="F156" s="20"/>
      <c r="G156" s="20"/>
      <c r="H156" s="48"/>
      <c r="I156" s="48"/>
      <c r="J156" s="48"/>
      <c r="K156" s="159"/>
      <c r="L156" s="48"/>
      <c r="M156" s="48"/>
      <c r="N156" s="48"/>
      <c r="O156" s="48"/>
      <c r="P156" s="48"/>
      <c r="Q156" s="48"/>
      <c r="R156" s="159"/>
      <c r="S156" s="48"/>
      <c r="U156" s="141"/>
      <c r="V156" s="141"/>
      <c r="W156" s="141"/>
      <c r="X156" s="141"/>
    </row>
    <row r="157" spans="6:24" ht="14.25" x14ac:dyDescent="0.25">
      <c r="F157" s="20"/>
      <c r="G157" s="20"/>
      <c r="H157" s="48"/>
      <c r="I157" s="48"/>
      <c r="J157" s="48"/>
      <c r="K157" s="159"/>
      <c r="L157" s="48"/>
      <c r="M157" s="48"/>
      <c r="N157" s="48"/>
      <c r="O157" s="48"/>
      <c r="P157" s="48"/>
      <c r="Q157" s="48"/>
      <c r="R157" s="159"/>
      <c r="S157" s="48"/>
      <c r="U157" s="141"/>
      <c r="V157" s="141"/>
      <c r="W157" s="141"/>
      <c r="X157" s="141"/>
    </row>
    <row r="158" spans="6:24" ht="14.25" x14ac:dyDescent="0.25">
      <c r="F158" s="20"/>
      <c r="G158" s="20"/>
      <c r="H158" s="48"/>
      <c r="I158" s="48"/>
      <c r="J158" s="48"/>
      <c r="K158" s="159"/>
      <c r="L158" s="48"/>
      <c r="M158" s="48"/>
      <c r="N158" s="48"/>
      <c r="O158" s="48"/>
      <c r="P158" s="48"/>
      <c r="Q158" s="48"/>
      <c r="R158" s="159"/>
      <c r="S158" s="48"/>
      <c r="U158" s="141"/>
      <c r="V158" s="141"/>
      <c r="W158" s="141"/>
      <c r="X158" s="141"/>
    </row>
    <row r="159" spans="6:24" ht="14.25" x14ac:dyDescent="0.25">
      <c r="F159" s="20"/>
      <c r="G159" s="20"/>
      <c r="H159" s="48"/>
      <c r="I159" s="48"/>
      <c r="J159" s="48"/>
      <c r="K159" s="159"/>
      <c r="L159" s="48"/>
      <c r="M159" s="48"/>
      <c r="N159" s="48"/>
      <c r="O159" s="48"/>
      <c r="P159" s="48"/>
      <c r="Q159" s="48"/>
      <c r="R159" s="159"/>
      <c r="S159" s="48"/>
      <c r="U159" s="141"/>
      <c r="V159" s="141"/>
      <c r="W159" s="141"/>
      <c r="X159" s="141"/>
    </row>
    <row r="160" spans="6:24" ht="14.25" x14ac:dyDescent="0.25">
      <c r="F160" s="20"/>
      <c r="G160" s="20"/>
      <c r="H160" s="48"/>
      <c r="I160" s="48"/>
      <c r="J160" s="48"/>
      <c r="K160" s="159"/>
      <c r="L160" s="48"/>
      <c r="M160" s="48"/>
      <c r="N160" s="48"/>
      <c r="O160" s="48"/>
      <c r="P160" s="48"/>
      <c r="Q160" s="48"/>
      <c r="R160" s="159"/>
      <c r="S160" s="48"/>
      <c r="U160" s="141"/>
      <c r="V160" s="141"/>
      <c r="W160" s="141"/>
      <c r="X160" s="141"/>
    </row>
    <row r="161" spans="6:24" ht="14.25" x14ac:dyDescent="0.25">
      <c r="F161" s="20"/>
      <c r="G161" s="20"/>
      <c r="H161" s="48"/>
      <c r="I161" s="48"/>
      <c r="J161" s="48"/>
      <c r="K161" s="159"/>
      <c r="L161" s="48"/>
      <c r="M161" s="48"/>
      <c r="N161" s="48"/>
      <c r="O161" s="48"/>
      <c r="P161" s="48"/>
      <c r="Q161" s="48"/>
      <c r="R161" s="159"/>
      <c r="S161" s="48"/>
      <c r="U161" s="141"/>
      <c r="V161" s="141"/>
      <c r="W161" s="141"/>
      <c r="X161" s="141"/>
    </row>
    <row r="162" spans="6:24" ht="14.25" x14ac:dyDescent="0.25">
      <c r="F162" s="20"/>
      <c r="G162" s="20"/>
      <c r="H162" s="48"/>
      <c r="I162" s="48"/>
      <c r="J162" s="48"/>
      <c r="K162" s="159"/>
      <c r="L162" s="48"/>
      <c r="M162" s="48"/>
      <c r="N162" s="48"/>
      <c r="O162" s="48"/>
      <c r="P162" s="48"/>
      <c r="Q162" s="48"/>
      <c r="R162" s="159"/>
      <c r="S162" s="48"/>
      <c r="U162" s="141"/>
      <c r="V162" s="141"/>
      <c r="W162" s="141"/>
      <c r="X162" s="141"/>
    </row>
    <row r="163" spans="6:24" ht="14.25" x14ac:dyDescent="0.25">
      <c r="F163" s="20"/>
      <c r="G163" s="20"/>
      <c r="H163" s="48"/>
      <c r="I163" s="48"/>
      <c r="J163" s="48"/>
      <c r="K163" s="159"/>
      <c r="L163" s="48"/>
      <c r="M163" s="48"/>
      <c r="N163" s="48"/>
      <c r="O163" s="48"/>
      <c r="P163" s="48"/>
      <c r="Q163" s="48"/>
      <c r="R163" s="159"/>
      <c r="S163" s="48"/>
      <c r="U163" s="141"/>
      <c r="V163" s="141"/>
      <c r="W163" s="141"/>
      <c r="X163" s="141"/>
    </row>
    <row r="164" spans="6:24" ht="14.25" x14ac:dyDescent="0.25">
      <c r="F164" s="20"/>
      <c r="G164" s="20"/>
      <c r="H164" s="48"/>
      <c r="I164" s="48"/>
      <c r="J164" s="48"/>
      <c r="K164" s="159"/>
      <c r="L164" s="48"/>
      <c r="M164" s="48"/>
      <c r="N164" s="48"/>
      <c r="O164" s="48"/>
      <c r="P164" s="48"/>
      <c r="Q164" s="48"/>
      <c r="R164" s="159"/>
      <c r="S164" s="48"/>
      <c r="U164" s="141"/>
      <c r="V164" s="141"/>
      <c r="W164" s="141"/>
      <c r="X164" s="141"/>
    </row>
    <row r="165" spans="6:24" ht="14.25" x14ac:dyDescent="0.25">
      <c r="F165" s="20"/>
      <c r="G165" s="20"/>
      <c r="H165" s="48"/>
      <c r="I165" s="48"/>
      <c r="J165" s="48"/>
      <c r="K165" s="159"/>
      <c r="L165" s="48"/>
      <c r="M165" s="48"/>
      <c r="N165" s="48"/>
      <c r="O165" s="48"/>
      <c r="P165" s="48"/>
      <c r="Q165" s="48"/>
      <c r="R165" s="159"/>
      <c r="S165" s="48"/>
      <c r="U165" s="141"/>
      <c r="V165" s="141"/>
      <c r="W165" s="141"/>
      <c r="X165" s="141"/>
    </row>
    <row r="166" spans="6:24" ht="14.25" x14ac:dyDescent="0.25">
      <c r="F166" s="20"/>
      <c r="G166" s="20"/>
      <c r="H166" s="48"/>
      <c r="I166" s="48"/>
      <c r="J166" s="48"/>
      <c r="K166" s="159"/>
      <c r="L166" s="48"/>
      <c r="M166" s="48"/>
      <c r="N166" s="48"/>
      <c r="O166" s="48"/>
      <c r="P166" s="48"/>
      <c r="Q166" s="48"/>
      <c r="R166" s="159"/>
      <c r="S166" s="48"/>
      <c r="U166" s="141"/>
      <c r="V166" s="141"/>
      <c r="W166" s="141"/>
      <c r="X166" s="141"/>
    </row>
    <row r="167" spans="6:24" ht="14.25" x14ac:dyDescent="0.25">
      <c r="F167" s="20"/>
      <c r="G167" s="20"/>
      <c r="H167" s="48"/>
      <c r="I167" s="48"/>
      <c r="J167" s="48"/>
      <c r="K167" s="159"/>
      <c r="L167" s="48"/>
      <c r="M167" s="48"/>
      <c r="N167" s="48"/>
      <c r="O167" s="48"/>
      <c r="P167" s="48"/>
      <c r="Q167" s="48"/>
      <c r="R167" s="159"/>
      <c r="S167" s="48"/>
      <c r="U167" s="141"/>
      <c r="V167" s="141"/>
      <c r="W167" s="141"/>
      <c r="X167" s="141"/>
    </row>
    <row r="168" spans="6:24" ht="14.25" x14ac:dyDescent="0.25">
      <c r="F168" s="20"/>
      <c r="G168" s="20"/>
      <c r="H168" s="48"/>
      <c r="I168" s="48"/>
      <c r="J168" s="48"/>
      <c r="K168" s="159"/>
      <c r="L168" s="48"/>
      <c r="M168" s="48"/>
      <c r="N168" s="48"/>
      <c r="O168" s="48"/>
      <c r="P168" s="48"/>
      <c r="Q168" s="48"/>
      <c r="R168" s="159"/>
      <c r="S168" s="48"/>
      <c r="U168" s="141"/>
      <c r="V168" s="141"/>
      <c r="W168" s="141"/>
      <c r="X168" s="141"/>
    </row>
    <row r="169" spans="6:24" ht="14.25" x14ac:dyDescent="0.25">
      <c r="F169" s="20"/>
      <c r="G169" s="20"/>
      <c r="H169" s="48"/>
      <c r="I169" s="48"/>
      <c r="J169" s="48"/>
      <c r="K169" s="159"/>
      <c r="L169" s="48"/>
      <c r="M169" s="48"/>
      <c r="N169" s="48"/>
      <c r="O169" s="48"/>
      <c r="P169" s="48"/>
      <c r="Q169" s="48"/>
      <c r="R169" s="159"/>
      <c r="S169" s="48"/>
      <c r="U169" s="141"/>
      <c r="V169" s="141"/>
      <c r="W169" s="141"/>
      <c r="X169" s="141"/>
    </row>
    <row r="170" spans="6:24" ht="14.25" x14ac:dyDescent="0.25">
      <c r="F170" s="20"/>
      <c r="G170" s="20"/>
      <c r="H170" s="48"/>
      <c r="I170" s="48"/>
      <c r="J170" s="48"/>
      <c r="K170" s="159"/>
      <c r="L170" s="48"/>
      <c r="M170" s="48"/>
      <c r="N170" s="48"/>
      <c r="O170" s="48"/>
      <c r="P170" s="48"/>
      <c r="Q170" s="48"/>
      <c r="R170" s="159"/>
      <c r="S170" s="48"/>
      <c r="U170" s="141"/>
      <c r="V170" s="141"/>
      <c r="W170" s="141"/>
      <c r="X170" s="141"/>
    </row>
    <row r="171" spans="6:24" ht="14.25" x14ac:dyDescent="0.25">
      <c r="F171" s="20"/>
      <c r="G171" s="20"/>
      <c r="H171" s="48"/>
      <c r="I171" s="48"/>
      <c r="J171" s="48"/>
      <c r="K171" s="159"/>
      <c r="L171" s="48"/>
      <c r="M171" s="48"/>
      <c r="N171" s="48"/>
      <c r="O171" s="48"/>
      <c r="P171" s="48"/>
      <c r="Q171" s="48"/>
      <c r="R171" s="159"/>
      <c r="S171" s="48"/>
      <c r="U171" s="141"/>
      <c r="V171" s="141"/>
      <c r="W171" s="141"/>
      <c r="X171" s="141"/>
    </row>
    <row r="172" spans="6:24" ht="14.25" x14ac:dyDescent="0.25">
      <c r="F172" s="20"/>
      <c r="G172" s="20"/>
      <c r="H172" s="48"/>
      <c r="I172" s="48"/>
      <c r="J172" s="48"/>
      <c r="K172" s="159"/>
      <c r="L172" s="48"/>
      <c r="M172" s="48"/>
      <c r="N172" s="48"/>
      <c r="O172" s="48"/>
      <c r="P172" s="48"/>
      <c r="Q172" s="48"/>
      <c r="R172" s="159"/>
      <c r="S172" s="48"/>
      <c r="U172" s="141"/>
      <c r="V172" s="141"/>
      <c r="W172" s="141"/>
      <c r="X172" s="141"/>
    </row>
    <row r="173" spans="6:24" ht="14.25" x14ac:dyDescent="0.25">
      <c r="F173" s="20"/>
      <c r="G173" s="20"/>
      <c r="H173" s="20"/>
      <c r="I173" s="20"/>
      <c r="J173" s="20"/>
      <c r="K173" s="39"/>
      <c r="L173" s="20"/>
      <c r="M173" s="20"/>
      <c r="N173" s="20"/>
      <c r="O173" s="20"/>
      <c r="U173" s="141"/>
      <c r="V173" s="141"/>
      <c r="W173" s="141"/>
      <c r="X173" s="141"/>
    </row>
    <row r="174" spans="6:24" ht="14.25" x14ac:dyDescent="0.25">
      <c r="F174" s="20"/>
      <c r="G174" s="20"/>
      <c r="H174" s="20"/>
      <c r="I174" s="20"/>
      <c r="J174" s="20"/>
      <c r="K174" s="39"/>
      <c r="L174" s="20"/>
      <c r="M174" s="20"/>
      <c r="N174" s="20"/>
      <c r="O174" s="20"/>
      <c r="U174" s="141"/>
      <c r="V174" s="141"/>
      <c r="W174" s="141"/>
      <c r="X174" s="141"/>
    </row>
    <row r="175" spans="6:24" ht="14.25" x14ac:dyDescent="0.25">
      <c r="F175" s="20"/>
      <c r="G175" s="20"/>
      <c r="H175" s="20"/>
      <c r="I175" s="20"/>
      <c r="J175" s="20"/>
      <c r="K175" s="39"/>
      <c r="L175" s="20"/>
      <c r="M175" s="20"/>
      <c r="N175" s="20"/>
      <c r="O175" s="20"/>
      <c r="U175" s="141"/>
      <c r="V175" s="141"/>
      <c r="W175" s="141"/>
      <c r="X175" s="141"/>
    </row>
    <row r="176" spans="6:24" ht="14.25" x14ac:dyDescent="0.25">
      <c r="U176" s="141"/>
      <c r="V176" s="141"/>
      <c r="W176" s="141"/>
      <c r="X176" s="141"/>
    </row>
    <row r="177" spans="21:24" ht="14.25" x14ac:dyDescent="0.25">
      <c r="U177" s="141"/>
      <c r="V177" s="141"/>
      <c r="W177" s="141"/>
      <c r="X177" s="141"/>
    </row>
    <row r="178" spans="21:24" ht="14.25" x14ac:dyDescent="0.25">
      <c r="U178" s="141"/>
      <c r="V178" s="141"/>
      <c r="W178" s="141"/>
      <c r="X178" s="141"/>
    </row>
    <row r="179" spans="21:24" ht="14.25" x14ac:dyDescent="0.25">
      <c r="U179" s="141"/>
      <c r="V179" s="141"/>
      <c r="W179" s="141"/>
      <c r="X179" s="141"/>
    </row>
    <row r="180" spans="21:24" ht="14.25" x14ac:dyDescent="0.25">
      <c r="U180" s="141"/>
      <c r="V180" s="141"/>
      <c r="W180" s="141"/>
      <c r="X180" s="141"/>
    </row>
    <row r="181" spans="21:24" ht="14.25" x14ac:dyDescent="0.25">
      <c r="U181" s="141"/>
      <c r="V181" s="141"/>
      <c r="W181" s="141"/>
      <c r="X181" s="141"/>
    </row>
    <row r="182" spans="21:24" ht="14.25" x14ac:dyDescent="0.25">
      <c r="U182" s="141"/>
      <c r="V182" s="141"/>
      <c r="W182" s="141"/>
      <c r="X182" s="141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66"/>
  <sheetViews>
    <sheetView topLeftCell="A3" zoomScale="90" zoomScaleNormal="90" workbookViewId="0">
      <selection activeCell="K31" sqref="K31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38" customWidth="1"/>
    <col min="18" max="18" width="11.42578125" style="20" customWidth="1"/>
    <col min="19" max="19" width="11.42578125" style="20"/>
    <col min="20" max="27" width="11.42578125" style="138"/>
    <col min="28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11" t="s">
        <v>38</v>
      </c>
    </row>
    <row r="2" spans="1:27" hidden="1" x14ac:dyDescent="0.25">
      <c r="M2" s="11">
        <v>12</v>
      </c>
      <c r="N2" s="11" t="s">
        <v>39</v>
      </c>
    </row>
    <row r="4" spans="1:27" ht="26.45" customHeight="1" x14ac:dyDescent="0.25"/>
    <row r="5" spans="1:27" ht="18" x14ac:dyDescent="0.25">
      <c r="A5" s="92" t="s">
        <v>91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x14ac:dyDescent="0.25">
      <c r="A8" s="21" t="s">
        <v>13</v>
      </c>
      <c r="G8" s="20"/>
      <c r="H8" s="20"/>
    </row>
    <row r="9" spans="1:27" ht="20.25" x14ac:dyDescent="0.25">
      <c r="A9" s="36" t="s">
        <v>304</v>
      </c>
      <c r="H9" s="23"/>
    </row>
    <row r="10" spans="1:27" ht="20.25" x14ac:dyDescent="0.25">
      <c r="H10" s="23"/>
    </row>
    <row r="11" spans="1:27" ht="30" customHeight="1" x14ac:dyDescent="0.25">
      <c r="B11" s="21"/>
      <c r="C11" s="22"/>
      <c r="H11" s="23"/>
    </row>
    <row r="12" spans="1:27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117">
        <v>14</v>
      </c>
      <c r="Q12" s="142"/>
      <c r="T12" s="142"/>
      <c r="U12" s="142"/>
      <c r="V12" s="142"/>
      <c r="W12" s="142"/>
      <c r="X12" s="142"/>
      <c r="Y12" s="142"/>
      <c r="Z12" s="142"/>
      <c r="AA12" s="142"/>
    </row>
    <row r="13" spans="1:27" s="11" customFormat="1" ht="69.599999999999994" customHeight="1" x14ac:dyDescent="0.25">
      <c r="A13" s="324" t="s">
        <v>25</v>
      </c>
      <c r="B13" s="324" t="s">
        <v>1</v>
      </c>
      <c r="C13" s="324" t="s">
        <v>0</v>
      </c>
      <c r="D13" s="324" t="s">
        <v>2</v>
      </c>
      <c r="E13" s="324" t="s">
        <v>3</v>
      </c>
      <c r="F13" s="324" t="s">
        <v>4</v>
      </c>
      <c r="G13" s="406" t="s">
        <v>310</v>
      </c>
      <c r="H13" s="412"/>
      <c r="I13" s="324" t="s">
        <v>6</v>
      </c>
      <c r="J13" s="107" t="s">
        <v>7</v>
      </c>
      <c r="K13" s="324" t="s">
        <v>8</v>
      </c>
      <c r="L13" s="324" t="s">
        <v>9</v>
      </c>
      <c r="M13" s="324" t="s">
        <v>308</v>
      </c>
      <c r="N13" s="324" t="s">
        <v>10</v>
      </c>
      <c r="O13" s="324" t="s">
        <v>23</v>
      </c>
      <c r="Q13" s="142"/>
      <c r="T13" s="142"/>
      <c r="U13" s="142"/>
      <c r="V13" s="142"/>
      <c r="W13" s="142"/>
      <c r="X13" s="142"/>
      <c r="Y13" s="142"/>
      <c r="Z13" s="142"/>
      <c r="AA13" s="142"/>
    </row>
    <row r="14" spans="1:27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311</v>
      </c>
      <c r="I14" s="111"/>
      <c r="J14" s="112"/>
      <c r="K14" s="111"/>
      <c r="L14" s="111"/>
      <c r="M14" s="111"/>
      <c r="N14" s="111"/>
      <c r="O14" s="111" t="s">
        <v>309</v>
      </c>
      <c r="T14" s="220" t="str">
        <f>H65</f>
        <v>Prüfsumme</v>
      </c>
      <c r="U14" s="171">
        <v>1</v>
      </c>
      <c r="V14" s="171">
        <v>2</v>
      </c>
      <c r="W14" s="171">
        <v>3</v>
      </c>
      <c r="X14" s="171">
        <v>5</v>
      </c>
      <c r="Y14" s="171" t="s">
        <v>99</v>
      </c>
      <c r="Z14" s="171" t="s">
        <v>24</v>
      </c>
      <c r="AA14" s="171" t="s">
        <v>95</v>
      </c>
    </row>
    <row r="15" spans="1:27" ht="31.9" customHeight="1" thickBot="1" x14ac:dyDescent="0.3">
      <c r="A15" s="75">
        <v>1</v>
      </c>
      <c r="B15" s="5" t="s">
        <v>112</v>
      </c>
      <c r="C15" s="5" t="s">
        <v>48</v>
      </c>
      <c r="D15" s="5" t="s">
        <v>138</v>
      </c>
      <c r="E15" s="5" t="s">
        <v>145</v>
      </c>
      <c r="F15" s="5"/>
      <c r="G15" s="1" t="s">
        <v>5</v>
      </c>
      <c r="H15" s="1" t="s">
        <v>154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14" t="s">
        <v>185</v>
      </c>
      <c r="Q15" s="229"/>
      <c r="R15" s="53"/>
      <c r="T15" s="200"/>
      <c r="U15" s="141"/>
      <c r="V15" s="141"/>
      <c r="W15" s="141"/>
      <c r="X15" s="141"/>
      <c r="Y15" s="141"/>
      <c r="Z15" s="141"/>
      <c r="AA15" s="141"/>
    </row>
    <row r="16" spans="1:27" ht="31.9" customHeight="1" thickBot="1" x14ac:dyDescent="0.3">
      <c r="A16" s="75">
        <v>2</v>
      </c>
      <c r="B16" s="5" t="s">
        <v>112</v>
      </c>
      <c r="C16" s="5" t="s">
        <v>48</v>
      </c>
      <c r="D16" s="5" t="s">
        <v>139</v>
      </c>
      <c r="E16" s="5" t="s">
        <v>40</v>
      </c>
      <c r="F16" s="5"/>
      <c r="G16" s="1" t="s">
        <v>5</v>
      </c>
      <c r="H16" s="1" t="s">
        <v>154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14" t="s">
        <v>11</v>
      </c>
      <c r="Q16" s="229"/>
      <c r="R16" s="53"/>
      <c r="T16" s="200"/>
      <c r="U16" s="141"/>
      <c r="V16" s="141"/>
      <c r="W16" s="141"/>
      <c r="X16" s="141"/>
      <c r="Y16" s="141"/>
      <c r="Z16" s="141"/>
      <c r="AA16" s="141"/>
    </row>
    <row r="17" spans="1:27" ht="31.9" customHeight="1" thickBot="1" x14ac:dyDescent="0.3">
      <c r="A17" s="75">
        <v>4</v>
      </c>
      <c r="B17" s="5" t="s">
        <v>112</v>
      </c>
      <c r="C17" s="5" t="s">
        <v>22</v>
      </c>
      <c r="D17" s="5" t="s">
        <v>141</v>
      </c>
      <c r="E17" s="5" t="s">
        <v>109</v>
      </c>
      <c r="F17" s="5"/>
      <c r="G17" s="1" t="s">
        <v>5</v>
      </c>
      <c r="H17" s="1" t="s">
        <v>154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14" t="s">
        <v>11</v>
      </c>
      <c r="Q17" s="229"/>
      <c r="R17" s="53"/>
      <c r="T17" s="200"/>
      <c r="U17" s="141"/>
      <c r="V17" s="141"/>
      <c r="W17" s="141"/>
      <c r="X17" s="141"/>
      <c r="Y17" s="141"/>
      <c r="Z17" s="141"/>
      <c r="AA17" s="141"/>
    </row>
    <row r="18" spans="1:27" ht="31.9" customHeight="1" thickBot="1" x14ac:dyDescent="0.3">
      <c r="A18" s="75">
        <v>5</v>
      </c>
      <c r="B18" s="5" t="s">
        <v>112</v>
      </c>
      <c r="C18" s="5" t="s">
        <v>48</v>
      </c>
      <c r="D18" s="5" t="s">
        <v>142</v>
      </c>
      <c r="E18" s="5" t="s">
        <v>40</v>
      </c>
      <c r="F18" s="5"/>
      <c r="G18" s="1" t="s">
        <v>5</v>
      </c>
      <c r="H18" s="1" t="s">
        <v>154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14" t="s">
        <v>11</v>
      </c>
      <c r="Q18" s="229"/>
      <c r="R18" s="53"/>
      <c r="T18" s="200"/>
      <c r="U18" s="141"/>
      <c r="V18" s="141"/>
      <c r="W18" s="141"/>
      <c r="X18" s="141"/>
      <c r="Y18" s="141"/>
      <c r="Z18" s="141"/>
      <c r="AA18" s="141"/>
    </row>
    <row r="19" spans="1:27" ht="31.9" customHeight="1" thickBot="1" x14ac:dyDescent="0.3">
      <c r="A19" s="75">
        <v>6</v>
      </c>
      <c r="B19" s="5" t="s">
        <v>112</v>
      </c>
      <c r="C19" s="5" t="s">
        <v>153</v>
      </c>
      <c r="D19" s="5" t="s">
        <v>143</v>
      </c>
      <c r="E19" s="5" t="s">
        <v>50</v>
      </c>
      <c r="F19" s="5"/>
      <c r="G19" s="1" t="s">
        <v>5</v>
      </c>
      <c r="H19" s="1" t="s">
        <v>154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14" t="s">
        <v>11</v>
      </c>
      <c r="Q19" s="229"/>
      <c r="R19" s="53"/>
      <c r="T19" s="200"/>
      <c r="U19" s="141"/>
      <c r="V19" s="141"/>
      <c r="W19" s="141"/>
      <c r="X19" s="141"/>
      <c r="Y19" s="141"/>
      <c r="Z19" s="141"/>
      <c r="AA19" s="141"/>
    </row>
    <row r="20" spans="1:27" ht="31.9" customHeight="1" thickBot="1" x14ac:dyDescent="0.3">
      <c r="A20" s="75">
        <v>7</v>
      </c>
      <c r="B20" s="5" t="s">
        <v>112</v>
      </c>
      <c r="C20" s="134" t="s">
        <v>153</v>
      </c>
      <c r="D20" s="5" t="s">
        <v>144</v>
      </c>
      <c r="E20" s="5" t="s">
        <v>52</v>
      </c>
      <c r="F20" s="5"/>
      <c r="G20" s="1" t="s">
        <v>5</v>
      </c>
      <c r="H20" s="1" t="s">
        <v>154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14" t="s">
        <v>11</v>
      </c>
      <c r="Q20" s="229"/>
      <c r="R20" s="53"/>
      <c r="T20" s="200"/>
      <c r="U20" s="141"/>
      <c r="V20" s="141"/>
      <c r="W20" s="141"/>
      <c r="X20" s="141"/>
      <c r="Y20" s="141"/>
      <c r="Z20" s="141"/>
      <c r="AA20" s="141"/>
    </row>
    <row r="21" spans="1:27" ht="31.9" customHeight="1" thickBot="1" x14ac:dyDescent="0.3">
      <c r="A21" s="75">
        <v>8</v>
      </c>
      <c r="B21" s="5" t="s">
        <v>112</v>
      </c>
      <c r="C21" s="134" t="s">
        <v>21</v>
      </c>
      <c r="D21" s="5" t="s">
        <v>146</v>
      </c>
      <c r="E21" s="5" t="s">
        <v>53</v>
      </c>
      <c r="F21" s="5"/>
      <c r="G21" s="1" t="s">
        <v>5</v>
      </c>
      <c r="H21" s="1" t="s">
        <v>154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14" t="s">
        <v>11</v>
      </c>
      <c r="Q21" s="229"/>
      <c r="R21" s="53"/>
      <c r="T21" s="200"/>
      <c r="U21" s="141"/>
      <c r="V21" s="141"/>
      <c r="W21" s="141"/>
      <c r="X21" s="141"/>
      <c r="Y21" s="141"/>
      <c r="Z21" s="141"/>
      <c r="AA21" s="141"/>
    </row>
    <row r="22" spans="1:27" ht="31.9" customHeight="1" thickBot="1" x14ac:dyDescent="0.3">
      <c r="A22" s="75">
        <v>9</v>
      </c>
      <c r="B22" s="5" t="s">
        <v>112</v>
      </c>
      <c r="C22" s="134" t="s">
        <v>153</v>
      </c>
      <c r="D22" s="5" t="s">
        <v>147</v>
      </c>
      <c r="E22" s="5" t="s">
        <v>148</v>
      </c>
      <c r="F22" s="5"/>
      <c r="G22" s="1" t="s">
        <v>5</v>
      </c>
      <c r="H22" s="1" t="s">
        <v>154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14" t="s">
        <v>11</v>
      </c>
      <c r="Q22" s="229"/>
      <c r="R22" s="53"/>
      <c r="T22" s="200"/>
      <c r="U22" s="141"/>
      <c r="V22" s="141"/>
      <c r="W22" s="141"/>
      <c r="X22" s="141"/>
      <c r="Y22" s="141"/>
      <c r="Z22" s="141"/>
      <c r="AA22" s="141"/>
    </row>
    <row r="23" spans="1:27" ht="31.9" customHeight="1" thickBot="1" x14ac:dyDescent="0.3">
      <c r="A23" s="75">
        <v>10</v>
      </c>
      <c r="B23" s="5" t="s">
        <v>112</v>
      </c>
      <c r="C23" s="134" t="s">
        <v>153</v>
      </c>
      <c r="D23" s="5" t="s">
        <v>149</v>
      </c>
      <c r="E23" s="5" t="s">
        <v>151</v>
      </c>
      <c r="F23" s="5"/>
      <c r="G23" s="1" t="s">
        <v>5</v>
      </c>
      <c r="H23" s="1" t="s">
        <v>154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14" t="s">
        <v>11</v>
      </c>
      <c r="Q23" s="229"/>
      <c r="R23" s="53"/>
      <c r="T23" s="200"/>
      <c r="U23" s="141"/>
      <c r="V23" s="141"/>
      <c r="W23" s="141"/>
      <c r="X23" s="141"/>
      <c r="Y23" s="141"/>
      <c r="Z23" s="141"/>
      <c r="AA23" s="141"/>
    </row>
    <row r="24" spans="1:27" ht="31.9" customHeight="1" thickBot="1" x14ac:dyDescent="0.3">
      <c r="A24" s="76">
        <v>11</v>
      </c>
      <c r="B24" s="15" t="s">
        <v>112</v>
      </c>
      <c r="C24" s="15" t="s">
        <v>15</v>
      </c>
      <c r="D24" s="15" t="s">
        <v>150</v>
      </c>
      <c r="E24" s="15" t="s">
        <v>15</v>
      </c>
      <c r="F24" s="15"/>
      <c r="G24" s="16" t="s">
        <v>5</v>
      </c>
      <c r="H24" s="16" t="s">
        <v>154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19" t="s">
        <v>12</v>
      </c>
      <c r="Q24" s="229"/>
      <c r="R24" s="53"/>
      <c r="T24" s="200"/>
      <c r="U24" s="141"/>
      <c r="V24" s="141"/>
      <c r="W24" s="141"/>
      <c r="X24" s="141"/>
      <c r="Y24" s="141"/>
      <c r="Z24" s="141"/>
      <c r="AA24" s="141"/>
    </row>
    <row r="25" spans="1:27" ht="15" customHeight="1" x14ac:dyDescent="0.25">
      <c r="H25" s="24"/>
      <c r="I25" s="20"/>
      <c r="J25" s="20"/>
    </row>
    <row r="26" spans="1:27" ht="15" customHeight="1" x14ac:dyDescent="0.25">
      <c r="H26" s="24"/>
      <c r="K26" s="230">
        <f>SUM(K15:K24)</f>
        <v>226.56999999999996</v>
      </c>
      <c r="L26" s="230"/>
      <c r="M26" s="230"/>
      <c r="N26" s="230">
        <f>SUM(N15:N24)</f>
        <v>21814.520000000004</v>
      </c>
    </row>
    <row r="27" spans="1:27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38"/>
      <c r="T27" s="138"/>
      <c r="U27" s="138"/>
      <c r="V27" s="138"/>
      <c r="W27" s="138"/>
      <c r="X27" s="138"/>
      <c r="Y27" s="138"/>
      <c r="Z27" s="138"/>
      <c r="AA27" s="138"/>
    </row>
    <row r="28" spans="1:27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7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7" ht="48" x14ac:dyDescent="0.25">
      <c r="G30" s="20"/>
      <c r="H30" s="20"/>
      <c r="I30" s="180" t="s">
        <v>221</v>
      </c>
      <c r="J30" s="181" t="s">
        <v>217</v>
      </c>
      <c r="K30" s="226" t="s">
        <v>211</v>
      </c>
      <c r="L30" s="183"/>
      <c r="M30" s="184"/>
      <c r="N30" s="182" t="s">
        <v>212</v>
      </c>
      <c r="O30" s="20"/>
    </row>
    <row r="31" spans="1:27" x14ac:dyDescent="0.25">
      <c r="G31" s="20"/>
      <c r="H31" s="20"/>
      <c r="I31" s="180"/>
      <c r="J31" s="185" t="s">
        <v>33</v>
      </c>
      <c r="K31" s="226">
        <f>SUMIF(I$15:I$24,"A",K$15:K$24)</f>
        <v>29.160000000000004</v>
      </c>
      <c r="L31" s="214"/>
      <c r="M31" s="215"/>
      <c r="N31" s="182">
        <f>SUMIF(I$14:I$187,"A",N$14:N$187)</f>
        <v>3032.6400000000003</v>
      </c>
      <c r="O31" s="20"/>
    </row>
    <row r="32" spans="1:27" x14ac:dyDescent="0.25">
      <c r="G32" s="20"/>
      <c r="H32" s="20"/>
      <c r="I32" s="187"/>
      <c r="J32" s="185" t="s">
        <v>24</v>
      </c>
      <c r="K32" s="226">
        <f>SUMIF(I$15:I$24,"B",K$15:K$24)</f>
        <v>0</v>
      </c>
      <c r="L32" s="214"/>
      <c r="M32" s="215"/>
      <c r="N32" s="182">
        <f>SUMIF(I$14:I$187,"B",N$14:N$187)</f>
        <v>0</v>
      </c>
      <c r="O32" s="20"/>
    </row>
    <row r="33" spans="7:27" x14ac:dyDescent="0.25">
      <c r="G33" s="20"/>
      <c r="H33" s="20"/>
      <c r="I33" s="187"/>
      <c r="J33" s="185" t="s">
        <v>35</v>
      </c>
      <c r="K33" s="226">
        <f>SUMIF(I$15:I$24,"C",K$15:K$24)</f>
        <v>0</v>
      </c>
      <c r="L33" s="214"/>
      <c r="M33" s="215"/>
      <c r="N33" s="182">
        <f>SUMIF(I$14:I$187,"C",N$14:N$187)</f>
        <v>0</v>
      </c>
      <c r="O33" s="20"/>
    </row>
    <row r="34" spans="7:27" x14ac:dyDescent="0.25">
      <c r="G34" s="20"/>
      <c r="H34" s="20"/>
      <c r="I34" s="187"/>
      <c r="J34" s="185" t="s">
        <v>32</v>
      </c>
      <c r="K34" s="226">
        <f>SUMIF(I$15:I$24,"D",K$15:K$24)</f>
        <v>0</v>
      </c>
      <c r="L34" s="214"/>
      <c r="M34" s="215"/>
      <c r="N34" s="182">
        <f>SUMIF(I$14:I$187,"D",N$14:N$187)</f>
        <v>0</v>
      </c>
      <c r="O34" s="20"/>
    </row>
    <row r="35" spans="7:27" x14ac:dyDescent="0.25">
      <c r="G35" s="20"/>
      <c r="H35" s="20"/>
      <c r="I35" s="187"/>
      <c r="J35" s="185" t="s">
        <v>31</v>
      </c>
      <c r="K35" s="226">
        <f>SUMIF(I$15:I$24,"E",K$15:K$24)</f>
        <v>2.16</v>
      </c>
      <c r="L35" s="214"/>
      <c r="M35" s="215"/>
      <c r="N35" s="182">
        <f>SUMIF(I$14:I$187,"E",N$14:N$187)</f>
        <v>224.64000000000001</v>
      </c>
      <c r="O35" s="20"/>
    </row>
    <row r="36" spans="7:27" x14ac:dyDescent="0.25">
      <c r="G36" s="20"/>
      <c r="H36" s="20"/>
      <c r="I36" s="187"/>
      <c r="J36" s="185" t="s">
        <v>36</v>
      </c>
      <c r="K36" s="226">
        <f>SUMIF(I$15:I$24,"F",K$15:K$24)</f>
        <v>0</v>
      </c>
      <c r="L36" s="214"/>
      <c r="M36" s="215"/>
      <c r="N36" s="182">
        <f>SUMIF(I$14:I$187,"F",N$14:N$187)</f>
        <v>0</v>
      </c>
      <c r="O36" s="20"/>
    </row>
    <row r="37" spans="7:27" x14ac:dyDescent="0.25">
      <c r="G37" s="20"/>
      <c r="H37" s="20"/>
      <c r="I37" s="187"/>
      <c r="J37" s="185" t="s">
        <v>29</v>
      </c>
      <c r="K37" s="226">
        <f>SUMIF(I$15:I$24,"G",K$15:K$24)</f>
        <v>5.45</v>
      </c>
      <c r="L37" s="214"/>
      <c r="M37" s="215"/>
      <c r="N37" s="182">
        <f>SUMIF(I$14:I$187,"G",N$14:N$187)</f>
        <v>566.80000000000007</v>
      </c>
      <c r="O37" s="20"/>
    </row>
    <row r="38" spans="7:27" x14ac:dyDescent="0.25">
      <c r="G38" s="20"/>
      <c r="H38" s="20"/>
      <c r="I38" s="187"/>
      <c r="J38" s="185" t="s">
        <v>30</v>
      </c>
      <c r="K38" s="226">
        <f>SUMIF(I$15:I$24,"H",K$15:K$24)</f>
        <v>0</v>
      </c>
      <c r="L38" s="214"/>
      <c r="M38" s="215"/>
      <c r="N38" s="182">
        <f>SUMIF(I$14:I$187,"H",N$14:N$187)</f>
        <v>0</v>
      </c>
      <c r="O38" s="20"/>
    </row>
    <row r="39" spans="7:27" x14ac:dyDescent="0.25">
      <c r="G39" s="20"/>
      <c r="H39" s="20"/>
      <c r="I39" s="187"/>
      <c r="J39" s="185" t="s">
        <v>27</v>
      </c>
      <c r="K39" s="226">
        <f>SUMIF(I$15:I$24,"I",K$15:K$24)</f>
        <v>18.14</v>
      </c>
      <c r="L39" s="214"/>
      <c r="M39" s="215"/>
      <c r="N39" s="182">
        <f>SUMIF(I$14:I$187,"I",N$14:N$187)</f>
        <v>1886.5600000000002</v>
      </c>
      <c r="O39" s="20"/>
    </row>
    <row r="40" spans="7:27" x14ac:dyDescent="0.25">
      <c r="G40" s="20"/>
      <c r="H40" s="20"/>
      <c r="I40" s="187"/>
      <c r="J40" s="185" t="s">
        <v>28</v>
      </c>
      <c r="K40" s="226">
        <f>SUMIF(I$15:I$24,"J",K$15:K$24)</f>
        <v>0</v>
      </c>
      <c r="L40" s="214"/>
      <c r="M40" s="215"/>
      <c r="N40" s="182">
        <f>SUMIF(I$14:I$187,"J",N$14:N$187)</f>
        <v>0</v>
      </c>
      <c r="O40" s="20"/>
    </row>
    <row r="41" spans="7:27" x14ac:dyDescent="0.25">
      <c r="G41" s="20"/>
      <c r="H41" s="20"/>
      <c r="I41" s="187"/>
      <c r="J41" s="185" t="s">
        <v>34</v>
      </c>
      <c r="K41" s="226">
        <f>SUMIF(I$15:I$24,"K",K$15:K$24)</f>
        <v>5.86</v>
      </c>
      <c r="L41" s="214"/>
      <c r="M41" s="215"/>
      <c r="N41" s="182">
        <f>SUMIF(I$14:I$187,"K",N$14:N$187)</f>
        <v>609.44000000000005</v>
      </c>
      <c r="O41" s="20"/>
    </row>
    <row r="42" spans="7:27" x14ac:dyDescent="0.25">
      <c r="G42" s="20"/>
      <c r="H42" s="20"/>
      <c r="I42" s="187"/>
      <c r="J42" s="185" t="s">
        <v>84</v>
      </c>
      <c r="K42" s="226">
        <f>SUMIF(I$15:I$24,"L",K$15:K$24)</f>
        <v>0</v>
      </c>
      <c r="L42" s="214"/>
      <c r="M42" s="215"/>
      <c r="N42" s="182">
        <f>SUMIF(I$14:I$187,"L",N$14:N$187)</f>
        <v>0</v>
      </c>
      <c r="O42" s="20"/>
    </row>
    <row r="43" spans="7:27" x14ac:dyDescent="0.25">
      <c r="G43" s="20"/>
      <c r="H43" s="20"/>
      <c r="I43" s="187"/>
      <c r="J43" s="185" t="s">
        <v>83</v>
      </c>
      <c r="K43" s="226">
        <f>SUMIF(I$15:I$24,"M",K$15:K$24)</f>
        <v>165.79999999999998</v>
      </c>
      <c r="L43" s="214"/>
      <c r="M43" s="215"/>
      <c r="N43" s="182">
        <f>SUMIF(I$14:I$187,"M",N$14:N$187)</f>
        <v>15494.44</v>
      </c>
      <c r="O43" s="20"/>
    </row>
    <row r="44" spans="7:27" x14ac:dyDescent="0.25">
      <c r="G44" s="20"/>
      <c r="H44" s="20"/>
      <c r="I44" s="187"/>
      <c r="J44" s="185" t="s">
        <v>85</v>
      </c>
      <c r="K44" s="226">
        <f>SUMIF(I$15:I$24,"N",K$15:K$24)</f>
        <v>0</v>
      </c>
      <c r="L44" s="214"/>
      <c r="M44" s="215"/>
      <c r="N44" s="182">
        <f>SUMIF(I$14:I$187,"N",N$14:N$187)</f>
        <v>0</v>
      </c>
      <c r="O44" s="20"/>
      <c r="T44" s="178"/>
      <c r="U44" s="178"/>
      <c r="V44" s="178"/>
      <c r="W44" s="178"/>
      <c r="X44" s="178"/>
      <c r="Y44" s="178"/>
      <c r="Z44" s="178"/>
      <c r="AA44" s="178"/>
    </row>
    <row r="45" spans="7:27" x14ac:dyDescent="0.25">
      <c r="G45" s="20"/>
      <c r="H45" s="20"/>
      <c r="I45" s="187"/>
      <c r="J45" s="188" t="s">
        <v>213</v>
      </c>
      <c r="K45" s="211">
        <f>SUM(K31:K44)</f>
        <v>226.57</v>
      </c>
      <c r="L45" s="216"/>
      <c r="M45" s="211"/>
      <c r="N45" s="189">
        <f>SUM(N31:N44)</f>
        <v>21814.52</v>
      </c>
      <c r="O45" s="20"/>
    </row>
    <row r="46" spans="7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7:27" x14ac:dyDescent="0.25">
      <c r="G47" s="20"/>
      <c r="H47" s="20"/>
      <c r="I47" s="20"/>
      <c r="J47" s="20"/>
      <c r="K47" s="20"/>
      <c r="L47" s="20"/>
      <c r="M47" s="20"/>
      <c r="N47" s="20"/>
      <c r="O47" s="20"/>
    </row>
    <row r="48" spans="7:27" ht="15" customHeight="1" x14ac:dyDescent="0.25">
      <c r="G48" s="20"/>
      <c r="H48" s="104"/>
      <c r="I48" s="192" t="s">
        <v>96</v>
      </c>
      <c r="J48" s="408" t="s">
        <v>97</v>
      </c>
      <c r="K48" s="408"/>
      <c r="L48" s="408"/>
      <c r="M48" s="408"/>
      <c r="N48" s="408"/>
      <c r="O48" s="408"/>
      <c r="P48" s="408"/>
      <c r="Q48" s="104"/>
      <c r="R48" s="141"/>
      <c r="S48" s="138"/>
    </row>
    <row r="49" spans="7:19" ht="15" x14ac:dyDescent="0.25">
      <c r="G49" s="20"/>
      <c r="H49" s="104"/>
      <c r="I49" s="193" t="s">
        <v>98</v>
      </c>
      <c r="J49" s="194">
        <v>1</v>
      </c>
      <c r="K49" s="227">
        <v>2</v>
      </c>
      <c r="L49" s="195">
        <v>3</v>
      </c>
      <c r="M49" s="195">
        <v>5</v>
      </c>
      <c r="N49" s="195" t="s">
        <v>99</v>
      </c>
      <c r="O49" s="195" t="s">
        <v>24</v>
      </c>
      <c r="P49" s="194" t="s">
        <v>180</v>
      </c>
      <c r="Q49" s="194" t="s">
        <v>215</v>
      </c>
      <c r="R49" s="404" t="s">
        <v>216</v>
      </c>
      <c r="S49" s="405"/>
    </row>
    <row r="50" spans="7:19" ht="15" x14ac:dyDescent="0.25">
      <c r="G50" s="20"/>
      <c r="H50" s="104"/>
      <c r="I50" s="196" t="s">
        <v>33</v>
      </c>
      <c r="J50" s="197">
        <v>0</v>
      </c>
      <c r="K50" s="219">
        <v>29.16</v>
      </c>
      <c r="L50" s="197">
        <v>0</v>
      </c>
      <c r="M50" s="197">
        <v>0</v>
      </c>
      <c r="N50" s="197">
        <v>0</v>
      </c>
      <c r="O50" s="197">
        <v>0</v>
      </c>
      <c r="P50" s="197">
        <v>0</v>
      </c>
      <c r="Q50" s="197">
        <v>0</v>
      </c>
      <c r="R50" s="198">
        <f t="shared" ref="R50:R61" si="1">SUBTOTAL(9,J50:Q50)</f>
        <v>29.16</v>
      </c>
      <c r="S50" s="138"/>
    </row>
    <row r="51" spans="7:19" ht="15" x14ac:dyDescent="0.25">
      <c r="G51" s="20"/>
      <c r="H51" s="104"/>
      <c r="I51" s="192" t="s">
        <v>24</v>
      </c>
      <c r="J51" s="197">
        <v>0</v>
      </c>
      <c r="K51" s="197">
        <v>0</v>
      </c>
      <c r="L51" s="197">
        <v>0</v>
      </c>
      <c r="M51" s="197">
        <v>0</v>
      </c>
      <c r="N51" s="197">
        <v>0</v>
      </c>
      <c r="O51" s="197">
        <v>0</v>
      </c>
      <c r="P51" s="197">
        <v>0</v>
      </c>
      <c r="Q51" s="197">
        <v>0</v>
      </c>
      <c r="R51" s="198">
        <f>SUBTOTAL(9,J51:Q51)</f>
        <v>0</v>
      </c>
      <c r="S51" s="138"/>
    </row>
    <row r="52" spans="7:19" ht="15" x14ac:dyDescent="0.25">
      <c r="G52" s="20"/>
      <c r="H52" s="104"/>
      <c r="I52" s="192" t="s">
        <v>35</v>
      </c>
      <c r="J52" s="197">
        <v>0</v>
      </c>
      <c r="K52" s="197">
        <v>0</v>
      </c>
      <c r="L52" s="197">
        <v>0</v>
      </c>
      <c r="M52" s="197">
        <v>0</v>
      </c>
      <c r="N52" s="197">
        <v>0</v>
      </c>
      <c r="O52" s="197">
        <v>0</v>
      </c>
      <c r="P52" s="197">
        <v>0</v>
      </c>
      <c r="Q52" s="197">
        <v>0</v>
      </c>
      <c r="R52" s="198">
        <f t="shared" si="1"/>
        <v>0</v>
      </c>
      <c r="S52" s="138"/>
    </row>
    <row r="53" spans="7:19" ht="15" x14ac:dyDescent="0.25">
      <c r="G53" s="20"/>
      <c r="H53" s="104"/>
      <c r="I53" s="192" t="s">
        <v>32</v>
      </c>
      <c r="J53" s="197">
        <v>0</v>
      </c>
      <c r="K53" s="197">
        <v>0</v>
      </c>
      <c r="L53" s="197">
        <v>0</v>
      </c>
      <c r="M53" s="197">
        <v>0</v>
      </c>
      <c r="N53" s="197">
        <v>0</v>
      </c>
      <c r="O53" s="197">
        <v>0</v>
      </c>
      <c r="P53" s="197">
        <v>0</v>
      </c>
      <c r="Q53" s="197">
        <v>0</v>
      </c>
      <c r="R53" s="198">
        <f t="shared" si="1"/>
        <v>0</v>
      </c>
      <c r="S53" s="138"/>
    </row>
    <row r="54" spans="7:19" ht="15" x14ac:dyDescent="0.25">
      <c r="G54" s="20"/>
      <c r="H54" s="104"/>
      <c r="I54" s="192" t="s">
        <v>31</v>
      </c>
      <c r="J54" s="197">
        <v>0</v>
      </c>
      <c r="K54" s="219">
        <v>2.16</v>
      </c>
      <c r="L54" s="197">
        <v>0</v>
      </c>
      <c r="M54" s="197">
        <v>0</v>
      </c>
      <c r="N54" s="197">
        <v>0</v>
      </c>
      <c r="O54" s="197">
        <v>0</v>
      </c>
      <c r="P54" s="197">
        <v>0</v>
      </c>
      <c r="Q54" s="197">
        <v>0</v>
      </c>
      <c r="R54" s="198">
        <f t="shared" si="1"/>
        <v>2.16</v>
      </c>
      <c r="S54" s="138"/>
    </row>
    <row r="55" spans="7:19" ht="15" x14ac:dyDescent="0.25">
      <c r="G55" s="20"/>
      <c r="H55" s="104"/>
      <c r="I55" s="192" t="s">
        <v>36</v>
      </c>
      <c r="J55" s="197">
        <v>0</v>
      </c>
      <c r="K55" s="219"/>
      <c r="L55" s="197">
        <v>0</v>
      </c>
      <c r="M55" s="197">
        <v>0</v>
      </c>
      <c r="N55" s="197">
        <v>0</v>
      </c>
      <c r="O55" s="197">
        <v>0</v>
      </c>
      <c r="P55" s="197">
        <v>0</v>
      </c>
      <c r="Q55" s="197">
        <v>0</v>
      </c>
      <c r="R55" s="198">
        <f t="shared" si="1"/>
        <v>0</v>
      </c>
      <c r="S55" s="138"/>
    </row>
    <row r="56" spans="7:19" ht="15" x14ac:dyDescent="0.25">
      <c r="G56" s="20"/>
      <c r="H56" s="104"/>
      <c r="I56" s="192" t="s">
        <v>29</v>
      </c>
      <c r="J56" s="197">
        <v>0</v>
      </c>
      <c r="K56" s="219">
        <v>5.45</v>
      </c>
      <c r="L56" s="197">
        <v>0</v>
      </c>
      <c r="M56" s="197">
        <v>0</v>
      </c>
      <c r="N56" s="197">
        <v>0</v>
      </c>
      <c r="O56" s="197">
        <v>0</v>
      </c>
      <c r="P56" s="197">
        <v>0</v>
      </c>
      <c r="Q56" s="197">
        <v>0</v>
      </c>
      <c r="R56" s="198">
        <f>SUBTOTAL(9,J56:Q56)</f>
        <v>5.45</v>
      </c>
      <c r="S56" s="138"/>
    </row>
    <row r="57" spans="7:19" ht="15" x14ac:dyDescent="0.25">
      <c r="G57" s="20"/>
      <c r="H57" s="104"/>
      <c r="I57" s="192" t="s">
        <v>30</v>
      </c>
      <c r="J57" s="197">
        <v>0</v>
      </c>
      <c r="K57" s="197">
        <v>0</v>
      </c>
      <c r="L57" s="197">
        <v>0</v>
      </c>
      <c r="M57" s="197">
        <v>0</v>
      </c>
      <c r="N57" s="197">
        <v>0</v>
      </c>
      <c r="O57" s="197">
        <v>0</v>
      </c>
      <c r="P57" s="197">
        <v>0</v>
      </c>
      <c r="Q57" s="197">
        <v>0</v>
      </c>
      <c r="R57" s="198">
        <f t="shared" si="1"/>
        <v>0</v>
      </c>
      <c r="S57" s="138"/>
    </row>
    <row r="58" spans="7:19" ht="15" x14ac:dyDescent="0.25">
      <c r="G58" s="20"/>
      <c r="H58" s="104"/>
      <c r="I58" s="192" t="s">
        <v>27</v>
      </c>
      <c r="J58" s="197">
        <v>0</v>
      </c>
      <c r="K58" s="219">
        <v>18.14</v>
      </c>
      <c r="L58" s="197">
        <v>0</v>
      </c>
      <c r="M58" s="197">
        <v>0</v>
      </c>
      <c r="N58" s="197">
        <v>0</v>
      </c>
      <c r="O58" s="197">
        <v>0</v>
      </c>
      <c r="P58" s="197">
        <v>0</v>
      </c>
      <c r="Q58" s="197">
        <v>0</v>
      </c>
      <c r="R58" s="198">
        <f t="shared" si="1"/>
        <v>18.14</v>
      </c>
      <c r="S58" s="138"/>
    </row>
    <row r="59" spans="7:19" ht="15" x14ac:dyDescent="0.25">
      <c r="G59" s="20"/>
      <c r="H59" s="104"/>
      <c r="I59" s="192" t="s">
        <v>28</v>
      </c>
      <c r="J59" s="197">
        <v>0</v>
      </c>
      <c r="K59" s="197">
        <v>0</v>
      </c>
      <c r="L59" s="197">
        <v>0</v>
      </c>
      <c r="M59" s="197">
        <v>0</v>
      </c>
      <c r="N59" s="197">
        <v>0</v>
      </c>
      <c r="O59" s="197">
        <v>0</v>
      </c>
      <c r="P59" s="197">
        <v>0</v>
      </c>
      <c r="Q59" s="197">
        <v>0</v>
      </c>
      <c r="R59" s="198">
        <f t="shared" si="1"/>
        <v>0</v>
      </c>
      <c r="S59" s="138"/>
    </row>
    <row r="60" spans="7:19" ht="15" x14ac:dyDescent="0.25">
      <c r="G60" s="20"/>
      <c r="H60" s="104"/>
      <c r="I60" s="192" t="s">
        <v>34</v>
      </c>
      <c r="J60" s="197">
        <v>0</v>
      </c>
      <c r="K60" s="219">
        <v>5.86</v>
      </c>
      <c r="L60" s="197">
        <v>0</v>
      </c>
      <c r="M60" s="197">
        <v>0</v>
      </c>
      <c r="N60" s="197">
        <v>0</v>
      </c>
      <c r="O60" s="197">
        <v>0</v>
      </c>
      <c r="P60" s="197">
        <v>0</v>
      </c>
      <c r="Q60" s="197">
        <v>0</v>
      </c>
      <c r="R60" s="198">
        <f>SUBTOTAL(9,J60:Q60)</f>
        <v>5.86</v>
      </c>
      <c r="S60" s="138"/>
    </row>
    <row r="61" spans="7:19" ht="15" x14ac:dyDescent="0.25">
      <c r="G61" s="20"/>
      <c r="H61" s="104"/>
      <c r="I61" s="192" t="s">
        <v>84</v>
      </c>
      <c r="J61" s="197">
        <v>0</v>
      </c>
      <c r="K61" s="197">
        <v>0</v>
      </c>
      <c r="L61" s="197">
        <v>0</v>
      </c>
      <c r="M61" s="197">
        <v>0</v>
      </c>
      <c r="N61" s="197">
        <v>0</v>
      </c>
      <c r="O61" s="197">
        <v>0</v>
      </c>
      <c r="P61" s="197">
        <v>0</v>
      </c>
      <c r="Q61" s="197">
        <v>0</v>
      </c>
      <c r="R61" s="198">
        <f t="shared" si="1"/>
        <v>0</v>
      </c>
      <c r="S61" s="138"/>
    </row>
    <row r="62" spans="7:19" ht="15" x14ac:dyDescent="0.25">
      <c r="G62" s="20"/>
      <c r="H62" s="104"/>
      <c r="I62" s="192" t="s">
        <v>83</v>
      </c>
      <c r="J62" s="197">
        <v>33.630000000000003</v>
      </c>
      <c r="K62" s="219">
        <v>132.16999999999999</v>
      </c>
      <c r="L62" s="197">
        <v>0</v>
      </c>
      <c r="M62" s="197">
        <v>0</v>
      </c>
      <c r="N62" s="197">
        <v>0</v>
      </c>
      <c r="O62" s="197">
        <v>0</v>
      </c>
      <c r="P62" s="197">
        <v>0</v>
      </c>
      <c r="Q62" s="197">
        <v>0</v>
      </c>
      <c r="R62" s="198">
        <f>SUBTOTAL(9,J62:Q62)</f>
        <v>165.79999999999998</v>
      </c>
      <c r="S62" s="138"/>
    </row>
    <row r="63" spans="7:19" ht="15" x14ac:dyDescent="0.25">
      <c r="G63" s="20"/>
      <c r="H63" s="104"/>
      <c r="I63" s="192" t="s">
        <v>85</v>
      </c>
      <c r="J63" s="197">
        <v>0</v>
      </c>
      <c r="K63" s="197">
        <v>0</v>
      </c>
      <c r="L63" s="197">
        <v>0</v>
      </c>
      <c r="M63" s="197">
        <v>0</v>
      </c>
      <c r="N63" s="197">
        <v>0</v>
      </c>
      <c r="O63" s="197">
        <v>0</v>
      </c>
      <c r="P63" s="197">
        <v>0</v>
      </c>
      <c r="Q63" s="197">
        <v>0</v>
      </c>
      <c r="R63" s="198">
        <f>SUBTOTAL(9,J63:Q63)</f>
        <v>0</v>
      </c>
      <c r="S63" s="138"/>
    </row>
    <row r="64" spans="7:19" ht="15" customHeight="1" x14ac:dyDescent="0.25">
      <c r="G64" s="20"/>
      <c r="H64" s="104"/>
      <c r="I64" s="104"/>
      <c r="J64" s="104"/>
      <c r="K64" s="218"/>
      <c r="L64" s="104"/>
      <c r="M64" s="104"/>
      <c r="N64" s="104"/>
      <c r="O64" s="104"/>
      <c r="P64" s="104"/>
      <c r="Q64" s="104"/>
      <c r="R64" s="141"/>
      <c r="S64" s="138"/>
    </row>
    <row r="65" spans="7:19" ht="15" x14ac:dyDescent="0.25">
      <c r="G65" s="20"/>
      <c r="H65" s="403" t="s">
        <v>216</v>
      </c>
      <c r="I65" s="403"/>
      <c r="J65" s="218">
        <f>SUBTOTAL(9,J50:J63)</f>
        <v>33.630000000000003</v>
      </c>
      <c r="K65" s="218">
        <f>SUBTOTAL(9,K50:K63)</f>
        <v>192.94</v>
      </c>
      <c r="L65" s="218">
        <f t="shared" ref="L65:Q65" si="2">SUBTOTAL(9,L50:L63)</f>
        <v>0</v>
      </c>
      <c r="M65" s="218">
        <f>SUBTOTAL(9,M50:M63)</f>
        <v>0</v>
      </c>
      <c r="N65" s="218">
        <f t="shared" si="2"/>
        <v>0</v>
      </c>
      <c r="O65" s="218">
        <f t="shared" si="2"/>
        <v>0</v>
      </c>
      <c r="P65" s="218">
        <f t="shared" si="2"/>
        <v>0</v>
      </c>
      <c r="Q65" s="104">
        <f t="shared" si="2"/>
        <v>0</v>
      </c>
      <c r="R65" s="199">
        <f>SUBTOTAL(9,J50:Q63)</f>
        <v>226.57</v>
      </c>
      <c r="S65" s="138"/>
    </row>
    <row r="66" spans="7:19" x14ac:dyDescent="0.25">
      <c r="G66" s="20"/>
      <c r="H66" s="20"/>
      <c r="I66" s="20"/>
      <c r="J66" s="20"/>
      <c r="K66" s="20"/>
      <c r="L66" s="20"/>
      <c r="M66" s="20"/>
      <c r="N66" s="20"/>
      <c r="O66" s="20"/>
    </row>
  </sheetData>
  <autoFilter ref="A14:AA24" xr:uid="{00000000-0009-0000-0000-000004000000}"/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0"/>
  <sheetViews>
    <sheetView topLeftCell="A8" zoomScale="90" zoomScaleNormal="90" zoomScaleSheetLayoutView="100" workbookViewId="0">
      <selection activeCell="K56" sqref="K5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305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8" s="11" customFormat="1" ht="12.95" customHeight="1" x14ac:dyDescent="0.25">
      <c r="A13" s="117"/>
      <c r="B13" s="323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24" t="s">
        <v>0</v>
      </c>
      <c r="D14" s="324" t="s">
        <v>2</v>
      </c>
      <c r="E14" s="324" t="s">
        <v>3</v>
      </c>
      <c r="F14" s="324" t="s">
        <v>4</v>
      </c>
      <c r="G14" s="406" t="s">
        <v>310</v>
      </c>
      <c r="H14" s="412"/>
      <c r="I14" s="324" t="s">
        <v>6</v>
      </c>
      <c r="J14" s="107" t="s">
        <v>7</v>
      </c>
      <c r="K14" s="324" t="s">
        <v>8</v>
      </c>
      <c r="L14" s="324" t="s">
        <v>9</v>
      </c>
      <c r="M14" s="324" t="s">
        <v>308</v>
      </c>
      <c r="N14" s="161" t="s">
        <v>10</v>
      </c>
      <c r="O14" s="324" t="s">
        <v>23</v>
      </c>
    </row>
    <row r="15" spans="1:28" ht="15.95" customHeight="1" thickBot="1" x14ac:dyDescent="0.3">
      <c r="A15" s="325"/>
      <c r="B15" s="128"/>
      <c r="C15" s="284"/>
      <c r="D15" s="284"/>
      <c r="E15" s="284"/>
      <c r="F15" s="284"/>
      <c r="G15" s="123" t="s">
        <v>5</v>
      </c>
      <c r="H15" s="123" t="s">
        <v>311</v>
      </c>
      <c r="I15" s="325"/>
      <c r="J15" s="124"/>
      <c r="K15" s="129"/>
      <c r="L15" s="325"/>
      <c r="M15" s="325"/>
      <c r="N15" s="162"/>
      <c r="O15" s="325" t="s">
        <v>309</v>
      </c>
      <c r="Q15" s="272"/>
      <c r="R15" s="272"/>
      <c r="S15" s="272"/>
      <c r="T15" s="367"/>
      <c r="U15" s="368"/>
      <c r="V15" s="368"/>
      <c r="W15" s="368"/>
      <c r="X15" s="368"/>
      <c r="Y15" s="368"/>
      <c r="Z15" s="368"/>
      <c r="AA15" s="368"/>
      <c r="AB15" s="272"/>
    </row>
    <row r="16" spans="1:28" ht="31.15" customHeight="1" thickTop="1" x14ac:dyDescent="0.25">
      <c r="A16" s="88">
        <v>1</v>
      </c>
      <c r="B16" s="276" t="s">
        <v>296</v>
      </c>
      <c r="C16" s="277" t="s">
        <v>21</v>
      </c>
      <c r="D16" s="277" t="s">
        <v>55</v>
      </c>
      <c r="E16" s="277" t="s">
        <v>70</v>
      </c>
      <c r="F16" s="277"/>
      <c r="G16" s="278" t="s">
        <v>5</v>
      </c>
      <c r="H16" s="279" t="s">
        <v>26</v>
      </c>
      <c r="I16" s="278" t="s">
        <v>83</v>
      </c>
      <c r="J16" s="278">
        <v>4</v>
      </c>
      <c r="K16" s="82">
        <v>6.34</v>
      </c>
      <c r="L16" s="1" t="s">
        <v>24</v>
      </c>
      <c r="M16" s="278">
        <v>2</v>
      </c>
      <c r="N16" s="163">
        <f>K16*M16</f>
        <v>12.68</v>
      </c>
      <c r="O16" s="85" t="s">
        <v>12</v>
      </c>
      <c r="Q16" s="369"/>
      <c r="R16" s="103"/>
      <c r="S16" s="272"/>
      <c r="T16" s="368"/>
      <c r="U16" s="368"/>
      <c r="V16" s="368"/>
      <c r="W16" s="368"/>
      <c r="X16" s="368"/>
      <c r="Y16" s="368"/>
      <c r="Z16" s="368"/>
      <c r="AA16" s="368"/>
      <c r="AB16" s="272"/>
    </row>
    <row r="17" spans="1:28" ht="31.15" customHeight="1" x14ac:dyDescent="0.25">
      <c r="A17" s="86">
        <v>2</v>
      </c>
      <c r="B17" s="74" t="s">
        <v>296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3">
        <f t="shared" ref="N17:N34" si="0">K17*M17</f>
        <v>12.68</v>
      </c>
      <c r="O17" s="14" t="s">
        <v>12</v>
      </c>
      <c r="Q17" s="369"/>
      <c r="R17" s="103"/>
      <c r="S17" s="272"/>
      <c r="T17" s="368"/>
      <c r="U17" s="368"/>
      <c r="V17" s="368"/>
      <c r="W17" s="368"/>
      <c r="X17" s="368"/>
      <c r="Y17" s="368"/>
      <c r="Z17" s="368"/>
      <c r="AA17" s="368"/>
      <c r="AB17" s="272"/>
    </row>
    <row r="18" spans="1:28" ht="31.15" customHeight="1" x14ac:dyDescent="0.25">
      <c r="A18" s="86">
        <v>3</v>
      </c>
      <c r="B18" s="74" t="s">
        <v>296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180</v>
      </c>
      <c r="M18" s="1">
        <v>1</v>
      </c>
      <c r="N18" s="163">
        <f t="shared" si="0"/>
        <v>26.5</v>
      </c>
      <c r="O18" s="14" t="s">
        <v>12</v>
      </c>
      <c r="Q18" s="369"/>
      <c r="R18" s="103"/>
      <c r="S18" s="272"/>
      <c r="T18" s="368"/>
      <c r="U18" s="368"/>
      <c r="V18" s="368"/>
      <c r="W18" s="368"/>
      <c r="X18" s="368"/>
      <c r="Y18" s="368"/>
      <c r="Z18" s="368"/>
      <c r="AA18" s="368"/>
      <c r="AB18" s="272"/>
    </row>
    <row r="19" spans="1:28" ht="31.15" customHeight="1" x14ac:dyDescent="0.25">
      <c r="A19" s="86">
        <v>4</v>
      </c>
      <c r="B19" s="74" t="s">
        <v>112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3">
        <f t="shared" si="0"/>
        <v>1347.8400000000001</v>
      </c>
      <c r="O19" s="14" t="s">
        <v>12</v>
      </c>
      <c r="Q19" s="369"/>
      <c r="R19" s="103"/>
      <c r="S19" s="272"/>
      <c r="T19" s="368"/>
      <c r="U19" s="368"/>
      <c r="V19" s="368"/>
      <c r="W19" s="368"/>
      <c r="X19" s="368"/>
      <c r="Y19" s="368"/>
      <c r="Z19" s="368"/>
      <c r="AA19" s="368"/>
      <c r="AB19" s="272"/>
    </row>
    <row r="20" spans="1:28" ht="31.15" customHeight="1" x14ac:dyDescent="0.25">
      <c r="A20" s="86">
        <v>5</v>
      </c>
      <c r="B20" s="74" t="s">
        <v>112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3">
        <f t="shared" si="0"/>
        <v>1352</v>
      </c>
      <c r="O20" s="14" t="s">
        <v>12</v>
      </c>
      <c r="Q20" s="369"/>
      <c r="R20" s="103"/>
      <c r="S20" s="272"/>
      <c r="T20" s="368"/>
      <c r="U20" s="368"/>
      <c r="V20" s="368"/>
      <c r="W20" s="368"/>
      <c r="X20" s="368"/>
      <c r="Y20" s="368"/>
      <c r="Z20" s="368"/>
      <c r="AA20" s="368"/>
      <c r="AB20" s="272"/>
    </row>
    <row r="21" spans="1:28" ht="31.15" customHeight="1" x14ac:dyDescent="0.25">
      <c r="A21" s="86">
        <v>6</v>
      </c>
      <c r="B21" s="74" t="s">
        <v>112</v>
      </c>
      <c r="C21" s="5" t="s">
        <v>22</v>
      </c>
      <c r="D21" s="5" t="s">
        <v>199</v>
      </c>
      <c r="E21" s="5" t="s">
        <v>201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3">
        <f t="shared" si="0"/>
        <v>2108.08</v>
      </c>
      <c r="O21" s="14" t="s">
        <v>12</v>
      </c>
      <c r="Q21" s="369"/>
      <c r="R21" s="103"/>
      <c r="S21" s="272"/>
      <c r="T21" s="368"/>
      <c r="U21" s="368"/>
      <c r="V21" s="368"/>
      <c r="W21" s="368"/>
      <c r="X21" s="368"/>
      <c r="Y21" s="368"/>
      <c r="Z21" s="368"/>
      <c r="AA21" s="368"/>
      <c r="AB21" s="272"/>
    </row>
    <row r="22" spans="1:28" ht="31.15" customHeight="1" x14ac:dyDescent="0.25">
      <c r="A22" s="88">
        <v>7</v>
      </c>
      <c r="B22" s="74" t="s">
        <v>112</v>
      </c>
      <c r="C22" s="5" t="s">
        <v>22</v>
      </c>
      <c r="D22" s="5" t="s">
        <v>200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3">
        <f t="shared" ref="N22" si="2">K22*M22</f>
        <v>1277.1199999999999</v>
      </c>
      <c r="O22" s="14" t="s">
        <v>12</v>
      </c>
      <c r="Q22" s="369"/>
      <c r="R22" s="103"/>
      <c r="S22" s="272"/>
      <c r="T22" s="368"/>
      <c r="U22" s="368"/>
      <c r="V22" s="368"/>
      <c r="W22" s="368"/>
      <c r="X22" s="368"/>
      <c r="Y22" s="368"/>
      <c r="Z22" s="368"/>
      <c r="AA22" s="368"/>
      <c r="AB22" s="272"/>
    </row>
    <row r="23" spans="1:28" ht="31.15" customHeight="1" x14ac:dyDescent="0.25">
      <c r="A23" s="86">
        <v>8</v>
      </c>
      <c r="B23" s="74" t="s">
        <v>112</v>
      </c>
      <c r="C23" s="5" t="s">
        <v>22</v>
      </c>
      <c r="D23" s="5" t="s">
        <v>202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3">
        <f t="shared" ref="N23" si="3">K23*M23</f>
        <v>1352</v>
      </c>
      <c r="O23" s="14" t="s">
        <v>12</v>
      </c>
      <c r="Q23" s="369"/>
      <c r="R23" s="103"/>
      <c r="S23" s="272"/>
      <c r="T23" s="368"/>
      <c r="U23" s="368"/>
      <c r="V23" s="368"/>
      <c r="W23" s="368"/>
      <c r="X23" s="368"/>
      <c r="Y23" s="368"/>
      <c r="Z23" s="368"/>
      <c r="AA23" s="368"/>
      <c r="AB23" s="272"/>
    </row>
    <row r="24" spans="1:28" ht="31.15" customHeight="1" x14ac:dyDescent="0.25">
      <c r="A24" s="86">
        <v>9</v>
      </c>
      <c r="B24" s="74" t="s">
        <v>112</v>
      </c>
      <c r="C24" s="5" t="s">
        <v>22</v>
      </c>
      <c r="D24" s="5" t="s">
        <v>198</v>
      </c>
      <c r="E24" s="5" t="s">
        <v>186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3">
        <f t="shared" si="0"/>
        <v>959.92000000000007</v>
      </c>
      <c r="O24" s="14" t="s">
        <v>12</v>
      </c>
      <c r="Q24" s="369"/>
      <c r="R24" s="103"/>
      <c r="S24" s="272"/>
      <c r="T24" s="368"/>
      <c r="U24" s="368"/>
      <c r="V24" s="368"/>
      <c r="W24" s="368"/>
      <c r="X24" s="368"/>
      <c r="Y24" s="368"/>
      <c r="Z24" s="368"/>
      <c r="AA24" s="368"/>
      <c r="AB24" s="272"/>
    </row>
    <row r="25" spans="1:28" ht="31.15" customHeight="1" x14ac:dyDescent="0.25">
      <c r="A25" s="86">
        <v>10</v>
      </c>
      <c r="B25" s="74" t="s">
        <v>112</v>
      </c>
      <c r="C25" s="5" t="s">
        <v>22</v>
      </c>
      <c r="D25" s="5" t="s">
        <v>198</v>
      </c>
      <c r="E25" s="5" t="s">
        <v>187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3">
        <f t="shared" si="0"/>
        <v>3884.4</v>
      </c>
      <c r="O25" s="14" t="s">
        <v>12</v>
      </c>
      <c r="Q25" s="369"/>
      <c r="R25" s="103"/>
      <c r="S25" s="272"/>
      <c r="T25" s="368"/>
      <c r="U25" s="368"/>
      <c r="V25" s="368"/>
      <c r="W25" s="368"/>
      <c r="X25" s="368"/>
      <c r="Y25" s="368"/>
      <c r="Z25" s="368"/>
      <c r="AA25" s="368"/>
      <c r="AB25" s="272"/>
    </row>
    <row r="26" spans="1:28" ht="31.15" customHeight="1" x14ac:dyDescent="0.25">
      <c r="A26" s="86">
        <v>11</v>
      </c>
      <c r="B26" s="74" t="s">
        <v>112</v>
      </c>
      <c r="C26" s="5" t="s">
        <v>22</v>
      </c>
      <c r="D26" s="5" t="s">
        <v>189</v>
      </c>
      <c r="E26" s="5" t="s">
        <v>188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3">
        <f t="shared" si="0"/>
        <v>1181.44</v>
      </c>
      <c r="O26" s="14" t="s">
        <v>12</v>
      </c>
      <c r="Q26" s="369"/>
      <c r="R26" s="103"/>
      <c r="S26" s="272"/>
      <c r="T26" s="368"/>
      <c r="U26" s="368"/>
      <c r="V26" s="368"/>
      <c r="W26" s="368"/>
      <c r="X26" s="368"/>
      <c r="Y26" s="368"/>
      <c r="Z26" s="368"/>
      <c r="AA26" s="368"/>
      <c r="AB26" s="272"/>
    </row>
    <row r="27" spans="1:28" ht="31.15" customHeight="1" x14ac:dyDescent="0.25">
      <c r="A27" s="86">
        <v>12</v>
      </c>
      <c r="B27" s="74" t="s">
        <v>112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3">
        <f t="shared" si="0"/>
        <v>546</v>
      </c>
      <c r="O27" s="14" t="s">
        <v>12</v>
      </c>
      <c r="Q27" s="369"/>
      <c r="R27" s="103"/>
      <c r="S27" s="272"/>
      <c r="T27" s="368"/>
      <c r="U27" s="368"/>
      <c r="V27" s="368"/>
      <c r="W27" s="368"/>
      <c r="X27" s="368"/>
      <c r="Y27" s="368"/>
      <c r="Z27" s="368"/>
      <c r="AA27" s="368"/>
      <c r="AB27" s="272"/>
    </row>
    <row r="28" spans="1:28" ht="31.15" customHeight="1" x14ac:dyDescent="0.25">
      <c r="A28" s="88">
        <v>13</v>
      </c>
      <c r="B28" s="74" t="s">
        <v>112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3">
        <f t="shared" si="0"/>
        <v>228.8</v>
      </c>
      <c r="O28" s="14" t="s">
        <v>12</v>
      </c>
      <c r="Q28" s="369"/>
      <c r="R28" s="103"/>
      <c r="S28" s="272"/>
      <c r="T28" s="368"/>
      <c r="U28" s="368"/>
      <c r="V28" s="368"/>
      <c r="W28" s="368"/>
      <c r="X28" s="368"/>
      <c r="Y28" s="368"/>
      <c r="Z28" s="368"/>
      <c r="AA28" s="368"/>
      <c r="AB28" s="272"/>
    </row>
    <row r="29" spans="1:28" s="26" customFormat="1" ht="31.15" customHeight="1" x14ac:dyDescent="0.25">
      <c r="A29" s="86">
        <v>14</v>
      </c>
      <c r="B29" s="74" t="s">
        <v>112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3">
        <f t="shared" si="0"/>
        <v>610.48</v>
      </c>
      <c r="O29" s="14" t="s">
        <v>12</v>
      </c>
      <c r="Q29" s="369"/>
      <c r="R29" s="103"/>
      <c r="T29" s="368"/>
      <c r="U29" s="368"/>
      <c r="V29" s="368"/>
      <c r="W29" s="368"/>
      <c r="X29" s="368"/>
      <c r="Y29" s="368"/>
      <c r="Z29" s="368"/>
      <c r="AA29" s="368"/>
    </row>
    <row r="30" spans="1:28" s="26" customFormat="1" ht="31.15" customHeight="1" x14ac:dyDescent="0.25">
      <c r="A30" s="86">
        <v>15</v>
      </c>
      <c r="B30" s="74" t="s">
        <v>112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3">
        <f t="shared" si="0"/>
        <v>213.2</v>
      </c>
      <c r="O30" s="14" t="s">
        <v>12</v>
      </c>
      <c r="Q30" s="369"/>
      <c r="R30" s="103"/>
      <c r="T30" s="368"/>
      <c r="U30" s="368"/>
      <c r="V30" s="368"/>
      <c r="W30" s="368"/>
      <c r="X30" s="368"/>
      <c r="Y30" s="368"/>
      <c r="Z30" s="368"/>
      <c r="AA30" s="368"/>
    </row>
    <row r="31" spans="1:28" s="26" customFormat="1" ht="31.15" customHeight="1" x14ac:dyDescent="0.25">
      <c r="A31" s="86">
        <v>16</v>
      </c>
      <c r="B31" s="74" t="s">
        <v>112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3">
        <f t="shared" si="0"/>
        <v>156</v>
      </c>
      <c r="O31" s="14" t="s">
        <v>12</v>
      </c>
      <c r="Q31" s="369"/>
      <c r="R31" s="103"/>
      <c r="T31" s="368"/>
      <c r="U31" s="368"/>
      <c r="V31" s="368"/>
      <c r="W31" s="368"/>
      <c r="X31" s="368"/>
      <c r="Y31" s="368"/>
      <c r="Z31" s="368"/>
      <c r="AA31" s="368"/>
    </row>
    <row r="32" spans="1:28" s="26" customFormat="1" ht="31.15" customHeight="1" x14ac:dyDescent="0.25">
      <c r="A32" s="86">
        <v>17</v>
      </c>
      <c r="B32" s="74" t="s">
        <v>112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3">
        <f t="shared" si="0"/>
        <v>610.48</v>
      </c>
      <c r="O32" s="102" t="s">
        <v>12</v>
      </c>
      <c r="Q32" s="369"/>
      <c r="R32" s="103"/>
      <c r="T32" s="368"/>
      <c r="U32" s="368"/>
      <c r="V32" s="368"/>
      <c r="W32" s="368"/>
      <c r="X32" s="368"/>
      <c r="Y32" s="368"/>
      <c r="Z32" s="368"/>
      <c r="AA32" s="368"/>
    </row>
    <row r="33" spans="1:27" s="26" customFormat="1" ht="31.15" customHeight="1" x14ac:dyDescent="0.25">
      <c r="A33" s="86">
        <v>18</v>
      </c>
      <c r="B33" s="74" t="s">
        <v>112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3">
        <f t="shared" si="0"/>
        <v>156</v>
      </c>
      <c r="O33" s="14" t="s">
        <v>12</v>
      </c>
      <c r="Q33" s="369"/>
      <c r="R33" s="103"/>
      <c r="T33" s="368"/>
      <c r="U33" s="368"/>
      <c r="V33" s="368"/>
      <c r="W33" s="368"/>
      <c r="X33" s="368"/>
      <c r="Y33" s="368"/>
      <c r="Z33" s="368"/>
      <c r="AA33" s="368"/>
    </row>
    <row r="34" spans="1:27" s="26" customFormat="1" ht="31.35" customHeight="1" x14ac:dyDescent="0.25">
      <c r="A34" s="88">
        <v>19</v>
      </c>
      <c r="B34" s="15" t="s">
        <v>296</v>
      </c>
      <c r="C34" s="31" t="s">
        <v>22</v>
      </c>
      <c r="D34" s="31" t="s">
        <v>190</v>
      </c>
      <c r="E34" s="31" t="s">
        <v>188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4">
        <f t="shared" si="0"/>
        <v>717.6</v>
      </c>
      <c r="O34" s="19" t="s">
        <v>12</v>
      </c>
      <c r="Q34" s="369"/>
      <c r="R34" s="103"/>
      <c r="T34" s="368"/>
      <c r="U34" s="368"/>
      <c r="V34" s="368"/>
      <c r="W34" s="368"/>
      <c r="X34" s="368"/>
      <c r="Y34" s="368"/>
      <c r="Z34" s="368"/>
      <c r="AA34" s="368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32">
        <f>SUM(K16:K34)</f>
        <v>199.77</v>
      </c>
      <c r="L53" s="233"/>
      <c r="M53" s="233"/>
      <c r="N53" s="221">
        <f>SUM(N16:N34)</f>
        <v>16753.219999999998</v>
      </c>
    </row>
    <row r="54" spans="7:14" x14ac:dyDescent="0.25">
      <c r="K54" s="169"/>
      <c r="L54" s="40"/>
      <c r="M54" s="40"/>
      <c r="N54" s="159"/>
    </row>
    <row r="55" spans="7:14" ht="36" x14ac:dyDescent="0.25">
      <c r="I55" s="180" t="s">
        <v>222</v>
      </c>
      <c r="J55" s="181" t="s">
        <v>217</v>
      </c>
      <c r="K55" s="182" t="s">
        <v>211</v>
      </c>
      <c r="L55" s="183"/>
      <c r="M55" s="184"/>
      <c r="N55" s="182" t="s">
        <v>212</v>
      </c>
    </row>
    <row r="56" spans="7:14" x14ac:dyDescent="0.25">
      <c r="G56" s="20"/>
      <c r="H56" s="20"/>
      <c r="I56" s="180"/>
      <c r="J56" s="185" t="s">
        <v>33</v>
      </c>
      <c r="K56" s="226">
        <f>SUMIF(I$16:I$34,"A",K$16:K$34)</f>
        <v>12.96</v>
      </c>
      <c r="L56" s="183"/>
      <c r="M56" s="184"/>
      <c r="N56" s="182">
        <f>SUMIF(I$14:I$188,"A",N$14:N$188)</f>
        <v>1347.8400000000001</v>
      </c>
    </row>
    <row r="57" spans="7:14" x14ac:dyDescent="0.25">
      <c r="G57" s="20"/>
      <c r="H57" s="20"/>
      <c r="I57" s="187"/>
      <c r="J57" s="185" t="s">
        <v>24</v>
      </c>
      <c r="K57" s="226">
        <f>SUMIF(I$16:I$34,"B",K$16:K$34)</f>
        <v>0</v>
      </c>
      <c r="L57" s="183"/>
      <c r="M57" s="184"/>
      <c r="N57" s="182">
        <f>SUMIF(I$14:I$188,"B",N$14:N$188)</f>
        <v>0</v>
      </c>
    </row>
    <row r="58" spans="7:14" x14ac:dyDescent="0.25">
      <c r="G58" s="20"/>
      <c r="H58" s="20"/>
      <c r="I58" s="187"/>
      <c r="J58" s="185" t="s">
        <v>35</v>
      </c>
      <c r="K58" s="226">
        <f>SUMIF(I$16:I$34,"C",K$16:K$34)</f>
        <v>0</v>
      </c>
      <c r="L58" s="183"/>
      <c r="M58" s="184"/>
      <c r="N58" s="182">
        <f>SUMIF(I$14:I$188,"C",N$14:N$188)</f>
        <v>0</v>
      </c>
    </row>
    <row r="59" spans="7:14" x14ac:dyDescent="0.25">
      <c r="G59" s="20"/>
      <c r="H59" s="20"/>
      <c r="I59" s="187"/>
      <c r="J59" s="185" t="s">
        <v>32</v>
      </c>
      <c r="K59" s="226">
        <f>SUMIF(I$16:I$34,"D",K$16:K$34)</f>
        <v>13</v>
      </c>
      <c r="L59" s="183"/>
      <c r="M59" s="184"/>
      <c r="N59" s="182">
        <f>SUMIF(I$14:I$188,"D",N$14:N$188)</f>
        <v>1352</v>
      </c>
    </row>
    <row r="60" spans="7:14" x14ac:dyDescent="0.25">
      <c r="G60" s="20"/>
      <c r="H60" s="20"/>
      <c r="I60" s="187"/>
      <c r="J60" s="185" t="s">
        <v>31</v>
      </c>
      <c r="K60" s="226">
        <f>SUMIF(I$16:I$34,"E",K$16:K$34)</f>
        <v>3.7</v>
      </c>
      <c r="L60" s="183"/>
      <c r="M60" s="184"/>
      <c r="N60" s="182">
        <f>SUMIF(I$14:I$188,"E",N$14:N$188)</f>
        <v>384.8</v>
      </c>
    </row>
    <row r="61" spans="7:14" x14ac:dyDescent="0.25">
      <c r="G61" s="20"/>
      <c r="H61" s="20"/>
      <c r="I61" s="187"/>
      <c r="J61" s="185" t="s">
        <v>36</v>
      </c>
      <c r="K61" s="226">
        <f>SUMIF(I$16:I$34,"F",K$16:K$34)</f>
        <v>3.55</v>
      </c>
      <c r="L61" s="183"/>
      <c r="M61" s="184"/>
      <c r="N61" s="182">
        <f>SUMIF(I$14:I$188,"F",N$14:N$188)</f>
        <v>369.2</v>
      </c>
    </row>
    <row r="62" spans="7:14" x14ac:dyDescent="0.25">
      <c r="G62" s="20"/>
      <c r="H62" s="20"/>
      <c r="I62" s="187"/>
      <c r="J62" s="185" t="s">
        <v>29</v>
      </c>
      <c r="K62" s="226">
        <f>SUMIF(I$16:I$34,"G",K$16:K$34)</f>
        <v>16.990000000000002</v>
      </c>
      <c r="L62" s="183"/>
      <c r="M62" s="184"/>
      <c r="N62" s="182">
        <f>SUMIF(I$14:I$188,"G",N$14:N$188)</f>
        <v>1766.96</v>
      </c>
    </row>
    <row r="63" spans="7:14" x14ac:dyDescent="0.25">
      <c r="G63" s="20"/>
      <c r="H63" s="20"/>
      <c r="I63" s="187"/>
      <c r="J63" s="185" t="s">
        <v>30</v>
      </c>
      <c r="K63" s="226">
        <f>SUMIF(I$16:I$34,"H",K$16:K$34)</f>
        <v>0</v>
      </c>
      <c r="L63" s="183"/>
      <c r="M63" s="184"/>
      <c r="N63" s="182">
        <f>SUMIF(I$14:I$188,"H",N$14:N$188)</f>
        <v>0</v>
      </c>
    </row>
    <row r="64" spans="7:14" x14ac:dyDescent="0.25">
      <c r="G64" s="20"/>
      <c r="H64" s="20"/>
      <c r="I64" s="187"/>
      <c r="J64" s="185" t="s">
        <v>27</v>
      </c>
      <c r="K64" s="226">
        <f>SUMIF(I$16:I$34,"I",K$16:K$34)</f>
        <v>46.58</v>
      </c>
      <c r="L64" s="183"/>
      <c r="M64" s="184"/>
      <c r="N64" s="182">
        <f>SUMIF(I$14:I$188,"I",N$14:N$188)</f>
        <v>4844.32</v>
      </c>
    </row>
    <row r="65" spans="7:19" x14ac:dyDescent="0.25">
      <c r="G65" s="20"/>
      <c r="H65" s="20"/>
      <c r="I65" s="187"/>
      <c r="J65" s="185" t="s">
        <v>28</v>
      </c>
      <c r="K65" s="226">
        <f>SUMIF(I$16:I$34,"J",K$16:K$34)</f>
        <v>18.259999999999998</v>
      </c>
      <c r="L65" s="183"/>
      <c r="M65" s="184"/>
      <c r="N65" s="182">
        <f>SUMIF(I$14:I$188,"J",N$14:N$188)</f>
        <v>1899.04</v>
      </c>
    </row>
    <row r="66" spans="7:19" x14ac:dyDescent="0.25">
      <c r="G66" s="20"/>
      <c r="H66" s="20"/>
      <c r="I66" s="187"/>
      <c r="J66" s="185" t="s">
        <v>34</v>
      </c>
      <c r="K66" s="226">
        <f>SUMIF(I$16:I$34,"K",K$16:K$34)</f>
        <v>45.55</v>
      </c>
      <c r="L66" s="183"/>
      <c r="M66" s="184"/>
      <c r="N66" s="182">
        <f>SUMIF(I$14:I$188,"K",N$14:N$188)</f>
        <v>4737.2</v>
      </c>
    </row>
    <row r="67" spans="7:19" x14ac:dyDescent="0.25">
      <c r="G67" s="20"/>
      <c r="H67" s="20"/>
      <c r="I67" s="187"/>
      <c r="J67" s="185" t="s">
        <v>84</v>
      </c>
      <c r="K67" s="226">
        <f>SUMIF(I$16:I$34,"L",K$16:K$34)</f>
        <v>26.5</v>
      </c>
      <c r="L67" s="183"/>
      <c r="M67" s="184"/>
      <c r="N67" s="182">
        <f>SUMIF(I$14:I$188,"L",N$14:N$188)</f>
        <v>26.5</v>
      </c>
    </row>
    <row r="68" spans="7:19" x14ac:dyDescent="0.25">
      <c r="G68" s="20"/>
      <c r="H68" s="20"/>
      <c r="I68" s="187"/>
      <c r="J68" s="185" t="s">
        <v>83</v>
      </c>
      <c r="K68" s="226">
        <f>SUMIF(I$16:I$34,"M",K$16:K$34)</f>
        <v>12.68</v>
      </c>
      <c r="L68" s="183"/>
      <c r="M68" s="184"/>
      <c r="N68" s="182">
        <f>SUMIF(I$14:I$188,"M",N$14:N$188)</f>
        <v>25.36</v>
      </c>
    </row>
    <row r="69" spans="7:19" x14ac:dyDescent="0.25">
      <c r="G69" s="20"/>
      <c r="H69" s="20"/>
      <c r="I69" s="187"/>
      <c r="J69" s="185" t="s">
        <v>85</v>
      </c>
      <c r="K69" s="226">
        <f>SUMIF(I$16:I$34,"N",K$16:K$34)</f>
        <v>0</v>
      </c>
      <c r="L69" s="183"/>
      <c r="M69" s="184"/>
      <c r="N69" s="182">
        <f>SUMIF(I$14:I$188,"N",N$14:N$188)</f>
        <v>0</v>
      </c>
    </row>
    <row r="70" spans="7:19" x14ac:dyDescent="0.25">
      <c r="G70" s="20"/>
      <c r="H70" s="20"/>
      <c r="I70" s="187"/>
      <c r="J70" s="188" t="s">
        <v>213</v>
      </c>
      <c r="K70" s="189">
        <f>SUM(K56:K69)</f>
        <v>199.76999999999998</v>
      </c>
      <c r="L70" s="190"/>
      <c r="M70" s="191"/>
      <c r="N70" s="189">
        <f>SUM(N56:N69)</f>
        <v>16753.22</v>
      </c>
    </row>
    <row r="71" spans="7:19" x14ac:dyDescent="0.25">
      <c r="G71" s="20"/>
      <c r="H71" s="20"/>
      <c r="I71" s="20"/>
      <c r="J71" s="20"/>
      <c r="K71" s="20"/>
      <c r="L71" s="20"/>
      <c r="M71" s="20"/>
      <c r="N71" s="20"/>
    </row>
    <row r="72" spans="7:19" x14ac:dyDescent="0.25">
      <c r="G72" s="20"/>
      <c r="H72" s="20"/>
      <c r="I72" s="20"/>
      <c r="J72" s="20"/>
      <c r="K72" s="20"/>
      <c r="L72" s="20"/>
      <c r="M72" s="20"/>
      <c r="N72" s="20"/>
    </row>
    <row r="73" spans="7:19" ht="15" x14ac:dyDescent="0.25">
      <c r="G73" s="20"/>
      <c r="H73" s="104"/>
      <c r="I73" s="192" t="s">
        <v>96</v>
      </c>
      <c r="J73" s="408" t="s">
        <v>97</v>
      </c>
      <c r="K73" s="408"/>
      <c r="L73" s="408"/>
      <c r="M73" s="408"/>
      <c r="N73" s="408"/>
      <c r="O73" s="408"/>
      <c r="P73" s="408"/>
      <c r="Q73" s="104"/>
      <c r="R73" s="141"/>
      <c r="S73" s="138"/>
    </row>
    <row r="74" spans="7:19" ht="15" customHeight="1" x14ac:dyDescent="0.25">
      <c r="G74" s="20"/>
      <c r="H74" s="104"/>
      <c r="I74" s="193" t="s">
        <v>98</v>
      </c>
      <c r="J74" s="194">
        <v>1</v>
      </c>
      <c r="K74" s="194">
        <v>2</v>
      </c>
      <c r="L74" s="195">
        <v>3</v>
      </c>
      <c r="M74" s="195">
        <v>5</v>
      </c>
      <c r="N74" s="195" t="s">
        <v>99</v>
      </c>
      <c r="O74" s="195" t="s">
        <v>24</v>
      </c>
      <c r="P74" s="194" t="s">
        <v>180</v>
      </c>
      <c r="Q74" s="194" t="s">
        <v>215</v>
      </c>
      <c r="R74" s="404" t="s">
        <v>216</v>
      </c>
      <c r="S74" s="405"/>
    </row>
    <row r="75" spans="7:19" ht="15" x14ac:dyDescent="0.25">
      <c r="G75" s="20"/>
      <c r="H75" s="104"/>
      <c r="I75" s="196" t="s">
        <v>33</v>
      </c>
      <c r="J75" s="197">
        <v>0</v>
      </c>
      <c r="K75" s="197">
        <v>12.96</v>
      </c>
      <c r="L75" s="197">
        <v>0</v>
      </c>
      <c r="M75" s="197">
        <v>0</v>
      </c>
      <c r="N75" s="197">
        <v>0</v>
      </c>
      <c r="O75" s="197">
        <v>0</v>
      </c>
      <c r="P75" s="197">
        <v>0</v>
      </c>
      <c r="Q75" s="197">
        <v>0</v>
      </c>
      <c r="R75" s="198">
        <f t="shared" ref="R75:R86" si="7">SUBTOTAL(9,J75:Q75)</f>
        <v>12.96</v>
      </c>
      <c r="S75" s="138"/>
    </row>
    <row r="76" spans="7:19" ht="15" x14ac:dyDescent="0.25">
      <c r="G76" s="20"/>
      <c r="H76" s="104"/>
      <c r="I76" s="192" t="s">
        <v>24</v>
      </c>
      <c r="J76" s="197">
        <v>0</v>
      </c>
      <c r="K76" s="197">
        <v>0</v>
      </c>
      <c r="L76" s="197">
        <v>0</v>
      </c>
      <c r="M76" s="197">
        <v>0</v>
      </c>
      <c r="N76" s="197">
        <v>0</v>
      </c>
      <c r="O76" s="197">
        <v>0</v>
      </c>
      <c r="P76" s="197">
        <v>0</v>
      </c>
      <c r="Q76" s="197">
        <v>0</v>
      </c>
      <c r="R76" s="198">
        <f>SUBTOTAL(9,J76:Q76)</f>
        <v>0</v>
      </c>
      <c r="S76" s="138"/>
    </row>
    <row r="77" spans="7:19" ht="15" x14ac:dyDescent="0.25">
      <c r="G77" s="20"/>
      <c r="H77" s="104"/>
      <c r="I77" s="192" t="s">
        <v>35</v>
      </c>
      <c r="J77" s="197">
        <v>0</v>
      </c>
      <c r="K77" s="197">
        <v>0</v>
      </c>
      <c r="L77" s="197">
        <v>0</v>
      </c>
      <c r="M77" s="197">
        <v>0</v>
      </c>
      <c r="N77" s="197">
        <v>0</v>
      </c>
      <c r="O77" s="197">
        <v>0</v>
      </c>
      <c r="P77" s="197">
        <v>0</v>
      </c>
      <c r="Q77" s="197">
        <v>0</v>
      </c>
      <c r="R77" s="198">
        <f t="shared" si="7"/>
        <v>0</v>
      </c>
      <c r="S77" s="138"/>
    </row>
    <row r="78" spans="7:19" ht="15" x14ac:dyDescent="0.25">
      <c r="G78" s="20"/>
      <c r="H78" s="104"/>
      <c r="I78" s="192" t="s">
        <v>32</v>
      </c>
      <c r="J78" s="197">
        <v>0</v>
      </c>
      <c r="K78" s="197">
        <v>13</v>
      </c>
      <c r="L78" s="197">
        <v>0</v>
      </c>
      <c r="M78" s="197">
        <v>0</v>
      </c>
      <c r="N78" s="197">
        <v>0</v>
      </c>
      <c r="O78" s="197">
        <v>0</v>
      </c>
      <c r="P78" s="197">
        <v>0</v>
      </c>
      <c r="Q78" s="197">
        <v>0</v>
      </c>
      <c r="R78" s="198">
        <f t="shared" si="7"/>
        <v>13</v>
      </c>
      <c r="S78" s="138"/>
    </row>
    <row r="79" spans="7:19" ht="15" x14ac:dyDescent="0.25">
      <c r="G79" s="20"/>
      <c r="H79" s="104"/>
      <c r="I79" s="192" t="s">
        <v>31</v>
      </c>
      <c r="J79" s="197">
        <v>0</v>
      </c>
      <c r="K79" s="197">
        <v>3.7</v>
      </c>
      <c r="L79" s="197">
        <v>0</v>
      </c>
      <c r="M79" s="197">
        <v>0</v>
      </c>
      <c r="N79" s="197">
        <v>0</v>
      </c>
      <c r="O79" s="197">
        <v>0</v>
      </c>
      <c r="P79" s="197">
        <v>0</v>
      </c>
      <c r="Q79" s="197">
        <v>0</v>
      </c>
      <c r="R79" s="198">
        <f t="shared" si="7"/>
        <v>3.7</v>
      </c>
      <c r="S79" s="138"/>
    </row>
    <row r="80" spans="7:19" ht="15" x14ac:dyDescent="0.25">
      <c r="H80" s="104"/>
      <c r="I80" s="192" t="s">
        <v>36</v>
      </c>
      <c r="J80" s="197">
        <v>0</v>
      </c>
      <c r="K80" s="197">
        <v>3.55</v>
      </c>
      <c r="L80" s="197">
        <v>0</v>
      </c>
      <c r="M80" s="197">
        <v>0</v>
      </c>
      <c r="N80" s="197">
        <v>0</v>
      </c>
      <c r="O80" s="197">
        <v>0</v>
      </c>
      <c r="P80" s="197">
        <v>0</v>
      </c>
      <c r="Q80" s="197">
        <v>0</v>
      </c>
      <c r="R80" s="198">
        <f t="shared" si="7"/>
        <v>3.55</v>
      </c>
      <c r="S80" s="138"/>
    </row>
    <row r="81" spans="8:19" ht="15" x14ac:dyDescent="0.25">
      <c r="H81" s="104"/>
      <c r="I81" s="192" t="s">
        <v>29</v>
      </c>
      <c r="J81" s="197">
        <v>0</v>
      </c>
      <c r="K81" s="197">
        <v>16.989999999999998</v>
      </c>
      <c r="L81" s="197">
        <v>0</v>
      </c>
      <c r="M81" s="197">
        <v>0</v>
      </c>
      <c r="N81" s="197">
        <v>0</v>
      </c>
      <c r="O81" s="197">
        <v>0</v>
      </c>
      <c r="P81" s="197">
        <v>0</v>
      </c>
      <c r="Q81" s="197">
        <v>0</v>
      </c>
      <c r="R81" s="198">
        <f>SUBTOTAL(9,J81:Q81)</f>
        <v>16.989999999999998</v>
      </c>
      <c r="S81" s="138"/>
    </row>
    <row r="82" spans="8:19" ht="15" x14ac:dyDescent="0.25">
      <c r="H82" s="104"/>
      <c r="I82" s="192" t="s">
        <v>30</v>
      </c>
      <c r="J82" s="197">
        <v>0</v>
      </c>
      <c r="K82" s="197">
        <v>0</v>
      </c>
      <c r="L82" s="197">
        <v>0</v>
      </c>
      <c r="M82" s="197">
        <v>0</v>
      </c>
      <c r="N82" s="197">
        <v>0</v>
      </c>
      <c r="O82" s="197">
        <v>0</v>
      </c>
      <c r="P82" s="197">
        <v>0</v>
      </c>
      <c r="Q82" s="197">
        <v>0</v>
      </c>
      <c r="R82" s="198">
        <f t="shared" si="7"/>
        <v>0</v>
      </c>
      <c r="S82" s="138"/>
    </row>
    <row r="83" spans="8:19" ht="15" x14ac:dyDescent="0.25">
      <c r="H83" s="104"/>
      <c r="I83" s="192" t="s">
        <v>27</v>
      </c>
      <c r="J83" s="197">
        <v>0</v>
      </c>
      <c r="K83" s="197">
        <v>46.58</v>
      </c>
      <c r="L83" s="197">
        <v>0</v>
      </c>
      <c r="M83" s="197">
        <v>0</v>
      </c>
      <c r="N83" s="197">
        <v>0</v>
      </c>
      <c r="O83" s="197">
        <v>0</v>
      </c>
      <c r="P83" s="197">
        <v>0</v>
      </c>
      <c r="Q83" s="197">
        <v>0</v>
      </c>
      <c r="R83" s="198">
        <f t="shared" si="7"/>
        <v>46.58</v>
      </c>
      <c r="S83" s="138"/>
    </row>
    <row r="84" spans="8:19" ht="15" x14ac:dyDescent="0.25">
      <c r="H84" s="104"/>
      <c r="I84" s="192" t="s">
        <v>28</v>
      </c>
      <c r="J84" s="197">
        <v>0</v>
      </c>
      <c r="K84" s="197">
        <v>18.260000000000002</v>
      </c>
      <c r="L84" s="197">
        <v>0</v>
      </c>
      <c r="M84" s="197">
        <v>0</v>
      </c>
      <c r="N84" s="197">
        <v>0</v>
      </c>
      <c r="O84" s="197">
        <v>0</v>
      </c>
      <c r="P84" s="197">
        <v>0</v>
      </c>
      <c r="Q84" s="197">
        <v>0</v>
      </c>
      <c r="R84" s="198">
        <f t="shared" si="7"/>
        <v>18.260000000000002</v>
      </c>
      <c r="S84" s="138"/>
    </row>
    <row r="85" spans="8:19" ht="15" x14ac:dyDescent="0.25">
      <c r="H85" s="104"/>
      <c r="I85" s="192" t="s">
        <v>34</v>
      </c>
      <c r="J85" s="197">
        <v>0</v>
      </c>
      <c r="K85" s="197">
        <v>45.55</v>
      </c>
      <c r="L85" s="197">
        <v>0</v>
      </c>
      <c r="M85" s="197">
        <v>0</v>
      </c>
      <c r="N85" s="197">
        <v>0</v>
      </c>
      <c r="O85" s="197">
        <v>0</v>
      </c>
      <c r="P85" s="197">
        <v>0</v>
      </c>
      <c r="Q85" s="197">
        <v>0</v>
      </c>
      <c r="R85" s="198">
        <f>SUBTOTAL(9,J85:Q85)</f>
        <v>45.55</v>
      </c>
      <c r="S85" s="138"/>
    </row>
    <row r="86" spans="8:19" ht="15" x14ac:dyDescent="0.25">
      <c r="H86" s="104"/>
      <c r="I86" s="192" t="s">
        <v>84</v>
      </c>
      <c r="J86" s="197">
        <v>0</v>
      </c>
      <c r="K86" s="197">
        <v>0</v>
      </c>
      <c r="L86" s="197">
        <v>0</v>
      </c>
      <c r="M86" s="197">
        <v>0</v>
      </c>
      <c r="N86" s="197">
        <v>0</v>
      </c>
      <c r="O86" s="197">
        <v>0</v>
      </c>
      <c r="P86" s="197">
        <v>0</v>
      </c>
      <c r="Q86" s="197">
        <v>0</v>
      </c>
      <c r="R86" s="198">
        <f t="shared" si="7"/>
        <v>0</v>
      </c>
      <c r="S86" s="138"/>
    </row>
    <row r="87" spans="8:19" ht="15" x14ac:dyDescent="0.25">
      <c r="H87" s="104"/>
      <c r="I87" s="192" t="s">
        <v>83</v>
      </c>
      <c r="J87" s="197">
        <v>0</v>
      </c>
      <c r="K87" s="197">
        <v>0</v>
      </c>
      <c r="L87" s="197">
        <v>0</v>
      </c>
      <c r="M87" s="197">
        <v>0</v>
      </c>
      <c r="N87" s="197">
        <v>0</v>
      </c>
      <c r="O87" s="197">
        <v>12.68</v>
      </c>
      <c r="P87" s="197">
        <v>25</v>
      </c>
      <c r="Q87" s="104">
        <v>0</v>
      </c>
      <c r="R87" s="198">
        <f>SUBTOTAL(9,J87:Q87)</f>
        <v>37.68</v>
      </c>
      <c r="S87" s="138"/>
    </row>
    <row r="88" spans="8:19" ht="15" x14ac:dyDescent="0.25">
      <c r="H88" s="104"/>
      <c r="I88" s="192" t="s">
        <v>85</v>
      </c>
      <c r="J88" s="197">
        <v>0</v>
      </c>
      <c r="K88" s="197">
        <v>0</v>
      </c>
      <c r="L88" s="197">
        <v>0</v>
      </c>
      <c r="M88" s="197">
        <v>0</v>
      </c>
      <c r="N88" s="197">
        <v>0</v>
      </c>
      <c r="O88" s="197">
        <v>0</v>
      </c>
      <c r="P88" s="197">
        <v>0</v>
      </c>
      <c r="Q88" s="197">
        <v>0</v>
      </c>
      <c r="R88" s="198">
        <f>SUBTOTAL(9,J88:Q88)</f>
        <v>0</v>
      </c>
      <c r="S88" s="138"/>
    </row>
    <row r="89" spans="8:19" ht="14.25" x14ac:dyDescent="0.25"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41"/>
      <c r="S89" s="138"/>
    </row>
    <row r="90" spans="8:19" ht="15" x14ac:dyDescent="0.25">
      <c r="H90" s="403" t="s">
        <v>216</v>
      </c>
      <c r="I90" s="403"/>
      <c r="J90" s="104">
        <f>SUBTOTAL(9,J75:J88)</f>
        <v>0</v>
      </c>
      <c r="K90" s="104">
        <f>SUBTOTAL(9,K75:K88)</f>
        <v>160.59</v>
      </c>
      <c r="L90" s="104">
        <f t="shared" ref="L90:Q90" si="8">SUBTOTAL(9,L75:L88)</f>
        <v>0</v>
      </c>
      <c r="M90" s="104">
        <f>SUBTOTAL(9,M75:M88)</f>
        <v>0</v>
      </c>
      <c r="N90" s="104">
        <f t="shared" si="8"/>
        <v>0</v>
      </c>
      <c r="O90" s="104">
        <f t="shared" si="8"/>
        <v>12.68</v>
      </c>
      <c r="P90" s="104">
        <f t="shared" si="8"/>
        <v>25</v>
      </c>
      <c r="Q90" s="104">
        <f t="shared" si="8"/>
        <v>0</v>
      </c>
      <c r="R90" s="199">
        <f>SUBTOTAL(9,J75:Q88)</f>
        <v>198.27</v>
      </c>
      <c r="S90" s="138"/>
    </row>
  </sheetData>
  <autoFilter ref="A15:AA34" xr:uid="{00000000-0009-0000-0000-000005000000}"/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78"/>
  <sheetViews>
    <sheetView view="pageBreakPreview" topLeftCell="A3" zoomScaleNormal="70" zoomScaleSheetLayoutView="100" workbookViewId="0">
      <selection activeCell="R44" sqref="R44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295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306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59"/>
      <c r="O12" s="40"/>
    </row>
    <row r="13" spans="1:27" s="11" customFormat="1" ht="12.95" customHeight="1" x14ac:dyDescent="0.25">
      <c r="A13" s="117"/>
      <c r="B13" s="323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0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24" t="s">
        <v>0</v>
      </c>
      <c r="D14" s="324" t="s">
        <v>2</v>
      </c>
      <c r="E14" s="324" t="s">
        <v>3</v>
      </c>
      <c r="F14" s="324" t="s">
        <v>4</v>
      </c>
      <c r="G14" s="406" t="s">
        <v>310</v>
      </c>
      <c r="H14" s="412"/>
      <c r="I14" s="324" t="s">
        <v>6</v>
      </c>
      <c r="J14" s="107" t="s">
        <v>7</v>
      </c>
      <c r="K14" s="324" t="s">
        <v>8</v>
      </c>
      <c r="L14" s="324" t="s">
        <v>9</v>
      </c>
      <c r="M14" s="324" t="s">
        <v>308</v>
      </c>
      <c r="N14" s="161" t="s">
        <v>10</v>
      </c>
      <c r="O14" s="324" t="s">
        <v>23</v>
      </c>
      <c r="Q14" s="5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</row>
    <row r="15" spans="1:27" ht="15.95" customHeight="1" thickBot="1" x14ac:dyDescent="0.3">
      <c r="A15" s="325"/>
      <c r="B15" s="128"/>
      <c r="C15" s="284"/>
      <c r="D15" s="284"/>
      <c r="E15" s="284"/>
      <c r="F15" s="284"/>
      <c r="G15" s="123" t="s">
        <v>5</v>
      </c>
      <c r="H15" s="123" t="s">
        <v>311</v>
      </c>
      <c r="I15" s="325"/>
      <c r="J15" s="124"/>
      <c r="K15" s="129"/>
      <c r="L15" s="325"/>
      <c r="M15" s="325"/>
      <c r="N15" s="162"/>
      <c r="O15" s="325" t="s">
        <v>309</v>
      </c>
      <c r="R15" s="272"/>
      <c r="S15" s="272"/>
      <c r="T15" s="367"/>
      <c r="U15" s="368"/>
      <c r="V15" s="368"/>
      <c r="W15" s="368"/>
      <c r="X15" s="368"/>
      <c r="Y15" s="368"/>
      <c r="Z15" s="368"/>
      <c r="AA15" s="368"/>
    </row>
    <row r="16" spans="1:27" ht="31.15" customHeight="1" thickTop="1" x14ac:dyDescent="0.25">
      <c r="A16" s="88">
        <v>1</v>
      </c>
      <c r="B16" s="276" t="s">
        <v>112</v>
      </c>
      <c r="C16" s="277" t="s">
        <v>21</v>
      </c>
      <c r="D16" s="277" t="s">
        <v>203</v>
      </c>
      <c r="E16" s="277" t="s">
        <v>204</v>
      </c>
      <c r="F16" s="277"/>
      <c r="G16" s="278" t="s">
        <v>5</v>
      </c>
      <c r="H16" s="279" t="s">
        <v>26</v>
      </c>
      <c r="I16" s="278" t="s">
        <v>27</v>
      </c>
      <c r="J16" s="278">
        <v>4</v>
      </c>
      <c r="K16" s="152">
        <v>3.21</v>
      </c>
      <c r="L16" s="153">
        <v>2</v>
      </c>
      <c r="M16" s="154">
        <v>104</v>
      </c>
      <c r="N16" s="165">
        <f>PRODUCT(K16,M16)</f>
        <v>333.84</v>
      </c>
      <c r="O16" s="85" t="s">
        <v>11</v>
      </c>
      <c r="Q16" s="370"/>
      <c r="R16" s="103"/>
      <c r="S16" s="272"/>
      <c r="T16" s="368"/>
      <c r="U16" s="368"/>
      <c r="V16" s="368"/>
      <c r="W16" s="368"/>
      <c r="X16" s="368"/>
      <c r="Y16" s="368"/>
      <c r="Z16" s="368"/>
      <c r="AA16" s="368"/>
    </row>
    <row r="17" spans="1:27" ht="31.15" customHeight="1" x14ac:dyDescent="0.25">
      <c r="A17" s="86">
        <v>2</v>
      </c>
      <c r="B17" s="276" t="s">
        <v>112</v>
      </c>
      <c r="C17" s="5" t="s">
        <v>21</v>
      </c>
      <c r="D17" s="5" t="s">
        <v>205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5">
        <v>6.34</v>
      </c>
      <c r="L17" s="153">
        <v>2</v>
      </c>
      <c r="M17" s="153">
        <v>104</v>
      </c>
      <c r="N17" s="165">
        <f t="shared" ref="N17:N21" si="0">PRODUCT(K17,M17)</f>
        <v>659.36</v>
      </c>
      <c r="O17" s="14" t="s">
        <v>12</v>
      </c>
      <c r="Q17" s="370"/>
      <c r="R17" s="103"/>
      <c r="S17" s="272"/>
      <c r="T17" s="368"/>
      <c r="U17" s="368"/>
      <c r="V17" s="368"/>
      <c r="W17" s="368"/>
      <c r="X17" s="368"/>
      <c r="Y17" s="368"/>
      <c r="Z17" s="368"/>
      <c r="AA17" s="368"/>
    </row>
    <row r="18" spans="1:27" ht="31.15" customHeight="1" x14ac:dyDescent="0.25">
      <c r="A18" s="86">
        <v>3</v>
      </c>
      <c r="B18" s="276" t="s">
        <v>112</v>
      </c>
      <c r="C18" s="5" t="s">
        <v>21</v>
      </c>
      <c r="D18" s="5" t="s">
        <v>206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5">
        <v>12.7</v>
      </c>
      <c r="L18" s="153">
        <v>2</v>
      </c>
      <c r="M18" s="153">
        <v>104</v>
      </c>
      <c r="N18" s="165">
        <f t="shared" si="0"/>
        <v>1320.8</v>
      </c>
      <c r="O18" s="14" t="s">
        <v>12</v>
      </c>
      <c r="Q18" s="370"/>
      <c r="R18" s="103"/>
      <c r="S18" s="272"/>
      <c r="T18" s="368"/>
      <c r="U18" s="368"/>
      <c r="V18" s="368"/>
      <c r="W18" s="368"/>
      <c r="X18" s="368"/>
      <c r="Y18" s="368"/>
      <c r="Z18" s="368"/>
      <c r="AA18" s="368"/>
    </row>
    <row r="19" spans="1:27" ht="31.15" customHeight="1" x14ac:dyDescent="0.25">
      <c r="A19" s="86">
        <v>4</v>
      </c>
      <c r="B19" s="276" t="s">
        <v>112</v>
      </c>
      <c r="C19" s="5" t="s">
        <v>21</v>
      </c>
      <c r="D19" s="5" t="s">
        <v>207</v>
      </c>
      <c r="E19" s="5" t="s">
        <v>208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5">
        <v>14.69</v>
      </c>
      <c r="L19" s="153">
        <v>2</v>
      </c>
      <c r="M19" s="153">
        <f>PRODUCT($L19,$M$1)</f>
        <v>104</v>
      </c>
      <c r="N19" s="165">
        <f t="shared" si="0"/>
        <v>1527.76</v>
      </c>
      <c r="O19" s="14" t="s">
        <v>12</v>
      </c>
      <c r="Q19" s="370"/>
      <c r="R19" s="103"/>
      <c r="S19" s="272"/>
      <c r="T19" s="368"/>
      <c r="U19" s="368"/>
      <c r="V19" s="368"/>
      <c r="W19" s="368"/>
      <c r="X19" s="368"/>
      <c r="Y19" s="368"/>
      <c r="Z19" s="368"/>
      <c r="AA19" s="368"/>
    </row>
    <row r="20" spans="1:27" ht="31.15" customHeight="1" x14ac:dyDescent="0.25">
      <c r="A20" s="86">
        <v>5</v>
      </c>
      <c r="B20" s="276" t="s">
        <v>112</v>
      </c>
      <c r="C20" s="5" t="s">
        <v>21</v>
      </c>
      <c r="D20" s="5" t="s">
        <v>209</v>
      </c>
      <c r="E20" s="5" t="s">
        <v>127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5">
        <v>4.37</v>
      </c>
      <c r="L20" s="153">
        <v>2</v>
      </c>
      <c r="M20" s="153">
        <f t="shared" ref="M20" si="1">PRODUCT($L20,$M$1)</f>
        <v>104</v>
      </c>
      <c r="N20" s="165">
        <f>PRODUCT(K20,M20)</f>
        <v>454.48</v>
      </c>
      <c r="O20" s="14" t="s">
        <v>12</v>
      </c>
      <c r="Q20" s="370"/>
      <c r="R20" s="103"/>
      <c r="S20" s="272"/>
      <c r="T20" s="368"/>
      <c r="U20" s="368"/>
      <c r="V20" s="368"/>
      <c r="W20" s="368"/>
      <c r="X20" s="368"/>
      <c r="Y20" s="368"/>
      <c r="Z20" s="368"/>
      <c r="AA20" s="368"/>
    </row>
    <row r="21" spans="1:27" ht="31.15" customHeight="1" x14ac:dyDescent="0.25">
      <c r="A21" s="87">
        <v>6</v>
      </c>
      <c r="B21" s="331" t="s">
        <v>112</v>
      </c>
      <c r="C21" s="15" t="s">
        <v>21</v>
      </c>
      <c r="D21" s="15" t="s">
        <v>210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32">
        <v>2.57</v>
      </c>
      <c r="L21" s="157">
        <v>2</v>
      </c>
      <c r="M21" s="157">
        <v>104</v>
      </c>
      <c r="N21" s="333">
        <f t="shared" si="0"/>
        <v>267.27999999999997</v>
      </c>
      <c r="O21" s="19" t="s">
        <v>12</v>
      </c>
      <c r="Q21" s="370"/>
      <c r="R21" s="103"/>
      <c r="S21" s="272"/>
      <c r="T21" s="368"/>
      <c r="U21" s="368"/>
      <c r="V21" s="368"/>
      <c r="W21" s="368"/>
      <c r="X21" s="368"/>
      <c r="Y21" s="368"/>
      <c r="Z21" s="368"/>
      <c r="AA21" s="368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6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31">
        <f>SUM(K16:K21)</f>
        <v>43.879999999999995</v>
      </c>
      <c r="L40" s="173"/>
      <c r="M40" s="173"/>
      <c r="N40" s="234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80" t="s">
        <v>223</v>
      </c>
      <c r="J44" s="181" t="s">
        <v>217</v>
      </c>
      <c r="K44" s="235" t="s">
        <v>211</v>
      </c>
      <c r="L44" s="236"/>
      <c r="M44" s="237"/>
      <c r="N44" s="235" t="s">
        <v>212</v>
      </c>
      <c r="O44" s="20"/>
    </row>
    <row r="45" spans="7:15" x14ac:dyDescent="0.25">
      <c r="G45" s="20"/>
      <c r="H45" s="20"/>
      <c r="I45" s="180"/>
      <c r="J45" s="185" t="s">
        <v>33</v>
      </c>
      <c r="K45" s="238">
        <f>SUMIF(I$16:I$21,"A",K$16:K$21)</f>
        <v>0</v>
      </c>
      <c r="L45" s="236"/>
      <c r="M45" s="237"/>
      <c r="N45" s="235">
        <f>SUMIF(I$14:I$188,"A",N$14:N$188)</f>
        <v>0</v>
      </c>
      <c r="O45" s="20"/>
    </row>
    <row r="46" spans="7:15" x14ac:dyDescent="0.25">
      <c r="G46" s="20"/>
      <c r="H46" s="20"/>
      <c r="I46" s="187"/>
      <c r="J46" s="185" t="s">
        <v>24</v>
      </c>
      <c r="K46" s="238">
        <f>SUMIF(I$16:I$21,"B",K$16:K$21)</f>
        <v>0</v>
      </c>
      <c r="L46" s="236"/>
      <c r="M46" s="237"/>
      <c r="N46" s="235">
        <f>SUMIF(I$14:I$188,"B",N$14:N$188)</f>
        <v>0</v>
      </c>
      <c r="O46" s="20"/>
    </row>
    <row r="47" spans="7:15" x14ac:dyDescent="0.25">
      <c r="G47" s="20"/>
      <c r="H47" s="20"/>
      <c r="I47" s="187"/>
      <c r="J47" s="185" t="s">
        <v>35</v>
      </c>
      <c r="K47" s="238">
        <f>SUMIF(I$16:I$21,"C",K$16:K$21)</f>
        <v>0</v>
      </c>
      <c r="L47" s="236"/>
      <c r="M47" s="237"/>
      <c r="N47" s="235">
        <f>SUMIF(I$14:I$188,"C",N$14:N$188)</f>
        <v>0</v>
      </c>
      <c r="O47" s="20"/>
    </row>
    <row r="48" spans="7:15" x14ac:dyDescent="0.25">
      <c r="G48" s="20"/>
      <c r="H48" s="20"/>
      <c r="I48" s="187"/>
      <c r="J48" s="185" t="s">
        <v>32</v>
      </c>
      <c r="K48" s="238">
        <f>SUMIF(I$16:I$21,"D",K$16:K$21)</f>
        <v>0</v>
      </c>
      <c r="L48" s="236"/>
      <c r="M48" s="237"/>
      <c r="N48" s="235">
        <f>SUMIF(I$14:I$188,"D",N$14:N$188)</f>
        <v>0</v>
      </c>
      <c r="O48" s="20"/>
    </row>
    <row r="49" spans="7:19" x14ac:dyDescent="0.25">
      <c r="G49" s="20"/>
      <c r="H49" s="20"/>
      <c r="I49" s="187"/>
      <c r="J49" s="185" t="s">
        <v>31</v>
      </c>
      <c r="K49" s="238">
        <f>SUMIF(I$16:I$21,"E",K$16:K$21)</f>
        <v>0</v>
      </c>
      <c r="L49" s="236"/>
      <c r="M49" s="237"/>
      <c r="N49" s="235">
        <f>SUMIF(I$14:I$188,"E",N$14:N$188)</f>
        <v>0</v>
      </c>
      <c r="O49" s="20"/>
    </row>
    <row r="50" spans="7:19" x14ac:dyDescent="0.25">
      <c r="G50" s="20"/>
      <c r="H50" s="20"/>
      <c r="I50" s="187"/>
      <c r="J50" s="185" t="s">
        <v>36</v>
      </c>
      <c r="K50" s="238">
        <f>SUMIF(I$16:I$21,"F",K$16:K$21)</f>
        <v>4.37</v>
      </c>
      <c r="L50" s="236"/>
      <c r="M50" s="237"/>
      <c r="N50" s="235">
        <f>SUMIF(I$14:I$188,"F",N$14:N$188)</f>
        <v>454.48</v>
      </c>
      <c r="O50" s="20"/>
    </row>
    <row r="51" spans="7:19" x14ac:dyDescent="0.25">
      <c r="G51" s="20"/>
      <c r="H51" s="20"/>
      <c r="I51" s="187"/>
      <c r="J51" s="185" t="s">
        <v>29</v>
      </c>
      <c r="K51" s="238">
        <f>SUMIF(I$16:I$21,"G",K$16:K$21)</f>
        <v>6.34</v>
      </c>
      <c r="L51" s="236"/>
      <c r="M51" s="237"/>
      <c r="N51" s="235">
        <f>SUMIF(I$14:I$188,"G",N$14:N$188)</f>
        <v>659.36</v>
      </c>
      <c r="O51" s="20"/>
    </row>
    <row r="52" spans="7:19" x14ac:dyDescent="0.25">
      <c r="G52" s="20"/>
      <c r="H52" s="20"/>
      <c r="I52" s="187"/>
      <c r="J52" s="185" t="s">
        <v>30</v>
      </c>
      <c r="K52" s="238">
        <f>SUMIF(I$16:I$21,"H",K$16:K$21)</f>
        <v>0</v>
      </c>
      <c r="L52" s="236"/>
      <c r="M52" s="237"/>
      <c r="N52" s="235">
        <f>SUMIF(I$14:I$188,"H",N$14:N$188)</f>
        <v>0</v>
      </c>
      <c r="O52" s="20"/>
    </row>
    <row r="53" spans="7:19" x14ac:dyDescent="0.25">
      <c r="G53" s="20"/>
      <c r="H53" s="20"/>
      <c r="I53" s="187"/>
      <c r="J53" s="185" t="s">
        <v>27</v>
      </c>
      <c r="K53" s="238">
        <f>SUMIF(I$16:I$21,"I",K$16:K$21)</f>
        <v>15.91</v>
      </c>
      <c r="L53" s="236"/>
      <c r="M53" s="237"/>
      <c r="N53" s="235">
        <f>SUMIF(I$14:I$188,"I",N$14:N$188)</f>
        <v>1654.6399999999999</v>
      </c>
      <c r="O53" s="20"/>
    </row>
    <row r="54" spans="7:19" x14ac:dyDescent="0.25">
      <c r="G54" s="20"/>
      <c r="H54" s="20"/>
      <c r="I54" s="187"/>
      <c r="J54" s="185" t="s">
        <v>28</v>
      </c>
      <c r="K54" s="238">
        <f>SUMIF(I$16:I$21,"J",K$16:K$21)</f>
        <v>0</v>
      </c>
      <c r="L54" s="236"/>
      <c r="M54" s="237"/>
      <c r="N54" s="235">
        <f>SUMIF(I$14:I$188,"J",N$14:N$188)</f>
        <v>0</v>
      </c>
      <c r="O54" s="20"/>
    </row>
    <row r="55" spans="7:19" x14ac:dyDescent="0.25">
      <c r="G55" s="20"/>
      <c r="H55" s="20"/>
      <c r="I55" s="187"/>
      <c r="J55" s="185" t="s">
        <v>34</v>
      </c>
      <c r="K55" s="238">
        <f>SUMIF(I$16:I$21,"K",K$16:K$21)</f>
        <v>2.57</v>
      </c>
      <c r="L55" s="236"/>
      <c r="M55" s="237"/>
      <c r="N55" s="235">
        <f>SUMIF(I$14:I$188,"K",N$14:N$188)</f>
        <v>267.27999999999997</v>
      </c>
      <c r="O55" s="20"/>
    </row>
    <row r="56" spans="7:19" x14ac:dyDescent="0.25">
      <c r="G56" s="20"/>
      <c r="H56" s="20"/>
      <c r="I56" s="187"/>
      <c r="J56" s="185" t="s">
        <v>84</v>
      </c>
      <c r="K56" s="238">
        <f>SUMIF(I$16:I$21,"L",K$16:K$21)</f>
        <v>14.69</v>
      </c>
      <c r="L56" s="236"/>
      <c r="M56" s="237"/>
      <c r="N56" s="235">
        <f>SUMIF(I$14:I$188,"L",N$14:N$188)</f>
        <v>1527.76</v>
      </c>
      <c r="O56" s="20"/>
    </row>
    <row r="57" spans="7:19" x14ac:dyDescent="0.25">
      <c r="G57" s="20"/>
      <c r="H57" s="20"/>
      <c r="I57" s="187"/>
      <c r="J57" s="185" t="s">
        <v>83</v>
      </c>
      <c r="K57" s="238">
        <f>SUMIF(I$16:I$21,"M",K$16:K$21)</f>
        <v>0</v>
      </c>
      <c r="L57" s="236"/>
      <c r="M57" s="237"/>
      <c r="N57" s="235">
        <f>SUMIF(I$14:I$188,"M",N$14:N$188)</f>
        <v>0</v>
      </c>
      <c r="O57" s="20"/>
    </row>
    <row r="58" spans="7:19" x14ac:dyDescent="0.25">
      <c r="G58" s="20"/>
      <c r="H58" s="20"/>
      <c r="I58" s="187"/>
      <c r="J58" s="185" t="s">
        <v>85</v>
      </c>
      <c r="K58" s="238">
        <f>SUMIF(I$16:I$21,"N",K$16:K$21)</f>
        <v>0</v>
      </c>
      <c r="L58" s="236"/>
      <c r="M58" s="237"/>
      <c r="N58" s="235">
        <f>SUMIF(I$14:I$188,"N",N$14:N$188)</f>
        <v>0</v>
      </c>
      <c r="O58" s="20"/>
    </row>
    <row r="59" spans="7:19" x14ac:dyDescent="0.25">
      <c r="G59" s="20"/>
      <c r="H59" s="20"/>
      <c r="I59" s="187"/>
      <c r="J59" s="188" t="s">
        <v>213</v>
      </c>
      <c r="K59" s="239">
        <f>SUM(K45:K58)</f>
        <v>43.88</v>
      </c>
      <c r="L59" s="240"/>
      <c r="M59" s="241"/>
      <c r="N59" s="242">
        <f>SUM(N45:N58)</f>
        <v>4563.5200000000004</v>
      </c>
      <c r="O59" s="20"/>
    </row>
    <row r="60" spans="7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7:19" ht="15" x14ac:dyDescent="0.25">
      <c r="G61" s="20"/>
      <c r="H61" s="104"/>
      <c r="I61" s="192" t="s">
        <v>96</v>
      </c>
      <c r="J61" s="408" t="s">
        <v>97</v>
      </c>
      <c r="K61" s="408"/>
      <c r="L61" s="408"/>
      <c r="M61" s="408"/>
      <c r="N61" s="408"/>
      <c r="O61" s="408"/>
      <c r="P61" s="408"/>
      <c r="Q61" s="104"/>
      <c r="R61" s="141"/>
      <c r="S61" s="138"/>
    </row>
    <row r="62" spans="7:19" ht="15" x14ac:dyDescent="0.25">
      <c r="G62" s="20"/>
      <c r="H62" s="104"/>
      <c r="I62" s="193" t="s">
        <v>98</v>
      </c>
      <c r="J62" s="194">
        <v>1</v>
      </c>
      <c r="K62" s="194">
        <v>2</v>
      </c>
      <c r="L62" s="195">
        <v>3</v>
      </c>
      <c r="M62" s="195">
        <v>5</v>
      </c>
      <c r="N62" s="195" t="s">
        <v>99</v>
      </c>
      <c r="O62" s="195" t="s">
        <v>24</v>
      </c>
      <c r="P62" s="194" t="s">
        <v>180</v>
      </c>
      <c r="Q62" s="194" t="s">
        <v>215</v>
      </c>
      <c r="R62" s="404" t="s">
        <v>216</v>
      </c>
      <c r="S62" s="405"/>
    </row>
    <row r="63" spans="7:19" ht="15" x14ac:dyDescent="0.25">
      <c r="G63" s="20"/>
      <c r="H63" s="104"/>
      <c r="I63" s="196" t="s">
        <v>33</v>
      </c>
      <c r="J63" s="197">
        <v>0</v>
      </c>
      <c r="K63" s="197">
        <v>0</v>
      </c>
      <c r="L63" s="197">
        <v>0</v>
      </c>
      <c r="M63" s="197">
        <v>0</v>
      </c>
      <c r="N63" s="197">
        <v>0</v>
      </c>
      <c r="O63" s="197">
        <v>0</v>
      </c>
      <c r="P63" s="197">
        <v>0</v>
      </c>
      <c r="Q63" s="197">
        <v>0</v>
      </c>
      <c r="R63" s="198">
        <f t="shared" ref="R63:R74" si="4">SUBTOTAL(9,J63:Q63)</f>
        <v>0</v>
      </c>
      <c r="S63" s="138"/>
    </row>
    <row r="64" spans="7:19" ht="15" x14ac:dyDescent="0.25">
      <c r="H64" s="104"/>
      <c r="I64" s="192" t="s">
        <v>24</v>
      </c>
      <c r="J64" s="197">
        <v>0</v>
      </c>
      <c r="K64" s="197">
        <v>0</v>
      </c>
      <c r="L64" s="197">
        <v>0</v>
      </c>
      <c r="M64" s="197">
        <v>0</v>
      </c>
      <c r="N64" s="197">
        <v>0</v>
      </c>
      <c r="O64" s="197">
        <v>0</v>
      </c>
      <c r="P64" s="197">
        <v>0</v>
      </c>
      <c r="Q64" s="197">
        <v>0</v>
      </c>
      <c r="R64" s="198">
        <f>SUBTOTAL(9,J64:Q64)</f>
        <v>0</v>
      </c>
      <c r="S64" s="138"/>
    </row>
    <row r="65" spans="8:19" ht="15" x14ac:dyDescent="0.25">
      <c r="H65" s="104"/>
      <c r="I65" s="192" t="s">
        <v>35</v>
      </c>
      <c r="J65" s="197">
        <v>0</v>
      </c>
      <c r="K65" s="197">
        <v>0</v>
      </c>
      <c r="L65" s="197">
        <v>0</v>
      </c>
      <c r="M65" s="197">
        <v>0</v>
      </c>
      <c r="N65" s="197">
        <v>0</v>
      </c>
      <c r="O65" s="197">
        <v>0</v>
      </c>
      <c r="P65" s="197">
        <v>0</v>
      </c>
      <c r="Q65" s="197">
        <v>0</v>
      </c>
      <c r="R65" s="198">
        <f t="shared" si="4"/>
        <v>0</v>
      </c>
      <c r="S65" s="138"/>
    </row>
    <row r="66" spans="8:19" ht="15" x14ac:dyDescent="0.25">
      <c r="H66" s="104"/>
      <c r="I66" s="192" t="s">
        <v>32</v>
      </c>
      <c r="J66" s="197">
        <v>0</v>
      </c>
      <c r="K66" s="197">
        <v>0</v>
      </c>
      <c r="L66" s="197">
        <v>0</v>
      </c>
      <c r="M66" s="197">
        <v>0</v>
      </c>
      <c r="N66" s="197">
        <v>0</v>
      </c>
      <c r="O66" s="197">
        <v>0</v>
      </c>
      <c r="P66" s="197">
        <v>0</v>
      </c>
      <c r="Q66" s="197">
        <v>0</v>
      </c>
      <c r="R66" s="198">
        <f t="shared" si="4"/>
        <v>0</v>
      </c>
      <c r="S66" s="138"/>
    </row>
    <row r="67" spans="8:19" ht="15" x14ac:dyDescent="0.25">
      <c r="H67" s="104"/>
      <c r="I67" s="192" t="s">
        <v>31</v>
      </c>
      <c r="J67" s="197">
        <v>0</v>
      </c>
      <c r="K67" s="197">
        <v>0</v>
      </c>
      <c r="L67" s="197">
        <v>0</v>
      </c>
      <c r="M67" s="197">
        <v>0</v>
      </c>
      <c r="N67" s="197">
        <v>0</v>
      </c>
      <c r="O67" s="197">
        <v>0</v>
      </c>
      <c r="P67" s="197">
        <v>0</v>
      </c>
      <c r="Q67" s="197">
        <v>0</v>
      </c>
      <c r="R67" s="198">
        <f t="shared" si="4"/>
        <v>0</v>
      </c>
      <c r="S67" s="138"/>
    </row>
    <row r="68" spans="8:19" ht="15" x14ac:dyDescent="0.25">
      <c r="H68" s="104"/>
      <c r="I68" s="192" t="s">
        <v>36</v>
      </c>
      <c r="J68" s="197">
        <v>0</v>
      </c>
      <c r="K68" s="197">
        <v>4.37</v>
      </c>
      <c r="L68" s="197">
        <v>0</v>
      </c>
      <c r="M68" s="197">
        <v>0</v>
      </c>
      <c r="N68" s="197">
        <v>0</v>
      </c>
      <c r="O68" s="197">
        <v>0</v>
      </c>
      <c r="P68" s="197">
        <v>0</v>
      </c>
      <c r="Q68" s="197">
        <v>0</v>
      </c>
      <c r="R68" s="198">
        <f t="shared" si="4"/>
        <v>4.37</v>
      </c>
      <c r="S68" s="138"/>
    </row>
    <row r="69" spans="8:19" ht="15" x14ac:dyDescent="0.25">
      <c r="H69" s="104"/>
      <c r="I69" s="192" t="s">
        <v>29</v>
      </c>
      <c r="J69" s="197">
        <v>0</v>
      </c>
      <c r="K69" s="197">
        <v>6.34</v>
      </c>
      <c r="L69" s="197">
        <v>0</v>
      </c>
      <c r="M69" s="197">
        <v>0</v>
      </c>
      <c r="N69" s="197">
        <v>0</v>
      </c>
      <c r="O69" s="197">
        <v>0</v>
      </c>
      <c r="P69" s="197">
        <v>0</v>
      </c>
      <c r="Q69" s="197">
        <v>0</v>
      </c>
      <c r="R69" s="198">
        <f>SUBTOTAL(9,J69:Q69)</f>
        <v>6.34</v>
      </c>
      <c r="S69" s="138"/>
    </row>
    <row r="70" spans="8:19" ht="15" x14ac:dyDescent="0.25">
      <c r="H70" s="104"/>
      <c r="I70" s="192" t="s">
        <v>30</v>
      </c>
      <c r="J70" s="197">
        <v>0</v>
      </c>
      <c r="K70" s="197">
        <v>0</v>
      </c>
      <c r="L70" s="197">
        <v>0</v>
      </c>
      <c r="M70" s="197">
        <v>0</v>
      </c>
      <c r="N70" s="197">
        <v>0</v>
      </c>
      <c r="O70" s="197">
        <v>0</v>
      </c>
      <c r="P70" s="197">
        <v>0</v>
      </c>
      <c r="Q70" s="197">
        <v>0</v>
      </c>
      <c r="R70" s="198">
        <f t="shared" si="4"/>
        <v>0</v>
      </c>
      <c r="S70" s="138"/>
    </row>
    <row r="71" spans="8:19" ht="15" x14ac:dyDescent="0.25">
      <c r="H71" s="104"/>
      <c r="I71" s="192" t="s">
        <v>27</v>
      </c>
      <c r="J71" s="197">
        <v>0</v>
      </c>
      <c r="K71" s="197">
        <v>15.91</v>
      </c>
      <c r="L71" s="197">
        <v>0</v>
      </c>
      <c r="M71" s="197">
        <v>0</v>
      </c>
      <c r="N71" s="197">
        <v>0</v>
      </c>
      <c r="O71" s="197">
        <v>0</v>
      </c>
      <c r="P71" s="197">
        <v>0</v>
      </c>
      <c r="Q71" s="197">
        <v>0</v>
      </c>
      <c r="R71" s="198">
        <f t="shared" si="4"/>
        <v>15.91</v>
      </c>
      <c r="S71" s="138"/>
    </row>
    <row r="72" spans="8:19" ht="15" x14ac:dyDescent="0.25">
      <c r="H72" s="104"/>
      <c r="I72" s="192" t="s">
        <v>28</v>
      </c>
      <c r="J72" s="197">
        <v>0</v>
      </c>
      <c r="K72" s="197">
        <v>0</v>
      </c>
      <c r="L72" s="197">
        <v>0</v>
      </c>
      <c r="M72" s="197">
        <v>0</v>
      </c>
      <c r="N72" s="197">
        <v>0</v>
      </c>
      <c r="O72" s="197">
        <v>0</v>
      </c>
      <c r="P72" s="197">
        <v>0</v>
      </c>
      <c r="Q72" s="197">
        <v>0</v>
      </c>
      <c r="R72" s="198">
        <f t="shared" si="4"/>
        <v>0</v>
      </c>
      <c r="S72" s="138"/>
    </row>
    <row r="73" spans="8:19" ht="15" x14ac:dyDescent="0.25">
      <c r="H73" s="104"/>
      <c r="I73" s="192" t="s">
        <v>34</v>
      </c>
      <c r="J73" s="197">
        <v>0</v>
      </c>
      <c r="K73" s="197">
        <v>2.57</v>
      </c>
      <c r="L73" s="197">
        <v>0</v>
      </c>
      <c r="M73" s="197">
        <v>0</v>
      </c>
      <c r="N73" s="197">
        <v>0</v>
      </c>
      <c r="O73" s="197">
        <v>0</v>
      </c>
      <c r="P73" s="197">
        <v>0</v>
      </c>
      <c r="Q73" s="197">
        <v>0</v>
      </c>
      <c r="R73" s="198">
        <f>SUBTOTAL(9,J73:Q73)</f>
        <v>2.57</v>
      </c>
      <c r="S73" s="138"/>
    </row>
    <row r="74" spans="8:19" ht="15" x14ac:dyDescent="0.25">
      <c r="H74" s="104"/>
      <c r="I74" s="192" t="s">
        <v>84</v>
      </c>
      <c r="J74" s="197">
        <v>0</v>
      </c>
      <c r="K74" s="197">
        <v>14.69</v>
      </c>
      <c r="L74" s="197">
        <v>0</v>
      </c>
      <c r="M74" s="197">
        <v>0</v>
      </c>
      <c r="N74" s="197">
        <v>0</v>
      </c>
      <c r="O74" s="197">
        <v>0</v>
      </c>
      <c r="P74" s="197">
        <v>0</v>
      </c>
      <c r="Q74" s="197">
        <v>0</v>
      </c>
      <c r="R74" s="198">
        <f t="shared" si="4"/>
        <v>14.69</v>
      </c>
      <c r="S74" s="138"/>
    </row>
    <row r="75" spans="8:19" ht="15" x14ac:dyDescent="0.25">
      <c r="H75" s="104"/>
      <c r="I75" s="192" t="s">
        <v>83</v>
      </c>
      <c r="J75" s="197">
        <v>0</v>
      </c>
      <c r="K75" s="197">
        <v>0</v>
      </c>
      <c r="L75" s="197">
        <v>0</v>
      </c>
      <c r="M75" s="197">
        <v>0</v>
      </c>
      <c r="N75" s="197">
        <v>0</v>
      </c>
      <c r="O75" s="197">
        <v>0</v>
      </c>
      <c r="P75" s="197">
        <v>0</v>
      </c>
      <c r="Q75" s="197">
        <v>0</v>
      </c>
      <c r="R75" s="198">
        <f>SUBTOTAL(9,J75:Q75)</f>
        <v>0</v>
      </c>
      <c r="S75" s="138"/>
    </row>
    <row r="76" spans="8:19" ht="15" x14ac:dyDescent="0.25">
      <c r="H76" s="104"/>
      <c r="I76" s="192" t="s">
        <v>85</v>
      </c>
      <c r="J76" s="197">
        <v>0</v>
      </c>
      <c r="K76" s="197">
        <v>0</v>
      </c>
      <c r="L76" s="197">
        <v>0</v>
      </c>
      <c r="M76" s="197">
        <v>0</v>
      </c>
      <c r="N76" s="197">
        <v>0</v>
      </c>
      <c r="O76" s="197">
        <v>0</v>
      </c>
      <c r="P76" s="197">
        <v>0</v>
      </c>
      <c r="Q76" s="197">
        <v>0</v>
      </c>
      <c r="R76" s="198">
        <f>SUBTOTAL(9,J76:Q76)</f>
        <v>0</v>
      </c>
      <c r="S76" s="138"/>
    </row>
    <row r="77" spans="8:19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  <c r="S77" s="138"/>
    </row>
    <row r="78" spans="8:19" ht="15" x14ac:dyDescent="0.25">
      <c r="H78" s="403" t="s">
        <v>216</v>
      </c>
      <c r="I78" s="403"/>
      <c r="J78" s="104">
        <f>SUBTOTAL(9,J63:J76)</f>
        <v>0</v>
      </c>
      <c r="K78" s="104">
        <f>SUBTOTAL(9,K63:K76)</f>
        <v>43.88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9">
        <f>SUBTOTAL(9,J63:Q76)</f>
        <v>43.88</v>
      </c>
      <c r="S78" s="138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38" customWidth="1"/>
    <col min="19" max="27" width="11.42578125" style="138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307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06" t="s">
        <v>310</v>
      </c>
      <c r="H14" s="412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308</v>
      </c>
      <c r="N14" s="106" t="s">
        <v>10</v>
      </c>
      <c r="O14" s="106" t="s">
        <v>23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311</v>
      </c>
      <c r="I15" s="121"/>
      <c r="J15" s="124"/>
      <c r="K15" s="121"/>
      <c r="L15" s="121"/>
      <c r="M15" s="121"/>
      <c r="N15" s="121"/>
      <c r="O15" s="121" t="s">
        <v>309</v>
      </c>
      <c r="T15" s="363"/>
      <c r="U15" s="352"/>
      <c r="V15" s="352"/>
      <c r="W15" s="352"/>
      <c r="X15" s="352"/>
      <c r="Y15" s="352"/>
      <c r="Z15" s="352"/>
      <c r="AA15" s="352"/>
      <c r="AB15" s="272"/>
    </row>
    <row r="16" spans="1:28" ht="31.9" customHeight="1" thickTop="1" x14ac:dyDescent="0.25">
      <c r="A16" s="77">
        <v>1</v>
      </c>
      <c r="B16" s="78" t="s">
        <v>112</v>
      </c>
      <c r="C16" s="79" t="s">
        <v>48</v>
      </c>
      <c r="D16" s="80" t="s">
        <v>138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54"/>
      <c r="R16" s="202"/>
      <c r="T16" s="352"/>
      <c r="U16" s="352"/>
      <c r="V16" s="352"/>
      <c r="W16" s="352"/>
      <c r="X16" s="352"/>
      <c r="Y16" s="352"/>
      <c r="Z16" s="352"/>
      <c r="AA16" s="352"/>
      <c r="AB16" s="272"/>
    </row>
    <row r="17" spans="1:28" ht="31.9" customHeight="1" x14ac:dyDescent="0.25">
      <c r="A17" s="75">
        <v>2</v>
      </c>
      <c r="B17" s="74" t="s">
        <v>112</v>
      </c>
      <c r="C17" s="5" t="s">
        <v>48</v>
      </c>
      <c r="D17" s="1" t="s">
        <v>140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54"/>
      <c r="R17" s="202"/>
      <c r="T17" s="352"/>
      <c r="U17" s="352"/>
      <c r="V17" s="352"/>
      <c r="W17" s="352"/>
      <c r="X17" s="352"/>
      <c r="Y17" s="352"/>
      <c r="Z17" s="352"/>
      <c r="AA17" s="352"/>
      <c r="AB17" s="272"/>
    </row>
    <row r="18" spans="1:28" ht="31.9" customHeight="1" x14ac:dyDescent="0.25">
      <c r="A18" s="75">
        <v>3</v>
      </c>
      <c r="B18" s="276" t="s">
        <v>112</v>
      </c>
      <c r="C18" s="5" t="s">
        <v>21</v>
      </c>
      <c r="D18" s="1" t="s">
        <v>139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54"/>
      <c r="R18" s="202"/>
      <c r="T18" s="352"/>
      <c r="U18" s="352"/>
      <c r="V18" s="352"/>
      <c r="W18" s="352"/>
      <c r="X18" s="352"/>
      <c r="Y18" s="352"/>
      <c r="Z18" s="352"/>
      <c r="AA18" s="352"/>
      <c r="AB18" s="272"/>
    </row>
    <row r="19" spans="1:28" ht="31.9" customHeight="1" x14ac:dyDescent="0.25">
      <c r="A19" s="75">
        <v>4</v>
      </c>
      <c r="B19" s="74" t="s">
        <v>112</v>
      </c>
      <c r="C19" s="5" t="s">
        <v>48</v>
      </c>
      <c r="D19" s="1" t="s">
        <v>141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54"/>
      <c r="R19" s="202"/>
      <c r="T19" s="352"/>
      <c r="U19" s="352"/>
      <c r="V19" s="352"/>
      <c r="W19" s="352"/>
      <c r="X19" s="352"/>
      <c r="Y19" s="352"/>
      <c r="Z19" s="352"/>
      <c r="AA19" s="352"/>
      <c r="AB19" s="272"/>
    </row>
    <row r="20" spans="1:28" ht="31.9" customHeight="1" x14ac:dyDescent="0.25">
      <c r="A20" s="75">
        <v>5</v>
      </c>
      <c r="B20" s="276" t="s">
        <v>112</v>
      </c>
      <c r="C20" s="5" t="s">
        <v>21</v>
      </c>
      <c r="D20" s="1" t="s">
        <v>190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53"/>
      <c r="R20" s="202"/>
      <c r="T20" s="352"/>
      <c r="U20" s="352"/>
      <c r="V20" s="352"/>
      <c r="W20" s="352"/>
      <c r="X20" s="352"/>
      <c r="Y20" s="352"/>
      <c r="Z20" s="352"/>
      <c r="AA20" s="352"/>
      <c r="AB20" s="272"/>
    </row>
    <row r="21" spans="1:28" ht="31.9" customHeight="1" x14ac:dyDescent="0.25">
      <c r="A21" s="75">
        <v>6</v>
      </c>
      <c r="B21" s="74" t="s">
        <v>112</v>
      </c>
      <c r="C21" s="5" t="s">
        <v>21</v>
      </c>
      <c r="D21" s="1" t="s">
        <v>190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53"/>
      <c r="R21" s="202"/>
      <c r="T21" s="352"/>
      <c r="U21" s="352"/>
      <c r="V21" s="352"/>
      <c r="W21" s="352"/>
      <c r="X21" s="352"/>
      <c r="Y21" s="352"/>
      <c r="Z21" s="352"/>
      <c r="AA21" s="352"/>
      <c r="AB21" s="272"/>
    </row>
    <row r="22" spans="1:28" ht="31.9" customHeight="1" x14ac:dyDescent="0.25">
      <c r="A22" s="75">
        <v>7</v>
      </c>
      <c r="B22" s="276" t="s">
        <v>112</v>
      </c>
      <c r="C22" s="5" t="s">
        <v>21</v>
      </c>
      <c r="D22" s="1" t="s">
        <v>190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54"/>
      <c r="R22" s="202"/>
      <c r="T22" s="352"/>
      <c r="U22" s="352"/>
      <c r="V22" s="352"/>
      <c r="W22" s="352"/>
      <c r="X22" s="352"/>
      <c r="Y22" s="352"/>
      <c r="Z22" s="352"/>
      <c r="AA22" s="352"/>
      <c r="AB22" s="272"/>
    </row>
    <row r="23" spans="1:28" ht="31.9" customHeight="1" x14ac:dyDescent="0.25">
      <c r="A23" s="75">
        <v>8</v>
      </c>
      <c r="B23" s="74" t="s">
        <v>112</v>
      </c>
      <c r="C23" s="5" t="s">
        <v>21</v>
      </c>
      <c r="D23" s="1" t="s">
        <v>190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53"/>
      <c r="R23" s="202"/>
      <c r="T23" s="352"/>
      <c r="U23" s="352"/>
      <c r="V23" s="352"/>
      <c r="W23" s="352"/>
      <c r="X23" s="352"/>
      <c r="Y23" s="352"/>
      <c r="Z23" s="352"/>
      <c r="AA23" s="352"/>
      <c r="AB23" s="272"/>
    </row>
    <row r="24" spans="1:28" ht="31.9" customHeight="1" x14ac:dyDescent="0.25">
      <c r="A24" s="75">
        <v>9</v>
      </c>
      <c r="B24" s="74" t="s">
        <v>297</v>
      </c>
      <c r="C24" s="5" t="s">
        <v>48</v>
      </c>
      <c r="D24" s="1" t="s">
        <v>191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54"/>
      <c r="R24" s="202"/>
      <c r="T24" s="352"/>
      <c r="U24" s="352"/>
      <c r="V24" s="352"/>
      <c r="W24" s="352"/>
      <c r="X24" s="352"/>
      <c r="Y24" s="352"/>
      <c r="Z24" s="352"/>
      <c r="AA24" s="352"/>
      <c r="AB24" s="272"/>
    </row>
    <row r="25" spans="1:28" s="26" customFormat="1" ht="31.9" customHeight="1" x14ac:dyDescent="0.25">
      <c r="A25" s="75">
        <v>10</v>
      </c>
      <c r="B25" s="74" t="s">
        <v>297</v>
      </c>
      <c r="C25" s="5" t="s">
        <v>48</v>
      </c>
      <c r="D25" s="1" t="s">
        <v>192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54"/>
      <c r="R25" s="202"/>
      <c r="S25" s="138"/>
      <c r="T25" s="352"/>
      <c r="U25" s="352"/>
      <c r="V25" s="352"/>
      <c r="W25" s="352"/>
      <c r="X25" s="352"/>
      <c r="Y25" s="352"/>
      <c r="Z25" s="352"/>
      <c r="AA25" s="352"/>
    </row>
    <row r="26" spans="1:28" ht="31.9" customHeight="1" x14ac:dyDescent="0.25">
      <c r="A26" s="75">
        <v>11</v>
      </c>
      <c r="B26" s="74" t="s">
        <v>297</v>
      </c>
      <c r="C26" s="5" t="s">
        <v>48</v>
      </c>
      <c r="D26" s="1" t="s">
        <v>193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54"/>
      <c r="R26" s="202"/>
      <c r="T26" s="352"/>
      <c r="U26" s="352"/>
      <c r="V26" s="352"/>
      <c r="W26" s="352"/>
      <c r="X26" s="352"/>
      <c r="Y26" s="352"/>
      <c r="Z26" s="352"/>
      <c r="AA26" s="352"/>
      <c r="AB26" s="272"/>
    </row>
    <row r="27" spans="1:28" ht="31.9" customHeight="1" x14ac:dyDescent="0.25">
      <c r="A27" s="75">
        <v>12</v>
      </c>
      <c r="B27" s="74" t="s">
        <v>297</v>
      </c>
      <c r="C27" s="5" t="s">
        <v>21</v>
      </c>
      <c r="D27" s="1" t="s">
        <v>194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54"/>
      <c r="R27" s="202"/>
      <c r="T27" s="352"/>
      <c r="U27" s="352"/>
      <c r="V27" s="352"/>
      <c r="W27" s="352"/>
      <c r="X27" s="352"/>
      <c r="Y27" s="352"/>
      <c r="Z27" s="352"/>
      <c r="AA27" s="352"/>
      <c r="AB27" s="272"/>
    </row>
    <row r="28" spans="1:28" ht="31.9" customHeight="1" x14ac:dyDescent="0.25">
      <c r="A28" s="75">
        <v>13</v>
      </c>
      <c r="B28" s="74" t="s">
        <v>297</v>
      </c>
      <c r="C28" s="5" t="s">
        <v>21</v>
      </c>
      <c r="D28" s="1" t="s">
        <v>189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54"/>
      <c r="R28" s="202"/>
      <c r="T28" s="352"/>
      <c r="U28" s="352"/>
      <c r="V28" s="352"/>
      <c r="W28" s="352"/>
      <c r="X28" s="352"/>
      <c r="Y28" s="352"/>
      <c r="Z28" s="352"/>
      <c r="AA28" s="352"/>
      <c r="AB28" s="272"/>
    </row>
    <row r="29" spans="1:28" ht="31.9" customHeight="1" x14ac:dyDescent="0.25">
      <c r="A29" s="75">
        <v>14</v>
      </c>
      <c r="B29" s="74" t="s">
        <v>297</v>
      </c>
      <c r="C29" s="5" t="s">
        <v>21</v>
      </c>
      <c r="D29" s="1" t="s">
        <v>189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53"/>
      <c r="R29" s="202"/>
      <c r="T29" s="352"/>
      <c r="U29" s="352"/>
      <c r="V29" s="352"/>
      <c r="W29" s="352"/>
      <c r="X29" s="352"/>
      <c r="Y29" s="352"/>
      <c r="Z29" s="352"/>
      <c r="AA29" s="352"/>
      <c r="AB29" s="272"/>
    </row>
    <row r="30" spans="1:28" ht="31.9" customHeight="1" x14ac:dyDescent="0.25">
      <c r="A30" s="75">
        <v>15</v>
      </c>
      <c r="B30" s="74" t="s">
        <v>297</v>
      </c>
      <c r="C30" s="5" t="s">
        <v>21</v>
      </c>
      <c r="D30" s="1" t="s">
        <v>189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54"/>
      <c r="R30" s="202"/>
      <c r="T30" s="352"/>
      <c r="U30" s="352"/>
      <c r="V30" s="352"/>
      <c r="W30" s="352"/>
      <c r="X30" s="352"/>
      <c r="Y30" s="352"/>
      <c r="Z30" s="352"/>
      <c r="AA30" s="352"/>
      <c r="AB30" s="272"/>
    </row>
    <row r="31" spans="1:28" ht="31.9" customHeight="1" x14ac:dyDescent="0.25">
      <c r="A31" s="75">
        <v>16</v>
      </c>
      <c r="B31" s="74" t="s">
        <v>297</v>
      </c>
      <c r="C31" s="5" t="s">
        <v>21</v>
      </c>
      <c r="D31" s="1" t="s">
        <v>189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53"/>
      <c r="R31" s="202"/>
      <c r="T31" s="352"/>
      <c r="U31" s="352"/>
      <c r="V31" s="352"/>
      <c r="W31" s="352"/>
      <c r="X31" s="352"/>
      <c r="Y31" s="352"/>
      <c r="Z31" s="352"/>
      <c r="AA31" s="352"/>
      <c r="AB31" s="272"/>
    </row>
    <row r="32" spans="1:28" ht="31.9" customHeight="1" x14ac:dyDescent="0.25">
      <c r="A32" s="75">
        <v>17</v>
      </c>
      <c r="B32" s="74" t="s">
        <v>298</v>
      </c>
      <c r="C32" s="5" t="s">
        <v>48</v>
      </c>
      <c r="D32" s="1" t="s">
        <v>196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54"/>
      <c r="R32" s="202"/>
      <c r="T32" s="352"/>
      <c r="U32" s="352"/>
      <c r="V32" s="352"/>
      <c r="W32" s="352"/>
      <c r="X32" s="352"/>
      <c r="Y32" s="352"/>
      <c r="Z32" s="352"/>
      <c r="AA32" s="352"/>
      <c r="AB32" s="272"/>
    </row>
    <row r="33" spans="1:28" ht="31.9" customHeight="1" x14ac:dyDescent="0.25">
      <c r="A33" s="75">
        <v>18</v>
      </c>
      <c r="B33" s="74" t="s">
        <v>298</v>
      </c>
      <c r="C33" s="5" t="s">
        <v>48</v>
      </c>
      <c r="D33" s="1" t="s">
        <v>197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54"/>
      <c r="R33" s="202"/>
      <c r="T33" s="352"/>
      <c r="U33" s="352"/>
      <c r="V33" s="352"/>
      <c r="W33" s="352"/>
      <c r="X33" s="352"/>
      <c r="Y33" s="352"/>
      <c r="Z33" s="352"/>
      <c r="AA33" s="352"/>
      <c r="AB33" s="272"/>
    </row>
    <row r="34" spans="1:28" ht="31.9" customHeight="1" x14ac:dyDescent="0.25">
      <c r="A34" s="75">
        <v>19</v>
      </c>
      <c r="B34" s="74" t="s">
        <v>298</v>
      </c>
      <c r="C34" s="5" t="s">
        <v>48</v>
      </c>
      <c r="D34" s="1" t="s">
        <v>195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54"/>
      <c r="R34" s="202"/>
      <c r="T34" s="352"/>
      <c r="U34" s="352"/>
      <c r="V34" s="352"/>
      <c r="W34" s="352"/>
      <c r="X34" s="352"/>
      <c r="Y34" s="352"/>
      <c r="Z34" s="352"/>
      <c r="AA34" s="352"/>
      <c r="AB34" s="272"/>
    </row>
    <row r="35" spans="1:28" ht="31.9" customHeight="1" x14ac:dyDescent="0.25">
      <c r="A35" s="75">
        <v>20</v>
      </c>
      <c r="B35" s="74" t="s">
        <v>298</v>
      </c>
      <c r="C35" s="5" t="s">
        <v>21</v>
      </c>
      <c r="D35" s="1" t="s">
        <v>190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54"/>
      <c r="R35" s="202"/>
      <c r="T35" s="352"/>
      <c r="U35" s="352"/>
      <c r="V35" s="352"/>
      <c r="W35" s="352"/>
      <c r="X35" s="352"/>
      <c r="Y35" s="352"/>
      <c r="Z35" s="352"/>
      <c r="AA35" s="352"/>
      <c r="AB35" s="272"/>
    </row>
    <row r="36" spans="1:28" ht="31.9" customHeight="1" x14ac:dyDescent="0.25">
      <c r="A36" s="75">
        <v>21</v>
      </c>
      <c r="B36" s="74" t="s">
        <v>298</v>
      </c>
      <c r="C36" s="5" t="s">
        <v>21</v>
      </c>
      <c r="D36" s="1" t="s">
        <v>190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54"/>
      <c r="R36" s="202"/>
      <c r="T36" s="352"/>
      <c r="U36" s="352"/>
      <c r="V36" s="352"/>
      <c r="W36" s="352"/>
      <c r="X36" s="352"/>
      <c r="Y36" s="352"/>
      <c r="Z36" s="352"/>
      <c r="AA36" s="352"/>
      <c r="AB36" s="272"/>
    </row>
    <row r="37" spans="1:28" ht="31.9" customHeight="1" x14ac:dyDescent="0.25">
      <c r="A37" s="76">
        <v>22</v>
      </c>
      <c r="B37" s="15" t="s">
        <v>298</v>
      </c>
      <c r="C37" s="15" t="s">
        <v>21</v>
      </c>
      <c r="D37" s="16" t="s">
        <v>190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53"/>
      <c r="R37" s="202"/>
      <c r="T37" s="352"/>
      <c r="U37" s="352"/>
      <c r="V37" s="352"/>
      <c r="W37" s="352"/>
      <c r="X37" s="352"/>
      <c r="Y37" s="352"/>
      <c r="Z37" s="352"/>
      <c r="AA37" s="352"/>
      <c r="AB37" s="272"/>
    </row>
    <row r="38" spans="1:28" ht="15" customHeight="1" x14ac:dyDescent="0.25">
      <c r="H38" s="24"/>
      <c r="K38" s="169"/>
      <c r="L38" s="40"/>
      <c r="M38" s="40"/>
      <c r="N38" s="168"/>
      <c r="Q38" s="355"/>
      <c r="R38" s="202"/>
      <c r="AB38" s="272"/>
    </row>
    <row r="39" spans="1:28" x14ac:dyDescent="0.25">
      <c r="K39" s="230">
        <f>SUBTOTAL(9,K16:K37)</f>
        <v>305.59999999999997</v>
      </c>
      <c r="L39" s="233"/>
      <c r="M39" s="233"/>
      <c r="N39" s="326">
        <f>SUM(N16:N37)</f>
        <v>31782.399999999998</v>
      </c>
      <c r="R39" s="202"/>
      <c r="AB39" s="272"/>
    </row>
    <row r="40" spans="1:28" x14ac:dyDescent="0.25">
      <c r="K40" s="169"/>
      <c r="L40" s="40"/>
      <c r="M40" s="40"/>
      <c r="N40" s="271"/>
      <c r="R40" s="202"/>
      <c r="AB40" s="272"/>
    </row>
    <row r="41" spans="1:28" x14ac:dyDescent="0.25">
      <c r="J41" s="11"/>
      <c r="K41" s="40"/>
      <c r="L41" s="40"/>
      <c r="M41" s="40"/>
      <c r="N41" s="40"/>
      <c r="R41" s="202"/>
      <c r="AB41" s="272"/>
    </row>
    <row r="42" spans="1:28" x14ac:dyDescent="0.25">
      <c r="J42" s="11"/>
      <c r="K42" s="40"/>
      <c r="L42" s="40"/>
      <c r="M42" s="40"/>
      <c r="N42" s="40"/>
      <c r="R42" s="202"/>
      <c r="AB42" s="272"/>
    </row>
    <row r="43" spans="1:28" ht="36" x14ac:dyDescent="0.25">
      <c r="I43" s="180" t="s">
        <v>224</v>
      </c>
      <c r="J43" s="181" t="s">
        <v>217</v>
      </c>
      <c r="K43" s="182" t="s">
        <v>211</v>
      </c>
      <c r="L43" s="183"/>
      <c r="M43" s="184"/>
      <c r="N43" s="182" t="s">
        <v>212</v>
      </c>
      <c r="R43" s="202"/>
      <c r="AB43" s="272"/>
    </row>
    <row r="44" spans="1:28" x14ac:dyDescent="0.25">
      <c r="I44" s="180"/>
      <c r="J44" s="185" t="s">
        <v>33</v>
      </c>
      <c r="K44" s="226">
        <f>SUMIF(I$16:I$37,"A",K$16:K$37)</f>
        <v>149</v>
      </c>
      <c r="L44" s="183"/>
      <c r="M44" s="184"/>
      <c r="N44" s="182">
        <f>SUMIF(I$14:I$188,"A",N$14:N$188)</f>
        <v>15496</v>
      </c>
      <c r="R44" s="202"/>
      <c r="AB44" s="272"/>
    </row>
    <row r="45" spans="1:28" x14ac:dyDescent="0.25">
      <c r="I45" s="187"/>
      <c r="J45" s="185" t="s">
        <v>24</v>
      </c>
      <c r="K45" s="226">
        <f>SUMIF(I$16:I$37,"B",K$16:K$37)</f>
        <v>0</v>
      </c>
      <c r="L45" s="183"/>
      <c r="M45" s="184"/>
      <c r="N45" s="182">
        <f>SUMIF(I$14:I$188,"B",N$14:N$188)</f>
        <v>0</v>
      </c>
      <c r="R45" s="202"/>
      <c r="AB45" s="272"/>
    </row>
    <row r="46" spans="1:28" x14ac:dyDescent="0.25">
      <c r="I46" s="187"/>
      <c r="J46" s="185" t="s">
        <v>35</v>
      </c>
      <c r="K46" s="226">
        <f>SUMIF(I$16:I$37,"C",K$16:K$37)</f>
        <v>44</v>
      </c>
      <c r="L46" s="183"/>
      <c r="M46" s="184"/>
      <c r="N46" s="182">
        <f>SUMIF(I$14:I$188,"C",N$14:N$188)</f>
        <v>4576</v>
      </c>
      <c r="R46" s="202"/>
      <c r="AB46" s="272"/>
    </row>
    <row r="47" spans="1:28" x14ac:dyDescent="0.25">
      <c r="I47" s="187"/>
      <c r="J47" s="185" t="s">
        <v>32</v>
      </c>
      <c r="K47" s="226">
        <f>SUMIF(I$16:I$37,"D",K$16:K$37)</f>
        <v>25</v>
      </c>
      <c r="L47" s="183"/>
      <c r="M47" s="184"/>
      <c r="N47" s="182">
        <f>SUMIF(I$14:I$188,"D",N$14:N$188)</f>
        <v>2600</v>
      </c>
      <c r="R47" s="202"/>
      <c r="AB47" s="272"/>
    </row>
    <row r="48" spans="1:28" x14ac:dyDescent="0.25">
      <c r="I48" s="187"/>
      <c r="J48" s="185" t="s">
        <v>31</v>
      </c>
      <c r="K48" s="226">
        <f>SUMIF(I$16:I$37,"E",K$16:K$37)</f>
        <v>23</v>
      </c>
      <c r="L48" s="183"/>
      <c r="M48" s="184"/>
      <c r="N48" s="182">
        <f>SUMIF(I$14:I$188,"E",N$14:N$188)</f>
        <v>2392</v>
      </c>
      <c r="R48" s="202"/>
      <c r="AB48" s="272"/>
    </row>
    <row r="49" spans="8:28" x14ac:dyDescent="0.25">
      <c r="I49" s="187"/>
      <c r="J49" s="185" t="s">
        <v>36</v>
      </c>
      <c r="K49" s="226">
        <f>SUMIF(I$16:I$37,"F",K$16:K$37)</f>
        <v>0</v>
      </c>
      <c r="L49" s="183"/>
      <c r="M49" s="184"/>
      <c r="N49" s="182">
        <f>SUMIF(I$14:I$188,"F",N$14:N$188)</f>
        <v>0</v>
      </c>
      <c r="R49" s="202"/>
      <c r="AB49" s="272"/>
    </row>
    <row r="50" spans="8:28" x14ac:dyDescent="0.25">
      <c r="I50" s="187"/>
      <c r="J50" s="185" t="s">
        <v>29</v>
      </c>
      <c r="K50" s="226">
        <f>SUMIF(I$16:I$37,"G",K$16:K$37)</f>
        <v>0</v>
      </c>
      <c r="L50" s="183"/>
      <c r="M50" s="184"/>
      <c r="N50" s="182">
        <f>SUMIF(I$14:I$188,"G",N$14:N$188)</f>
        <v>0</v>
      </c>
      <c r="R50" s="202"/>
      <c r="AB50" s="272"/>
    </row>
    <row r="51" spans="8:28" x14ac:dyDescent="0.25">
      <c r="I51" s="187"/>
      <c r="J51" s="185" t="s">
        <v>30</v>
      </c>
      <c r="K51" s="226">
        <f>SUMIF(I$16:I$37,"H",K$16:K$37)</f>
        <v>0</v>
      </c>
      <c r="L51" s="183"/>
      <c r="M51" s="184"/>
      <c r="N51" s="182">
        <f>SUMIF(I$14:I$188,"H",N$14:N$188)</f>
        <v>0</v>
      </c>
      <c r="R51" s="202"/>
      <c r="AB51" s="272"/>
    </row>
    <row r="52" spans="8:28" x14ac:dyDescent="0.25">
      <c r="I52" s="187"/>
      <c r="J52" s="185" t="s">
        <v>27</v>
      </c>
      <c r="K52" s="226">
        <f>SUMIF(I$16:I$37,"I",K$16:K$37)</f>
        <v>51.099999999999994</v>
      </c>
      <c r="L52" s="183"/>
      <c r="M52" s="184"/>
      <c r="N52" s="182">
        <f>SUMIF(I$14:I$188,"I",N$14:N$188)</f>
        <v>5314.4</v>
      </c>
      <c r="R52" s="202"/>
      <c r="AB52" s="272"/>
    </row>
    <row r="53" spans="8:28" x14ac:dyDescent="0.25">
      <c r="I53" s="187"/>
      <c r="J53" s="185" t="s">
        <v>28</v>
      </c>
      <c r="K53" s="226">
        <f>SUMIF(I$16:I$37,"J",K$16:K$37)</f>
        <v>13.5</v>
      </c>
      <c r="L53" s="183"/>
      <c r="M53" s="184"/>
      <c r="N53" s="182">
        <f>SUMIF(I$14:I$188,"J",N$14:N$188)</f>
        <v>1404</v>
      </c>
      <c r="R53" s="202"/>
      <c r="AB53" s="272"/>
    </row>
    <row r="54" spans="8:28" x14ac:dyDescent="0.25">
      <c r="I54" s="187"/>
      <c r="J54" s="185" t="s">
        <v>34</v>
      </c>
      <c r="K54" s="226">
        <f>SUMIF(I$16:I$37,"K",K$16:K$37)</f>
        <v>0</v>
      </c>
      <c r="L54" s="183"/>
      <c r="M54" s="184"/>
      <c r="N54" s="182">
        <f>SUMIF(I$14:I$188,"K",N$14:N$188)</f>
        <v>0</v>
      </c>
      <c r="R54" s="202"/>
      <c r="AB54" s="272"/>
    </row>
    <row r="55" spans="8:28" x14ac:dyDescent="0.25">
      <c r="I55" s="187"/>
      <c r="J55" s="185" t="s">
        <v>84</v>
      </c>
      <c r="K55" s="226">
        <f>SUMIF(I$16:I$37,"L",K$16:K$37)</f>
        <v>0</v>
      </c>
      <c r="L55" s="183"/>
      <c r="M55" s="184"/>
      <c r="N55" s="182">
        <f>SUMIF(I$14:I$188,"L",N$14:N$188)</f>
        <v>0</v>
      </c>
      <c r="R55" s="202"/>
    </row>
    <row r="56" spans="8:28" x14ac:dyDescent="0.25">
      <c r="I56" s="187"/>
      <c r="J56" s="185" t="s">
        <v>83</v>
      </c>
      <c r="K56" s="226">
        <f>SUMIF(I$16:I$37,"M",K$16:K$37)</f>
        <v>0</v>
      </c>
      <c r="L56" s="183"/>
      <c r="M56" s="184"/>
      <c r="N56" s="182">
        <f>SUMIF(I$14:I$188,"M",N$14:N$188)</f>
        <v>0</v>
      </c>
      <c r="R56" s="202"/>
    </row>
    <row r="57" spans="8:28" x14ac:dyDescent="0.25">
      <c r="I57" s="187"/>
      <c r="J57" s="185" t="s">
        <v>85</v>
      </c>
      <c r="K57" s="226">
        <f>SUMIF(I$16:I$37,"N",K$16:K$37)</f>
        <v>0</v>
      </c>
      <c r="L57" s="183"/>
      <c r="M57" s="184"/>
      <c r="N57" s="182">
        <f>SUMIF(I$14:I$188,"N",N$14:N$188)</f>
        <v>0</v>
      </c>
    </row>
    <row r="58" spans="8:28" x14ac:dyDescent="0.25">
      <c r="I58" s="187"/>
      <c r="J58" s="188" t="s">
        <v>213</v>
      </c>
      <c r="K58" s="189">
        <f>SUM(K44:K57)</f>
        <v>305.60000000000002</v>
      </c>
      <c r="L58" s="190"/>
      <c r="M58" s="191"/>
      <c r="N58" s="189">
        <f>SUM(N44:N57)</f>
        <v>31782.400000000001</v>
      </c>
      <c r="T58" s="178"/>
      <c r="U58" s="178"/>
      <c r="V58" s="178"/>
      <c r="W58" s="178"/>
      <c r="X58" s="178"/>
      <c r="Y58" s="178"/>
      <c r="Z58" s="178"/>
      <c r="AA58" s="178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2" t="s">
        <v>96</v>
      </c>
      <c r="J61" s="408" t="s">
        <v>97</v>
      </c>
      <c r="K61" s="408"/>
      <c r="L61" s="408"/>
      <c r="M61" s="408"/>
      <c r="N61" s="408"/>
      <c r="O61" s="408"/>
      <c r="P61" s="408"/>
      <c r="Q61" s="104"/>
      <c r="R61" s="141"/>
    </row>
    <row r="62" spans="8:28" ht="15" customHeight="1" x14ac:dyDescent="0.25">
      <c r="H62" s="104"/>
      <c r="I62" s="193" t="s">
        <v>98</v>
      </c>
      <c r="J62" s="194">
        <v>1</v>
      </c>
      <c r="K62" s="194">
        <v>2</v>
      </c>
      <c r="L62" s="195">
        <v>3</v>
      </c>
      <c r="M62" s="195">
        <v>5</v>
      </c>
      <c r="N62" s="195" t="s">
        <v>99</v>
      </c>
      <c r="O62" s="195" t="s">
        <v>24</v>
      </c>
      <c r="P62" s="194" t="s">
        <v>180</v>
      </c>
      <c r="Q62" s="194" t="s">
        <v>215</v>
      </c>
      <c r="R62" s="404" t="s">
        <v>216</v>
      </c>
      <c r="S62" s="405"/>
    </row>
    <row r="63" spans="8:28" ht="15" x14ac:dyDescent="0.25">
      <c r="H63" s="104"/>
      <c r="I63" s="196" t="s">
        <v>33</v>
      </c>
      <c r="J63" s="197">
        <v>0</v>
      </c>
      <c r="K63" s="197">
        <v>149</v>
      </c>
      <c r="L63" s="197">
        <v>0</v>
      </c>
      <c r="M63" s="197">
        <v>0</v>
      </c>
      <c r="N63" s="197">
        <v>0</v>
      </c>
      <c r="O63" s="197">
        <v>0</v>
      </c>
      <c r="P63" s="197">
        <v>0</v>
      </c>
      <c r="Q63" s="197">
        <v>0</v>
      </c>
      <c r="R63" s="198">
        <f t="shared" ref="R63:R74" si="4">SUBTOTAL(9,J63:Q63)</f>
        <v>149</v>
      </c>
    </row>
    <row r="64" spans="8:28" ht="15" x14ac:dyDescent="0.25">
      <c r="H64" s="104"/>
      <c r="I64" s="192" t="s">
        <v>24</v>
      </c>
      <c r="J64" s="197">
        <v>0</v>
      </c>
      <c r="K64" s="197">
        <v>0</v>
      </c>
      <c r="L64" s="197">
        <v>0</v>
      </c>
      <c r="M64" s="197">
        <v>0</v>
      </c>
      <c r="N64" s="197">
        <v>0</v>
      </c>
      <c r="O64" s="197">
        <v>0</v>
      </c>
      <c r="P64" s="197">
        <v>0</v>
      </c>
      <c r="Q64" s="197">
        <v>0</v>
      </c>
      <c r="R64" s="198">
        <f>SUBTOTAL(9,J64:Q64)</f>
        <v>0</v>
      </c>
    </row>
    <row r="65" spans="8:18" ht="15" x14ac:dyDescent="0.25">
      <c r="H65" s="104"/>
      <c r="I65" s="192" t="s">
        <v>35</v>
      </c>
      <c r="J65" s="197">
        <v>0</v>
      </c>
      <c r="K65" s="197">
        <v>44</v>
      </c>
      <c r="L65" s="197">
        <v>0</v>
      </c>
      <c r="M65" s="197">
        <v>0</v>
      </c>
      <c r="N65" s="197">
        <v>0</v>
      </c>
      <c r="O65" s="197">
        <v>0</v>
      </c>
      <c r="P65" s="197">
        <v>0</v>
      </c>
      <c r="Q65" s="197">
        <v>0</v>
      </c>
      <c r="R65" s="198">
        <f t="shared" si="4"/>
        <v>44</v>
      </c>
    </row>
    <row r="66" spans="8:18" ht="15" x14ac:dyDescent="0.25">
      <c r="H66" s="104"/>
      <c r="I66" s="192" t="s">
        <v>32</v>
      </c>
      <c r="J66" s="197">
        <v>0</v>
      </c>
      <c r="K66" s="197">
        <v>25</v>
      </c>
      <c r="L66" s="197">
        <v>0</v>
      </c>
      <c r="M66" s="197">
        <v>0</v>
      </c>
      <c r="N66" s="197">
        <v>0</v>
      </c>
      <c r="O66" s="197">
        <v>0</v>
      </c>
      <c r="P66" s="197">
        <v>0</v>
      </c>
      <c r="Q66" s="197">
        <v>0</v>
      </c>
      <c r="R66" s="198">
        <f t="shared" si="4"/>
        <v>25</v>
      </c>
    </row>
    <row r="67" spans="8:18" ht="15" x14ac:dyDescent="0.25">
      <c r="H67" s="104"/>
      <c r="I67" s="192" t="s">
        <v>31</v>
      </c>
      <c r="J67" s="197">
        <v>0</v>
      </c>
      <c r="K67" s="197">
        <v>23</v>
      </c>
      <c r="L67" s="197">
        <v>0</v>
      </c>
      <c r="M67" s="197">
        <v>0</v>
      </c>
      <c r="N67" s="197">
        <v>0</v>
      </c>
      <c r="O67" s="197">
        <v>0</v>
      </c>
      <c r="P67" s="197">
        <v>0</v>
      </c>
      <c r="Q67" s="197">
        <v>0</v>
      </c>
      <c r="R67" s="198">
        <f t="shared" si="4"/>
        <v>23</v>
      </c>
    </row>
    <row r="68" spans="8:18" ht="15" x14ac:dyDescent="0.25">
      <c r="H68" s="104"/>
      <c r="I68" s="192" t="s">
        <v>36</v>
      </c>
      <c r="J68" s="197">
        <v>0</v>
      </c>
      <c r="K68" s="197">
        <v>0</v>
      </c>
      <c r="L68" s="197">
        <v>0</v>
      </c>
      <c r="M68" s="197">
        <v>0</v>
      </c>
      <c r="N68" s="197">
        <v>0</v>
      </c>
      <c r="O68" s="197">
        <v>0</v>
      </c>
      <c r="P68" s="197">
        <v>0</v>
      </c>
      <c r="Q68" s="197">
        <v>0</v>
      </c>
      <c r="R68" s="198">
        <f t="shared" si="4"/>
        <v>0</v>
      </c>
    </row>
    <row r="69" spans="8:18" ht="15" x14ac:dyDescent="0.25">
      <c r="H69" s="104"/>
      <c r="I69" s="192" t="s">
        <v>29</v>
      </c>
      <c r="J69" s="197">
        <v>0</v>
      </c>
      <c r="K69" s="197">
        <v>0</v>
      </c>
      <c r="L69" s="197">
        <v>0</v>
      </c>
      <c r="M69" s="197">
        <v>0</v>
      </c>
      <c r="N69" s="197">
        <v>0</v>
      </c>
      <c r="O69" s="197">
        <v>0</v>
      </c>
      <c r="P69" s="197">
        <v>0</v>
      </c>
      <c r="Q69" s="197">
        <v>0</v>
      </c>
      <c r="R69" s="198">
        <f>SUBTOTAL(9,J69:Q69)</f>
        <v>0</v>
      </c>
    </row>
    <row r="70" spans="8:18" ht="15" x14ac:dyDescent="0.25">
      <c r="H70" s="104"/>
      <c r="I70" s="192" t="s">
        <v>30</v>
      </c>
      <c r="J70" s="197">
        <v>0</v>
      </c>
      <c r="K70" s="197">
        <v>0</v>
      </c>
      <c r="L70" s="197">
        <v>0</v>
      </c>
      <c r="M70" s="197">
        <v>0</v>
      </c>
      <c r="N70" s="197">
        <v>0</v>
      </c>
      <c r="O70" s="197">
        <v>0</v>
      </c>
      <c r="P70" s="197">
        <v>0</v>
      </c>
      <c r="Q70" s="197">
        <v>0</v>
      </c>
      <c r="R70" s="198">
        <f t="shared" si="4"/>
        <v>0</v>
      </c>
    </row>
    <row r="71" spans="8:18" ht="15" x14ac:dyDescent="0.25">
      <c r="H71" s="104"/>
      <c r="I71" s="192" t="s">
        <v>27</v>
      </c>
      <c r="J71" s="197">
        <v>0</v>
      </c>
      <c r="K71" s="197">
        <v>51.1</v>
      </c>
      <c r="L71" s="197">
        <v>0</v>
      </c>
      <c r="M71" s="197">
        <v>0</v>
      </c>
      <c r="N71" s="197">
        <v>0</v>
      </c>
      <c r="O71" s="197">
        <v>0</v>
      </c>
      <c r="P71" s="197">
        <v>0</v>
      </c>
      <c r="Q71" s="197">
        <v>0</v>
      </c>
      <c r="R71" s="198">
        <f t="shared" si="4"/>
        <v>51.1</v>
      </c>
    </row>
    <row r="72" spans="8:18" ht="15" x14ac:dyDescent="0.25">
      <c r="H72" s="104"/>
      <c r="I72" s="192" t="s">
        <v>28</v>
      </c>
      <c r="J72" s="197">
        <v>0</v>
      </c>
      <c r="K72" s="197">
        <v>13.5</v>
      </c>
      <c r="L72" s="197">
        <v>0</v>
      </c>
      <c r="M72" s="197">
        <v>0</v>
      </c>
      <c r="N72" s="197">
        <v>0</v>
      </c>
      <c r="O72" s="197">
        <v>0</v>
      </c>
      <c r="P72" s="197">
        <v>0</v>
      </c>
      <c r="Q72" s="197">
        <v>0</v>
      </c>
      <c r="R72" s="198">
        <f t="shared" si="4"/>
        <v>13.5</v>
      </c>
    </row>
    <row r="73" spans="8:18" ht="15" x14ac:dyDescent="0.25">
      <c r="H73" s="104"/>
      <c r="I73" s="192" t="s">
        <v>34</v>
      </c>
      <c r="J73" s="197">
        <v>0</v>
      </c>
      <c r="K73" s="197">
        <v>0</v>
      </c>
      <c r="L73" s="197">
        <v>0</v>
      </c>
      <c r="M73" s="197">
        <v>0</v>
      </c>
      <c r="N73" s="197">
        <v>0</v>
      </c>
      <c r="O73" s="197">
        <v>0</v>
      </c>
      <c r="P73" s="197">
        <v>0</v>
      </c>
      <c r="Q73" s="197">
        <v>0</v>
      </c>
      <c r="R73" s="198">
        <f>SUBTOTAL(9,J73:Q73)</f>
        <v>0</v>
      </c>
    </row>
    <row r="74" spans="8:18" ht="15" x14ac:dyDescent="0.25">
      <c r="H74" s="104"/>
      <c r="I74" s="192" t="s">
        <v>84</v>
      </c>
      <c r="J74" s="197">
        <v>0</v>
      </c>
      <c r="K74" s="197">
        <v>0</v>
      </c>
      <c r="L74" s="197">
        <v>0</v>
      </c>
      <c r="M74" s="197">
        <v>0</v>
      </c>
      <c r="N74" s="197">
        <v>0</v>
      </c>
      <c r="O74" s="197">
        <v>0</v>
      </c>
      <c r="P74" s="197">
        <v>0</v>
      </c>
      <c r="Q74" s="197">
        <v>0</v>
      </c>
      <c r="R74" s="198">
        <f t="shared" si="4"/>
        <v>0</v>
      </c>
    </row>
    <row r="75" spans="8:18" ht="15" x14ac:dyDescent="0.25">
      <c r="H75" s="104"/>
      <c r="I75" s="192" t="s">
        <v>83</v>
      </c>
      <c r="J75" s="197">
        <v>0</v>
      </c>
      <c r="K75" s="197">
        <v>0</v>
      </c>
      <c r="L75" s="197">
        <v>0</v>
      </c>
      <c r="M75" s="197">
        <v>0</v>
      </c>
      <c r="N75" s="197">
        <v>0</v>
      </c>
      <c r="O75" s="197">
        <v>0</v>
      </c>
      <c r="P75" s="197">
        <v>0</v>
      </c>
      <c r="Q75" s="197">
        <v>0</v>
      </c>
      <c r="R75" s="198">
        <f>SUBTOTAL(9,J75:Q75)</f>
        <v>0</v>
      </c>
    </row>
    <row r="76" spans="8:18" ht="15" x14ac:dyDescent="0.25">
      <c r="H76" s="104"/>
      <c r="I76" s="192" t="s">
        <v>85</v>
      </c>
      <c r="J76" s="197">
        <v>0</v>
      </c>
      <c r="K76" s="197">
        <v>0</v>
      </c>
      <c r="L76" s="197">
        <v>0</v>
      </c>
      <c r="M76" s="197">
        <v>0</v>
      </c>
      <c r="N76" s="197">
        <v>0</v>
      </c>
      <c r="O76" s="197">
        <v>0</v>
      </c>
      <c r="P76" s="197">
        <v>0</v>
      </c>
      <c r="Q76" s="197">
        <v>0</v>
      </c>
      <c r="R76" s="198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1"/>
    </row>
    <row r="78" spans="8:18" ht="15" customHeight="1" x14ac:dyDescent="0.25">
      <c r="H78" s="403" t="s">
        <v>216</v>
      </c>
      <c r="I78" s="403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199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303" customWidth="1"/>
    <col min="4" max="4" width="17.28515625" customWidth="1"/>
    <col min="5" max="13" width="17.28515625" style="251" customWidth="1"/>
    <col min="18" max="21" width="11.42578125" style="256"/>
    <col min="22" max="22" width="15.5703125" style="256" customWidth="1"/>
  </cols>
  <sheetData>
    <row r="1" spans="1:22" s="269" customFormat="1" x14ac:dyDescent="0.25">
      <c r="C1" s="302"/>
      <c r="D1" s="272"/>
      <c r="E1" s="272"/>
      <c r="F1" s="272"/>
      <c r="G1" s="272"/>
      <c r="H1" s="272"/>
      <c r="I1" s="270"/>
      <c r="J1" s="270"/>
      <c r="K1" s="270"/>
      <c r="L1" s="271"/>
      <c r="M1" s="274"/>
      <c r="N1" s="270"/>
      <c r="O1" s="270"/>
      <c r="P1" s="270"/>
      <c r="Q1" s="270"/>
      <c r="R1" s="256"/>
      <c r="S1" s="256"/>
      <c r="T1" s="256"/>
      <c r="U1" s="256"/>
      <c r="V1" s="256"/>
    </row>
    <row r="2" spans="1:22" s="269" customFormat="1" x14ac:dyDescent="0.25">
      <c r="C2" s="302"/>
      <c r="D2" s="272"/>
      <c r="E2" s="272"/>
      <c r="F2" s="272"/>
      <c r="G2" s="272"/>
      <c r="H2" s="272"/>
      <c r="I2" s="270"/>
      <c r="J2" s="270"/>
      <c r="K2" s="270"/>
      <c r="L2" s="271"/>
      <c r="M2" s="274"/>
      <c r="N2" s="270"/>
      <c r="O2" s="270"/>
      <c r="P2" s="270"/>
      <c r="Q2" s="270"/>
      <c r="R2" s="256"/>
      <c r="S2" s="256"/>
      <c r="T2" s="256"/>
      <c r="U2" s="256"/>
      <c r="V2" s="256"/>
    </row>
    <row r="3" spans="1:22" s="269" customFormat="1" ht="18" x14ac:dyDescent="0.25">
      <c r="A3" s="280" t="s">
        <v>280</v>
      </c>
      <c r="B3" s="272"/>
      <c r="C3" s="302"/>
      <c r="D3" s="272"/>
      <c r="E3" s="272"/>
      <c r="H3" s="272"/>
      <c r="I3" s="270"/>
      <c r="J3" s="270"/>
      <c r="K3" s="270"/>
      <c r="L3" s="271"/>
      <c r="M3" s="274"/>
      <c r="N3" s="270"/>
      <c r="O3" s="270"/>
      <c r="P3" s="270"/>
      <c r="Q3" s="270"/>
      <c r="R3" s="256"/>
      <c r="S3" s="256"/>
      <c r="T3" s="256"/>
      <c r="U3" s="256"/>
      <c r="V3" s="256"/>
    </row>
    <row r="4" spans="1:22" s="269" customFormat="1" ht="18" x14ac:dyDescent="0.25">
      <c r="A4" s="281" t="s">
        <v>86</v>
      </c>
      <c r="B4" s="272"/>
      <c r="C4" s="302"/>
      <c r="D4" s="272"/>
      <c r="E4" s="272"/>
      <c r="H4" s="272"/>
      <c r="I4" s="272"/>
      <c r="J4" s="272"/>
      <c r="K4" s="270"/>
      <c r="L4" s="271"/>
      <c r="M4" s="274"/>
      <c r="N4" s="270"/>
      <c r="O4" s="270"/>
      <c r="P4" s="270"/>
      <c r="Q4" s="270"/>
      <c r="R4" s="256"/>
      <c r="S4" s="256"/>
      <c r="T4" s="256"/>
      <c r="U4" s="256"/>
      <c r="V4" s="256"/>
    </row>
    <row r="5" spans="1:22" s="269" customFormat="1" x14ac:dyDescent="0.25">
      <c r="C5" s="302"/>
      <c r="D5" s="275"/>
      <c r="E5" s="272"/>
      <c r="F5" s="272"/>
      <c r="G5" s="272"/>
      <c r="H5" s="272"/>
      <c r="I5" s="272"/>
      <c r="J5" s="272"/>
      <c r="K5" s="270"/>
      <c r="L5" s="271"/>
      <c r="M5" s="274"/>
      <c r="N5" s="270"/>
      <c r="O5" s="270"/>
      <c r="P5" s="270"/>
      <c r="Q5" s="270"/>
      <c r="R5" s="256"/>
      <c r="S5" s="256"/>
      <c r="T5" s="256"/>
      <c r="U5" s="256"/>
      <c r="V5" s="256"/>
    </row>
    <row r="6" spans="1:22" ht="15.75" thickBot="1" x14ac:dyDescent="0.3"/>
    <row r="7" spans="1:22" s="263" customFormat="1" ht="30" customHeight="1" x14ac:dyDescent="0.25">
      <c r="A7" s="261"/>
      <c r="B7" s="262"/>
      <c r="C7" s="424" t="s">
        <v>278</v>
      </c>
      <c r="D7" s="419" t="s">
        <v>251</v>
      </c>
      <c r="E7" s="419" t="s">
        <v>214</v>
      </c>
      <c r="F7" s="419" t="s">
        <v>218</v>
      </c>
      <c r="G7" s="419" t="s">
        <v>219</v>
      </c>
      <c r="H7" s="419" t="s">
        <v>220</v>
      </c>
      <c r="I7" s="419" t="s">
        <v>221</v>
      </c>
      <c r="J7" s="419" t="s">
        <v>222</v>
      </c>
      <c r="K7" s="419" t="s">
        <v>223</v>
      </c>
      <c r="L7" s="419" t="s">
        <v>224</v>
      </c>
      <c r="M7" s="421" t="s">
        <v>281</v>
      </c>
      <c r="R7" s="297"/>
      <c r="S7" s="297"/>
      <c r="T7" s="297"/>
      <c r="U7" s="297"/>
      <c r="V7" s="297"/>
    </row>
    <row r="8" spans="1:22" s="263" customFormat="1" ht="30" customHeight="1" x14ac:dyDescent="0.25">
      <c r="A8" s="264"/>
      <c r="B8" s="265"/>
      <c r="C8" s="425"/>
      <c r="D8" s="420"/>
      <c r="E8" s="420"/>
      <c r="F8" s="420"/>
      <c r="G8" s="420"/>
      <c r="H8" s="420"/>
      <c r="I8" s="420"/>
      <c r="J8" s="420"/>
      <c r="K8" s="420"/>
      <c r="L8" s="420"/>
      <c r="M8" s="422"/>
      <c r="R8" s="297"/>
      <c r="S8" s="297"/>
      <c r="T8" s="297"/>
      <c r="U8" s="297"/>
      <c r="V8" s="297"/>
    </row>
    <row r="9" spans="1:22" ht="30" customHeight="1" x14ac:dyDescent="0.25">
      <c r="A9" s="418" t="s">
        <v>253</v>
      </c>
      <c r="B9" s="252" t="s">
        <v>211</v>
      </c>
      <c r="C9" s="416" t="s">
        <v>33</v>
      </c>
      <c r="D9" s="288">
        <f>M42</f>
        <v>602.19000000000005</v>
      </c>
      <c r="E9" s="289">
        <v>99.34</v>
      </c>
      <c r="F9" s="289">
        <v>260.49</v>
      </c>
      <c r="G9" s="289">
        <v>435.43</v>
      </c>
      <c r="H9" s="289">
        <v>294.41000000000003</v>
      </c>
      <c r="I9" s="289">
        <f>M148</f>
        <v>29.16</v>
      </c>
      <c r="J9" s="289">
        <f>M169</f>
        <v>12.96</v>
      </c>
      <c r="K9" s="289">
        <f>M191</f>
        <v>0</v>
      </c>
      <c r="L9" s="290">
        <f>M211</f>
        <v>149</v>
      </c>
      <c r="M9" s="299">
        <f>SUM(D9:L9)</f>
        <v>1882.9800000000002</v>
      </c>
    </row>
    <row r="10" spans="1:22" s="266" customFormat="1" ht="30" customHeight="1" x14ac:dyDescent="0.25">
      <c r="A10" s="414"/>
      <c r="B10" s="267" t="s">
        <v>252</v>
      </c>
      <c r="C10" s="417"/>
      <c r="D10" s="291">
        <f>V43</f>
        <v>62627.759999999987</v>
      </c>
      <c r="E10" s="292">
        <v>10331.36</v>
      </c>
      <c r="F10" s="292">
        <v>27090.959999999999</v>
      </c>
      <c r="G10" s="292">
        <v>45284.72</v>
      </c>
      <c r="H10" s="292">
        <v>30618.639999999999</v>
      </c>
      <c r="I10" s="292">
        <f>V149</f>
        <v>3032.6400000000003</v>
      </c>
      <c r="J10" s="292">
        <f>V170</f>
        <v>1347.8400000000001</v>
      </c>
      <c r="K10" s="292">
        <f>V192</f>
        <v>0</v>
      </c>
      <c r="L10" s="292">
        <f>V212</f>
        <v>15496</v>
      </c>
      <c r="M10" s="300">
        <f t="shared" ref="M10:M36" si="0">SUM(D10:L10)</f>
        <v>195829.92</v>
      </c>
      <c r="R10" s="298"/>
      <c r="S10" s="298"/>
      <c r="T10" s="298"/>
      <c r="U10" s="298"/>
      <c r="V10" s="298"/>
    </row>
    <row r="11" spans="1:22" ht="30" customHeight="1" x14ac:dyDescent="0.25">
      <c r="A11" s="418" t="s">
        <v>254</v>
      </c>
      <c r="B11" s="252" t="s">
        <v>211</v>
      </c>
      <c r="C11" s="416" t="s">
        <v>24</v>
      </c>
      <c r="D11" s="293">
        <f>M43</f>
        <v>0</v>
      </c>
      <c r="E11" s="294">
        <v>0</v>
      </c>
      <c r="F11" s="294">
        <f>M88</f>
        <v>0</v>
      </c>
      <c r="G11" s="294">
        <v>90.72</v>
      </c>
      <c r="H11" s="294">
        <f>M128</f>
        <v>0</v>
      </c>
      <c r="I11" s="294">
        <f>M149</f>
        <v>0</v>
      </c>
      <c r="J11" s="294">
        <f>M170</f>
        <v>0</v>
      </c>
      <c r="K11" s="294">
        <f>M192</f>
        <v>0</v>
      </c>
      <c r="L11" s="294">
        <f>M212</f>
        <v>0</v>
      </c>
      <c r="M11" s="299">
        <f t="shared" si="0"/>
        <v>90.72</v>
      </c>
    </row>
    <row r="12" spans="1:22" s="266" customFormat="1" ht="30" customHeight="1" x14ac:dyDescent="0.25">
      <c r="A12" s="414"/>
      <c r="B12" s="267" t="s">
        <v>252</v>
      </c>
      <c r="C12" s="417"/>
      <c r="D12" s="291">
        <f>V44</f>
        <v>0</v>
      </c>
      <c r="E12" s="292">
        <v>0</v>
      </c>
      <c r="F12" s="292">
        <f>V89</f>
        <v>0</v>
      </c>
      <c r="G12" s="292">
        <v>8588.2800000000007</v>
      </c>
      <c r="H12" s="292">
        <f>V129</f>
        <v>0</v>
      </c>
      <c r="I12" s="292">
        <f>V150</f>
        <v>0</v>
      </c>
      <c r="J12" s="292">
        <f>V171</f>
        <v>0</v>
      </c>
      <c r="K12" s="292">
        <f>V193</f>
        <v>0</v>
      </c>
      <c r="L12" s="292">
        <f>V213</f>
        <v>0</v>
      </c>
      <c r="M12" s="300">
        <f t="shared" si="0"/>
        <v>8588.2800000000007</v>
      </c>
      <c r="R12" s="298"/>
      <c r="S12" s="298"/>
      <c r="T12" s="298"/>
      <c r="U12" s="298"/>
      <c r="V12" s="298"/>
    </row>
    <row r="13" spans="1:22" ht="30" customHeight="1" x14ac:dyDescent="0.25">
      <c r="A13" s="413" t="s">
        <v>255</v>
      </c>
      <c r="B13" s="252" t="s">
        <v>211</v>
      </c>
      <c r="C13" s="416" t="s">
        <v>35</v>
      </c>
      <c r="D13" s="293">
        <v>283.83999999999997</v>
      </c>
      <c r="E13" s="294">
        <f>'B2-FLI2 - A2'!R103</f>
        <v>0</v>
      </c>
      <c r="F13" s="294">
        <f>M89</f>
        <v>0</v>
      </c>
      <c r="G13" s="294">
        <v>78.12</v>
      </c>
      <c r="H13" s="294">
        <f>M129</f>
        <v>0</v>
      </c>
      <c r="I13" s="294">
        <f>M150</f>
        <v>0</v>
      </c>
      <c r="J13" s="294">
        <f>M171</f>
        <v>0</v>
      </c>
      <c r="K13" s="294">
        <f>M193</f>
        <v>0</v>
      </c>
      <c r="L13" s="294">
        <f>M213</f>
        <v>44</v>
      </c>
      <c r="M13" s="299">
        <f t="shared" si="0"/>
        <v>405.96</v>
      </c>
    </row>
    <row r="14" spans="1:22" s="266" customFormat="1" ht="30" customHeight="1" x14ac:dyDescent="0.25">
      <c r="A14" s="413"/>
      <c r="B14" s="267" t="s">
        <v>252</v>
      </c>
      <c r="C14" s="417"/>
      <c r="D14" s="291">
        <v>29519.360000000001</v>
      </c>
      <c r="E14" s="292">
        <f>V68</f>
        <v>0</v>
      </c>
      <c r="F14" s="292">
        <f>V90</f>
        <v>0</v>
      </c>
      <c r="G14" s="292">
        <v>8124.48</v>
      </c>
      <c r="H14" s="292">
        <f>V130</f>
        <v>0</v>
      </c>
      <c r="I14" s="292">
        <f>V151</f>
        <v>0</v>
      </c>
      <c r="J14" s="292">
        <f>V172</f>
        <v>0</v>
      </c>
      <c r="K14" s="292">
        <f>V194</f>
        <v>0</v>
      </c>
      <c r="L14" s="292">
        <f>V214</f>
        <v>4576</v>
      </c>
      <c r="M14" s="300">
        <f t="shared" si="0"/>
        <v>42219.839999999997</v>
      </c>
      <c r="R14" s="298"/>
      <c r="S14" s="298"/>
      <c r="T14" s="298"/>
      <c r="U14" s="298"/>
      <c r="V14" s="298"/>
    </row>
    <row r="15" spans="1:22" ht="30" customHeight="1" x14ac:dyDescent="0.25">
      <c r="A15" s="413" t="s">
        <v>256</v>
      </c>
      <c r="B15" s="252" t="s">
        <v>211</v>
      </c>
      <c r="C15" s="416" t="s">
        <v>32</v>
      </c>
      <c r="D15" s="293">
        <f>M45</f>
        <v>116.29</v>
      </c>
      <c r="E15" s="294">
        <f>'B2-FLI2 - A2'!R104</f>
        <v>0</v>
      </c>
      <c r="F15" s="294">
        <v>32</v>
      </c>
      <c r="G15" s="294">
        <v>11.46</v>
      </c>
      <c r="H15" s="294">
        <v>0</v>
      </c>
      <c r="I15" s="294">
        <f>M151</f>
        <v>0</v>
      </c>
      <c r="J15" s="294">
        <f>M172</f>
        <v>13</v>
      </c>
      <c r="K15" s="294">
        <f>M194</f>
        <v>0</v>
      </c>
      <c r="L15" s="294">
        <f>M214</f>
        <v>25</v>
      </c>
      <c r="M15" s="299">
        <f t="shared" si="0"/>
        <v>197.75000000000003</v>
      </c>
    </row>
    <row r="16" spans="1:22" s="266" customFormat="1" ht="30" customHeight="1" x14ac:dyDescent="0.25">
      <c r="A16" s="413"/>
      <c r="B16" s="267" t="s">
        <v>252</v>
      </c>
      <c r="C16" s="417"/>
      <c r="D16" s="291">
        <f>V46</f>
        <v>28978.04</v>
      </c>
      <c r="E16" s="292">
        <f>V69</f>
        <v>1605.76</v>
      </c>
      <c r="F16" s="292">
        <v>3328</v>
      </c>
      <c r="G16" s="292">
        <v>1191.8399999999999</v>
      </c>
      <c r="H16" s="292">
        <v>0</v>
      </c>
      <c r="I16" s="292">
        <f>V152</f>
        <v>0</v>
      </c>
      <c r="J16" s="292">
        <f>V173</f>
        <v>1352</v>
      </c>
      <c r="K16" s="292">
        <f>V195</f>
        <v>0</v>
      </c>
      <c r="L16" s="292">
        <f>V215</f>
        <v>2600</v>
      </c>
      <c r="M16" s="300">
        <f t="shared" si="0"/>
        <v>39055.64</v>
      </c>
      <c r="R16" s="298"/>
      <c r="S16" s="298"/>
      <c r="T16" s="298"/>
      <c r="U16" s="298"/>
      <c r="V16" s="298"/>
    </row>
    <row r="17" spans="1:22" ht="30" customHeight="1" x14ac:dyDescent="0.25">
      <c r="A17" s="413" t="s">
        <v>257</v>
      </c>
      <c r="B17" s="252" t="s">
        <v>211</v>
      </c>
      <c r="C17" s="416" t="s">
        <v>31</v>
      </c>
      <c r="D17" s="293">
        <f>M46</f>
        <v>113.01</v>
      </c>
      <c r="E17" s="294">
        <f>M69</f>
        <v>25.01</v>
      </c>
      <c r="F17" s="294">
        <v>13.55</v>
      </c>
      <c r="G17" s="294">
        <v>30.49</v>
      </c>
      <c r="H17" s="294">
        <f>M131</f>
        <v>5.65</v>
      </c>
      <c r="I17" s="294">
        <f>M152</f>
        <v>2.16</v>
      </c>
      <c r="J17" s="294">
        <f>M173</f>
        <v>3.7</v>
      </c>
      <c r="K17" s="294">
        <f>M195</f>
        <v>0</v>
      </c>
      <c r="L17" s="294">
        <f>M215</f>
        <v>23</v>
      </c>
      <c r="M17" s="299">
        <f t="shared" si="0"/>
        <v>216.57000000000002</v>
      </c>
    </row>
    <row r="18" spans="1:22" s="266" customFormat="1" ht="30" customHeight="1" x14ac:dyDescent="0.25">
      <c r="A18" s="413"/>
      <c r="B18" s="267" t="s">
        <v>252</v>
      </c>
      <c r="C18" s="417"/>
      <c r="D18" s="291">
        <f>V47</f>
        <v>25552.519999999997</v>
      </c>
      <c r="E18" s="292">
        <f>V70</f>
        <v>6502.6</v>
      </c>
      <c r="F18" s="292">
        <v>3523</v>
      </c>
      <c r="G18" s="292">
        <v>7927.4</v>
      </c>
      <c r="H18" s="292">
        <f>V132</f>
        <v>1469</v>
      </c>
      <c r="I18" s="292">
        <f>V153</f>
        <v>224.64000000000001</v>
      </c>
      <c r="J18" s="292">
        <f>V174</f>
        <v>384.8</v>
      </c>
      <c r="K18" s="292">
        <f>V196</f>
        <v>0</v>
      </c>
      <c r="L18" s="292">
        <f>V216</f>
        <v>2392</v>
      </c>
      <c r="M18" s="300">
        <f t="shared" si="0"/>
        <v>47975.96</v>
      </c>
      <c r="R18" s="298"/>
      <c r="S18" s="298"/>
      <c r="T18" s="298"/>
      <c r="U18" s="298"/>
      <c r="V18" s="298"/>
    </row>
    <row r="19" spans="1:22" ht="30" customHeight="1" x14ac:dyDescent="0.25">
      <c r="A19" s="413" t="s">
        <v>258</v>
      </c>
      <c r="B19" s="252" t="s">
        <v>211</v>
      </c>
      <c r="C19" s="416" t="s">
        <v>36</v>
      </c>
      <c r="D19" s="293">
        <f>M47</f>
        <v>18.66</v>
      </c>
      <c r="E19" s="294">
        <f>M70</f>
        <v>4.53</v>
      </c>
      <c r="F19" s="294">
        <f>M92</f>
        <v>0</v>
      </c>
      <c r="G19" s="294">
        <f>M112</f>
        <v>0</v>
      </c>
      <c r="H19" s="294">
        <f>M132</f>
        <v>0</v>
      </c>
      <c r="I19" s="294">
        <f>M153</f>
        <v>0</v>
      </c>
      <c r="J19" s="294">
        <f>M174</f>
        <v>3.55</v>
      </c>
      <c r="K19" s="294">
        <f>M196</f>
        <v>4.37</v>
      </c>
      <c r="L19" s="294">
        <f>M216</f>
        <v>0</v>
      </c>
      <c r="M19" s="299">
        <f t="shared" si="0"/>
        <v>31.110000000000003</v>
      </c>
    </row>
    <row r="20" spans="1:22" s="266" customFormat="1" ht="30" customHeight="1" x14ac:dyDescent="0.25">
      <c r="A20" s="413"/>
      <c r="B20" s="267" t="s">
        <v>252</v>
      </c>
      <c r="C20" s="417"/>
      <c r="D20" s="291">
        <f>V48</f>
        <v>3846.96</v>
      </c>
      <c r="E20" s="292">
        <f>V71</f>
        <v>1177.8000000000002</v>
      </c>
      <c r="F20" s="292">
        <f>V93</f>
        <v>0</v>
      </c>
      <c r="G20" s="292">
        <f>V113</f>
        <v>0</v>
      </c>
      <c r="H20" s="292">
        <f>V133</f>
        <v>0</v>
      </c>
      <c r="I20" s="292">
        <f>V154</f>
        <v>0</v>
      </c>
      <c r="J20" s="292">
        <f>V175</f>
        <v>369.2</v>
      </c>
      <c r="K20" s="292">
        <f>V197</f>
        <v>454.48</v>
      </c>
      <c r="L20" s="292">
        <f>V217</f>
        <v>0</v>
      </c>
      <c r="M20" s="300">
        <f t="shared" si="0"/>
        <v>5848.4400000000005</v>
      </c>
      <c r="R20" s="298"/>
      <c r="S20" s="298"/>
      <c r="T20" s="298"/>
      <c r="U20" s="298"/>
      <c r="V20" s="298"/>
    </row>
    <row r="21" spans="1:22" ht="30" customHeight="1" x14ac:dyDescent="0.25">
      <c r="A21" s="413" t="s">
        <v>259</v>
      </c>
      <c r="B21" s="252" t="s">
        <v>211</v>
      </c>
      <c r="C21" s="416" t="s">
        <v>279</v>
      </c>
      <c r="D21" s="293">
        <f>M48</f>
        <v>117.59</v>
      </c>
      <c r="E21" s="294">
        <f>M71</f>
        <v>35.47</v>
      </c>
      <c r="F21" s="294">
        <f>M93</f>
        <v>0</v>
      </c>
      <c r="G21" s="294">
        <f>M113</f>
        <v>0</v>
      </c>
      <c r="H21" s="294">
        <f>M133</f>
        <v>22.6</v>
      </c>
      <c r="I21" s="294">
        <f>M154</f>
        <v>5.45</v>
      </c>
      <c r="J21" s="294">
        <f>M175</f>
        <v>16.989999999999998</v>
      </c>
      <c r="K21" s="294">
        <f>M197</f>
        <v>6.34</v>
      </c>
      <c r="L21" s="294">
        <f>M217</f>
        <v>0</v>
      </c>
      <c r="M21" s="299">
        <f t="shared" si="0"/>
        <v>204.44</v>
      </c>
    </row>
    <row r="22" spans="1:22" s="266" customFormat="1" ht="30" customHeight="1" x14ac:dyDescent="0.25">
      <c r="A22" s="413"/>
      <c r="B22" s="267" t="s">
        <v>252</v>
      </c>
      <c r="C22" s="417"/>
      <c r="D22" s="291">
        <f>V49</f>
        <v>26309.4</v>
      </c>
      <c r="E22" s="292">
        <f>V72</f>
        <v>7785.44</v>
      </c>
      <c r="F22" s="292">
        <f>V94</f>
        <v>0</v>
      </c>
      <c r="G22" s="292">
        <f>V114</f>
        <v>0</v>
      </c>
      <c r="H22" s="292">
        <f>V134</f>
        <v>5876</v>
      </c>
      <c r="I22" s="292">
        <f>V155</f>
        <v>566.80000000000007</v>
      </c>
      <c r="J22" s="292">
        <f>V176</f>
        <v>1766.96</v>
      </c>
      <c r="K22" s="292">
        <f>V198</f>
        <v>659.36</v>
      </c>
      <c r="L22" s="292">
        <f>V218</f>
        <v>0</v>
      </c>
      <c r="M22" s="300">
        <f t="shared" si="0"/>
        <v>42963.960000000006</v>
      </c>
      <c r="R22" s="298"/>
      <c r="S22" s="298"/>
      <c r="T22" s="298"/>
      <c r="U22" s="298"/>
      <c r="V22" s="298"/>
    </row>
    <row r="23" spans="1:22" ht="30" customHeight="1" x14ac:dyDescent="0.25">
      <c r="A23" s="413" t="s">
        <v>261</v>
      </c>
      <c r="B23" s="252" t="s">
        <v>211</v>
      </c>
      <c r="C23" s="416" t="s">
        <v>30</v>
      </c>
      <c r="D23" s="293">
        <v>264.58</v>
      </c>
      <c r="E23" s="294">
        <f>M72</f>
        <v>0</v>
      </c>
      <c r="F23" s="294">
        <f>M94</f>
        <v>0</v>
      </c>
      <c r="G23" s="294">
        <v>81.88</v>
      </c>
      <c r="H23" s="294">
        <f>M134</f>
        <v>0</v>
      </c>
      <c r="I23" s="294">
        <f>M155</f>
        <v>0</v>
      </c>
      <c r="J23" s="294">
        <f>M176</f>
        <v>0</v>
      </c>
      <c r="K23" s="294">
        <f>M198</f>
        <v>0</v>
      </c>
      <c r="L23" s="294">
        <f>M218</f>
        <v>0</v>
      </c>
      <c r="M23" s="299">
        <f t="shared" si="0"/>
        <v>346.46</v>
      </c>
    </row>
    <row r="24" spans="1:22" s="266" customFormat="1" ht="30" customHeight="1" x14ac:dyDescent="0.25">
      <c r="A24" s="413"/>
      <c r="B24" s="267" t="s">
        <v>252</v>
      </c>
      <c r="C24" s="417"/>
      <c r="D24" s="291">
        <v>68790.8</v>
      </c>
      <c r="E24" s="292">
        <f>V73</f>
        <v>0</v>
      </c>
      <c r="F24" s="292">
        <f>V95</f>
        <v>0</v>
      </c>
      <c r="G24" s="292">
        <v>8515.52</v>
      </c>
      <c r="H24" s="292">
        <f>V135</f>
        <v>0</v>
      </c>
      <c r="I24" s="292">
        <f>V156</f>
        <v>0</v>
      </c>
      <c r="J24" s="292">
        <f>V177</f>
        <v>0</v>
      </c>
      <c r="K24" s="292">
        <f>V199</f>
        <v>0</v>
      </c>
      <c r="L24" s="292">
        <f>V219</f>
        <v>0</v>
      </c>
      <c r="M24" s="300">
        <f t="shared" si="0"/>
        <v>77306.320000000007</v>
      </c>
      <c r="R24" s="298"/>
      <c r="S24" s="298"/>
      <c r="T24" s="298"/>
      <c r="U24" s="298"/>
      <c r="V24" s="298"/>
    </row>
    <row r="25" spans="1:22" ht="30" customHeight="1" x14ac:dyDescent="0.25">
      <c r="A25" s="413" t="s">
        <v>260</v>
      </c>
      <c r="B25" s="252" t="s">
        <v>211</v>
      </c>
      <c r="C25" s="416" t="s">
        <v>27</v>
      </c>
      <c r="D25" s="293">
        <v>433.57</v>
      </c>
      <c r="E25" s="294">
        <v>181.66</v>
      </c>
      <c r="F25" s="294">
        <v>193.9</v>
      </c>
      <c r="G25" s="294">
        <v>198.23</v>
      </c>
      <c r="H25" s="294">
        <v>156.57</v>
      </c>
      <c r="I25" s="294">
        <f>M156</f>
        <v>18.14</v>
      </c>
      <c r="J25" s="294">
        <f>M177</f>
        <v>46.58</v>
      </c>
      <c r="K25" s="294">
        <f>M199</f>
        <v>15.91</v>
      </c>
      <c r="L25" s="294">
        <f>M219</f>
        <v>51.1</v>
      </c>
      <c r="M25" s="299">
        <f t="shared" si="0"/>
        <v>1295.6600000000001</v>
      </c>
    </row>
    <row r="26" spans="1:22" s="266" customFormat="1" ht="30" customHeight="1" x14ac:dyDescent="0.25">
      <c r="A26" s="413"/>
      <c r="B26" s="267" t="s">
        <v>252</v>
      </c>
      <c r="C26" s="417"/>
      <c r="D26" s="291">
        <v>45380.68</v>
      </c>
      <c r="E26" s="292">
        <v>39823.160000000003</v>
      </c>
      <c r="F26" s="292">
        <v>23485.279999999999</v>
      </c>
      <c r="G26" s="292">
        <v>20615.919999999998</v>
      </c>
      <c r="H26" s="292">
        <v>16283.28</v>
      </c>
      <c r="I26" s="292">
        <f>V157</f>
        <v>1886.5600000000002</v>
      </c>
      <c r="J26" s="292">
        <f>V178</f>
        <v>4844.32</v>
      </c>
      <c r="K26" s="292">
        <f>V200</f>
        <v>1654.6399999999999</v>
      </c>
      <c r="L26" s="292">
        <f>V220</f>
        <v>5314.4</v>
      </c>
      <c r="M26" s="300">
        <f t="shared" si="0"/>
        <v>159288.24000000002</v>
      </c>
      <c r="R26" s="298"/>
      <c r="S26" s="298"/>
      <c r="T26" s="298"/>
      <c r="U26" s="298"/>
      <c r="V26" s="298"/>
    </row>
    <row r="27" spans="1:22" ht="30" customHeight="1" x14ac:dyDescent="0.25">
      <c r="A27" s="413" t="s">
        <v>271</v>
      </c>
      <c r="B27" s="252" t="s">
        <v>211</v>
      </c>
      <c r="C27" s="416" t="s">
        <v>28</v>
      </c>
      <c r="D27" s="293">
        <f>M51</f>
        <v>462.81000000000006</v>
      </c>
      <c r="E27" s="294">
        <v>175.22</v>
      </c>
      <c r="F27" s="294">
        <v>76.89</v>
      </c>
      <c r="G27" s="294">
        <v>32.1</v>
      </c>
      <c r="H27" s="294">
        <f>M136</f>
        <v>0</v>
      </c>
      <c r="I27" s="294">
        <f>M157</f>
        <v>0</v>
      </c>
      <c r="J27" s="294">
        <f>M178</f>
        <v>18.260000000000002</v>
      </c>
      <c r="K27" s="294">
        <f>M200</f>
        <v>0</v>
      </c>
      <c r="L27" s="294">
        <f>M220</f>
        <v>13.5</v>
      </c>
      <c r="M27" s="299">
        <f t="shared" si="0"/>
        <v>778.78000000000009</v>
      </c>
    </row>
    <row r="28" spans="1:22" s="266" customFormat="1" ht="30" customHeight="1" x14ac:dyDescent="0.25">
      <c r="A28" s="413"/>
      <c r="B28" s="267" t="s">
        <v>252</v>
      </c>
      <c r="C28" s="417"/>
      <c r="D28" s="291">
        <f>V52</f>
        <v>79989</v>
      </c>
      <c r="E28" s="292">
        <v>38039.56</v>
      </c>
      <c r="F28" s="292">
        <v>7372.56</v>
      </c>
      <c r="G28" s="292">
        <v>3338.4</v>
      </c>
      <c r="H28" s="292">
        <f>V137</f>
        <v>0</v>
      </c>
      <c r="I28" s="292">
        <f>V158</f>
        <v>0</v>
      </c>
      <c r="J28" s="292">
        <f>V179</f>
        <v>1899.04</v>
      </c>
      <c r="K28" s="292">
        <f>V201</f>
        <v>0</v>
      </c>
      <c r="L28" s="292">
        <f>V221</f>
        <v>1404</v>
      </c>
      <c r="M28" s="300">
        <f t="shared" si="0"/>
        <v>132042.56</v>
      </c>
      <c r="R28" s="298"/>
      <c r="S28" s="298"/>
      <c r="T28" s="298"/>
      <c r="U28" s="298"/>
      <c r="V28" s="298"/>
    </row>
    <row r="29" spans="1:22" ht="30" customHeight="1" x14ac:dyDescent="0.25">
      <c r="A29" s="413" t="s">
        <v>272</v>
      </c>
      <c r="B29" s="252" t="s">
        <v>211</v>
      </c>
      <c r="C29" s="416" t="s">
        <v>34</v>
      </c>
      <c r="D29" s="293">
        <v>2020.78</v>
      </c>
      <c r="E29" s="294">
        <f>M75</f>
        <v>543.01</v>
      </c>
      <c r="F29" s="294">
        <v>722.71</v>
      </c>
      <c r="G29" s="294">
        <v>0</v>
      </c>
      <c r="H29" s="294">
        <v>825.38</v>
      </c>
      <c r="I29" s="294">
        <f>M158</f>
        <v>5.86</v>
      </c>
      <c r="J29" s="294">
        <f>M179</f>
        <v>45.55</v>
      </c>
      <c r="K29" s="294">
        <f>M201</f>
        <v>2.57</v>
      </c>
      <c r="L29" s="294">
        <f>M221</f>
        <v>0</v>
      </c>
      <c r="M29" s="299">
        <f t="shared" si="0"/>
        <v>4165.8599999999997</v>
      </c>
    </row>
    <row r="30" spans="1:22" s="266" customFormat="1" ht="30" customHeight="1" x14ac:dyDescent="0.25">
      <c r="A30" s="413"/>
      <c r="B30" s="267" t="s">
        <v>252</v>
      </c>
      <c r="C30" s="417"/>
      <c r="D30" s="291">
        <v>209940.7</v>
      </c>
      <c r="E30" s="292">
        <f>V76</f>
        <v>54729.860000000008</v>
      </c>
      <c r="F30" s="292">
        <v>75161.84</v>
      </c>
      <c r="G30" s="292">
        <v>0</v>
      </c>
      <c r="H30" s="292">
        <v>65270.14</v>
      </c>
      <c r="I30" s="292">
        <f>V159</f>
        <v>609.44000000000005</v>
      </c>
      <c r="J30" s="292">
        <f>V180</f>
        <v>4737.2</v>
      </c>
      <c r="K30" s="292">
        <f>V202</f>
        <v>267.27999999999997</v>
      </c>
      <c r="L30" s="292">
        <f>V222</f>
        <v>0</v>
      </c>
      <c r="M30" s="300">
        <f t="shared" si="0"/>
        <v>410716.46000000008</v>
      </c>
      <c r="R30" s="298"/>
      <c r="S30" s="298"/>
      <c r="T30" s="298"/>
      <c r="U30" s="298"/>
      <c r="V30" s="298"/>
    </row>
    <row r="31" spans="1:22" ht="30" customHeight="1" x14ac:dyDescent="0.25">
      <c r="A31" s="413" t="s">
        <v>273</v>
      </c>
      <c r="B31" s="252" t="s">
        <v>211</v>
      </c>
      <c r="C31" s="416" t="s">
        <v>84</v>
      </c>
      <c r="D31" s="293">
        <f>M53</f>
        <v>49.04</v>
      </c>
      <c r="E31" s="294">
        <f>M76</f>
        <v>0</v>
      </c>
      <c r="F31" s="294">
        <f>M98</f>
        <v>0</v>
      </c>
      <c r="G31" s="294">
        <f>M118</f>
        <v>0</v>
      </c>
      <c r="H31" s="294">
        <f>M138</f>
        <v>0</v>
      </c>
      <c r="I31" s="294">
        <f>M159</f>
        <v>0</v>
      </c>
      <c r="J31" s="294">
        <f>M180</f>
        <v>0</v>
      </c>
      <c r="K31" s="294">
        <f>M202</f>
        <v>14.69</v>
      </c>
      <c r="L31" s="294">
        <f>M222</f>
        <v>0</v>
      </c>
      <c r="M31" s="299">
        <f t="shared" si="0"/>
        <v>63.73</v>
      </c>
    </row>
    <row r="32" spans="1:22" s="266" customFormat="1" ht="30" customHeight="1" x14ac:dyDescent="0.25">
      <c r="A32" s="413"/>
      <c r="B32" s="267" t="s">
        <v>252</v>
      </c>
      <c r="C32" s="417"/>
      <c r="D32" s="291">
        <f>V54</f>
        <v>5100.1600000000008</v>
      </c>
      <c r="E32" s="292">
        <f>V77</f>
        <v>0</v>
      </c>
      <c r="F32" s="292">
        <f>V99</f>
        <v>0</v>
      </c>
      <c r="G32" s="292">
        <f>V119</f>
        <v>0</v>
      </c>
      <c r="H32" s="292">
        <f>V139</f>
        <v>0</v>
      </c>
      <c r="I32" s="292">
        <f>V160</f>
        <v>0</v>
      </c>
      <c r="J32" s="292">
        <f>V181</f>
        <v>0</v>
      </c>
      <c r="K32" s="292">
        <f>V203</f>
        <v>1527.76</v>
      </c>
      <c r="L32" s="292">
        <f>V223</f>
        <v>0</v>
      </c>
      <c r="M32" s="300">
        <f t="shared" si="0"/>
        <v>6627.920000000001</v>
      </c>
      <c r="R32" s="298"/>
      <c r="S32" s="298"/>
      <c r="T32" s="298"/>
      <c r="U32" s="298"/>
      <c r="V32" s="298"/>
    </row>
    <row r="33" spans="1:22" ht="30" customHeight="1" x14ac:dyDescent="0.25">
      <c r="A33" s="413" t="s">
        <v>274</v>
      </c>
      <c r="B33" s="252" t="s">
        <v>211</v>
      </c>
      <c r="C33" s="416" t="s">
        <v>83</v>
      </c>
      <c r="D33" s="293">
        <v>1321.35</v>
      </c>
      <c r="E33" s="294">
        <f>M77</f>
        <v>204.23</v>
      </c>
      <c r="F33" s="294">
        <v>59.53</v>
      </c>
      <c r="G33" s="294">
        <v>154.91999999999999</v>
      </c>
      <c r="H33" s="294">
        <v>30.5</v>
      </c>
      <c r="I33" s="294">
        <f>M160</f>
        <v>165.79999999999998</v>
      </c>
      <c r="J33" s="294">
        <v>12.68</v>
      </c>
      <c r="K33" s="294">
        <f>M203</f>
        <v>0</v>
      </c>
      <c r="L33" s="294">
        <f>M223</f>
        <v>0</v>
      </c>
      <c r="M33" s="299">
        <f t="shared" si="0"/>
        <v>1949.01</v>
      </c>
    </row>
    <row r="34" spans="1:22" s="266" customFormat="1" ht="30" customHeight="1" x14ac:dyDescent="0.25">
      <c r="A34" s="413"/>
      <c r="B34" s="267" t="s">
        <v>252</v>
      </c>
      <c r="C34" s="417"/>
      <c r="D34" s="291">
        <v>16954.97</v>
      </c>
      <c r="E34" s="292">
        <f>V78</f>
        <v>204.23000000000002</v>
      </c>
      <c r="F34" s="292">
        <v>429.92</v>
      </c>
      <c r="G34" s="292">
        <v>236.1</v>
      </c>
      <c r="H34" s="292">
        <f>V140</f>
        <v>30.5</v>
      </c>
      <c r="I34" s="292">
        <f>V161</f>
        <v>15494.44</v>
      </c>
      <c r="J34" s="292">
        <v>25.36</v>
      </c>
      <c r="K34" s="292">
        <f>V204</f>
        <v>0</v>
      </c>
      <c r="L34" s="292">
        <f>V224</f>
        <v>0</v>
      </c>
      <c r="M34" s="300">
        <f t="shared" si="0"/>
        <v>33375.519999999997</v>
      </c>
      <c r="R34" s="298"/>
      <c r="S34" s="298"/>
      <c r="T34" s="298"/>
      <c r="U34" s="298"/>
      <c r="V34" s="298"/>
    </row>
    <row r="35" spans="1:22" ht="30" customHeight="1" x14ac:dyDescent="0.25">
      <c r="A35" s="414" t="s">
        <v>275</v>
      </c>
      <c r="B35" s="253" t="s">
        <v>211</v>
      </c>
      <c r="C35" s="416" t="s">
        <v>85</v>
      </c>
      <c r="D35" s="293">
        <f>M55</f>
        <v>1296.99</v>
      </c>
      <c r="E35" s="294">
        <f>M78</f>
        <v>0</v>
      </c>
      <c r="F35" s="294">
        <f>M100</f>
        <v>0</v>
      </c>
      <c r="G35" s="294">
        <f>M120</f>
        <v>0</v>
      </c>
      <c r="H35" s="294">
        <f>M140</f>
        <v>0</v>
      </c>
      <c r="I35" s="294">
        <f>M161</f>
        <v>0</v>
      </c>
      <c r="J35" s="294">
        <f>M182</f>
        <v>0</v>
      </c>
      <c r="K35" s="294">
        <f>M204</f>
        <v>0</v>
      </c>
      <c r="L35" s="294">
        <f>M224</f>
        <v>0</v>
      </c>
      <c r="M35" s="299">
        <f t="shared" si="0"/>
        <v>1296.99</v>
      </c>
    </row>
    <row r="36" spans="1:22" s="266" customFormat="1" ht="30" customHeight="1" thickBot="1" x14ac:dyDescent="0.3">
      <c r="A36" s="415"/>
      <c r="B36" s="268" t="s">
        <v>252</v>
      </c>
      <c r="C36" s="423"/>
      <c r="D36" s="295">
        <v>2593.98</v>
      </c>
      <c r="E36" s="296">
        <f>V79</f>
        <v>0</v>
      </c>
      <c r="F36" s="296">
        <f>V101</f>
        <v>0</v>
      </c>
      <c r="G36" s="296">
        <f>V121</f>
        <v>0</v>
      </c>
      <c r="H36" s="296">
        <f>V141</f>
        <v>0</v>
      </c>
      <c r="I36" s="296">
        <f>V162</f>
        <v>0</v>
      </c>
      <c r="J36" s="296">
        <f>V183</f>
        <v>0</v>
      </c>
      <c r="K36" s="296">
        <f>V205</f>
        <v>0</v>
      </c>
      <c r="L36" s="296">
        <f>V225</f>
        <v>0</v>
      </c>
      <c r="M36" s="301">
        <f t="shared" si="0"/>
        <v>2593.98</v>
      </c>
      <c r="R36" s="298"/>
      <c r="S36" s="298"/>
      <c r="T36" s="298"/>
      <c r="U36" s="298"/>
      <c r="V36" s="298"/>
    </row>
    <row r="37" spans="1:22" s="257" customFormat="1" ht="24.95" customHeight="1" x14ac:dyDescent="0.25">
      <c r="B37" s="258" t="s">
        <v>276</v>
      </c>
      <c r="C37" s="304"/>
      <c r="D37" s="259">
        <f>SUM(D9+D11+D13+D15+D17+D19+D21+D23+D25+D27+D29+D31+D33+D35)</f>
        <v>7100.6999999999989</v>
      </c>
      <c r="E37" s="259">
        <f t="shared" ref="E37:L37" si="1">SUM(E9+E11+E13+E15+E17+E19+E21+E23+E25+E27+E29+E31+E33+E35)</f>
        <v>1268.47</v>
      </c>
      <c r="F37" s="259">
        <f t="shared" si="1"/>
        <v>1359.07</v>
      </c>
      <c r="G37" s="259">
        <f t="shared" si="1"/>
        <v>1113.3500000000001</v>
      </c>
      <c r="H37" s="259">
        <f t="shared" si="1"/>
        <v>1335.1100000000001</v>
      </c>
      <c r="I37" s="259">
        <f t="shared" si="1"/>
        <v>226.57</v>
      </c>
      <c r="J37" s="259">
        <f t="shared" si="1"/>
        <v>173.27</v>
      </c>
      <c r="K37" s="259">
        <f t="shared" si="1"/>
        <v>43.88</v>
      </c>
      <c r="L37" s="259">
        <f t="shared" si="1"/>
        <v>305.60000000000002</v>
      </c>
      <c r="M37" s="260"/>
      <c r="R37" s="285"/>
      <c r="S37" s="285"/>
      <c r="T37" s="285"/>
      <c r="U37" s="285"/>
      <c r="V37" s="285"/>
    </row>
    <row r="38" spans="1:22" ht="24.95" customHeight="1" x14ac:dyDescent="0.25">
      <c r="B38" s="286" t="s">
        <v>276</v>
      </c>
      <c r="C38" s="305"/>
      <c r="D38" s="285">
        <f>SUM(D10+D12+D14+D16+D18+D20+D22+D24+D26+D28+D30+D32+D34+D36)</f>
        <v>605584.32999999996</v>
      </c>
      <c r="E38" s="285">
        <f t="shared" ref="E38:L38" si="2">SUM(E10+E12+E14+E16+E18+E20+E22+E24+E26+E28+E30+E32+E34+E36)</f>
        <v>160199.77000000002</v>
      </c>
      <c r="F38" s="285">
        <f t="shared" si="2"/>
        <v>140391.56</v>
      </c>
      <c r="G38" s="285">
        <f t="shared" si="2"/>
        <v>103822.65999999999</v>
      </c>
      <c r="H38" s="285">
        <f t="shared" si="2"/>
        <v>119547.56</v>
      </c>
      <c r="I38" s="285">
        <f t="shared" si="2"/>
        <v>21814.52</v>
      </c>
      <c r="J38" s="285">
        <f t="shared" si="2"/>
        <v>16726.72</v>
      </c>
      <c r="K38" s="285">
        <f t="shared" si="2"/>
        <v>4563.5200000000004</v>
      </c>
      <c r="L38" s="285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06"/>
      <c r="D40" s="192" t="s">
        <v>96</v>
      </c>
      <c r="E40" s="245" t="s">
        <v>97</v>
      </c>
      <c r="F40" s="245"/>
      <c r="G40" s="245"/>
      <c r="H40" s="245"/>
      <c r="I40" s="245"/>
      <c r="J40" s="245"/>
      <c r="K40" s="245"/>
      <c r="L40" s="104"/>
      <c r="M40" s="141"/>
    </row>
    <row r="41" spans="1:22" ht="15" customHeight="1" x14ac:dyDescent="0.25">
      <c r="B41" s="104"/>
      <c r="C41" s="306"/>
      <c r="D41" s="193" t="s">
        <v>270</v>
      </c>
      <c r="E41" s="194">
        <v>1</v>
      </c>
      <c r="F41" s="194">
        <v>2</v>
      </c>
      <c r="G41" s="195">
        <v>3</v>
      </c>
      <c r="H41" s="195">
        <v>5</v>
      </c>
      <c r="I41" s="195" t="s">
        <v>99</v>
      </c>
      <c r="J41" s="195" t="s">
        <v>24</v>
      </c>
      <c r="K41" s="194" t="s">
        <v>180</v>
      </c>
      <c r="L41" s="254" t="s">
        <v>215</v>
      </c>
      <c r="M41" s="255" t="s">
        <v>216</v>
      </c>
    </row>
    <row r="42" spans="1:22" ht="15" customHeight="1" x14ac:dyDescent="0.25">
      <c r="B42" s="104"/>
      <c r="C42" s="306"/>
      <c r="D42" s="196" t="s">
        <v>33</v>
      </c>
      <c r="E42" s="197">
        <v>0</v>
      </c>
      <c r="F42" s="197">
        <v>602.19000000000005</v>
      </c>
      <c r="G42" s="197">
        <v>0</v>
      </c>
      <c r="H42" s="197">
        <v>0</v>
      </c>
      <c r="I42" s="197">
        <v>0</v>
      </c>
      <c r="J42" s="197">
        <v>0</v>
      </c>
      <c r="K42" s="197">
        <v>0</v>
      </c>
      <c r="L42" s="197">
        <v>0</v>
      </c>
      <c r="M42" s="198">
        <f t="shared" ref="M42:M53" si="3">SUBTOTAL(9,E42:L42)</f>
        <v>602.19000000000005</v>
      </c>
      <c r="N42" s="196" t="s">
        <v>33</v>
      </c>
      <c r="Q42" s="256" t="s">
        <v>251</v>
      </c>
      <c r="R42" s="256" t="s">
        <v>277</v>
      </c>
      <c r="S42" s="256" t="s">
        <v>211</v>
      </c>
      <c r="V42" s="256" t="s">
        <v>212</v>
      </c>
    </row>
    <row r="43" spans="1:22" ht="15" customHeight="1" x14ac:dyDescent="0.25">
      <c r="B43" s="104"/>
      <c r="C43" s="306"/>
      <c r="D43" s="192" t="s">
        <v>24</v>
      </c>
      <c r="E43" s="197">
        <v>0</v>
      </c>
      <c r="F43" s="197">
        <v>0</v>
      </c>
      <c r="G43" s="197">
        <v>0</v>
      </c>
      <c r="H43" s="197">
        <v>0</v>
      </c>
      <c r="I43" s="197">
        <v>0</v>
      </c>
      <c r="J43" s="197">
        <v>0</v>
      </c>
      <c r="K43" s="197">
        <v>0</v>
      </c>
      <c r="L43" s="197">
        <v>0</v>
      </c>
      <c r="M43" s="198">
        <f t="shared" si="3"/>
        <v>0</v>
      </c>
      <c r="N43" s="192" t="s">
        <v>24</v>
      </c>
      <c r="Q43" s="256"/>
      <c r="R43" s="256" t="s">
        <v>33</v>
      </c>
      <c r="S43" s="256">
        <v>602.19000000000005</v>
      </c>
      <c r="V43" s="256">
        <v>62627.759999999987</v>
      </c>
    </row>
    <row r="44" spans="1:22" ht="15" customHeight="1" x14ac:dyDescent="0.25">
      <c r="B44" s="104"/>
      <c r="C44" s="306"/>
      <c r="D44" s="192" t="s">
        <v>35</v>
      </c>
      <c r="E44" s="197">
        <v>0</v>
      </c>
      <c r="F44" s="197">
        <v>304.98</v>
      </c>
      <c r="G44" s="197">
        <v>0</v>
      </c>
      <c r="H44" s="197">
        <v>0</v>
      </c>
      <c r="I44" s="197">
        <v>0</v>
      </c>
      <c r="J44" s="197">
        <v>0</v>
      </c>
      <c r="K44" s="197">
        <v>0</v>
      </c>
      <c r="L44" s="197">
        <v>0</v>
      </c>
      <c r="M44" s="198">
        <f t="shared" si="3"/>
        <v>304.98</v>
      </c>
      <c r="N44" s="192" t="s">
        <v>35</v>
      </c>
      <c r="Q44" s="256"/>
      <c r="R44" s="256" t="s">
        <v>24</v>
      </c>
      <c r="S44" s="256">
        <v>0</v>
      </c>
      <c r="V44" s="256">
        <v>0</v>
      </c>
    </row>
    <row r="45" spans="1:22" ht="15" customHeight="1" x14ac:dyDescent="0.25">
      <c r="B45" s="104"/>
      <c r="C45" s="306"/>
      <c r="D45" s="192" t="s">
        <v>32</v>
      </c>
      <c r="E45" s="197">
        <v>0</v>
      </c>
      <c r="F45" s="197">
        <v>8.06</v>
      </c>
      <c r="G45" s="197">
        <v>0</v>
      </c>
      <c r="H45" s="197">
        <v>108.23</v>
      </c>
      <c r="I45" s="197">
        <v>0</v>
      </c>
      <c r="J45" s="197">
        <v>0</v>
      </c>
      <c r="K45" s="197">
        <v>0</v>
      </c>
      <c r="L45" s="197">
        <v>0</v>
      </c>
      <c r="M45" s="198">
        <f t="shared" si="3"/>
        <v>116.29</v>
      </c>
      <c r="N45" s="192" t="s">
        <v>32</v>
      </c>
      <c r="Q45" s="256"/>
      <c r="R45" s="256" t="s">
        <v>35</v>
      </c>
      <c r="S45" s="256">
        <v>304.98</v>
      </c>
      <c r="V45" s="256">
        <v>31717.919999999998</v>
      </c>
    </row>
    <row r="46" spans="1:22" ht="15" customHeight="1" x14ac:dyDescent="0.25">
      <c r="B46" s="104"/>
      <c r="C46" s="306"/>
      <c r="D46" s="192" t="s">
        <v>31</v>
      </c>
      <c r="E46" s="197">
        <v>0</v>
      </c>
      <c r="F46" s="197">
        <v>0</v>
      </c>
      <c r="G46" s="197">
        <v>22.83</v>
      </c>
      <c r="H46" s="197">
        <v>84.31</v>
      </c>
      <c r="I46" s="197">
        <v>5.87</v>
      </c>
      <c r="J46" s="197">
        <v>0</v>
      </c>
      <c r="K46" s="197">
        <v>0</v>
      </c>
      <c r="L46" s="197">
        <v>0</v>
      </c>
      <c r="M46" s="198">
        <f t="shared" si="3"/>
        <v>113.01</v>
      </c>
      <c r="N46" s="192" t="s">
        <v>31</v>
      </c>
      <c r="Q46" s="256"/>
      <c r="R46" s="256" t="s">
        <v>32</v>
      </c>
      <c r="S46" s="256">
        <v>116.29</v>
      </c>
      <c r="V46" s="256">
        <v>28978.04</v>
      </c>
    </row>
    <row r="47" spans="1:22" ht="15" customHeight="1" x14ac:dyDescent="0.25">
      <c r="B47" s="104"/>
      <c r="C47" s="306"/>
      <c r="D47" s="192" t="s">
        <v>36</v>
      </c>
      <c r="E47" s="197">
        <v>0</v>
      </c>
      <c r="F47" s="197">
        <v>0</v>
      </c>
      <c r="G47" s="197">
        <v>9.66</v>
      </c>
      <c r="H47" s="197">
        <v>9</v>
      </c>
      <c r="I47" s="197">
        <v>0</v>
      </c>
      <c r="J47" s="197">
        <v>0</v>
      </c>
      <c r="K47" s="197">
        <v>0</v>
      </c>
      <c r="L47" s="197">
        <v>0</v>
      </c>
      <c r="M47" s="198">
        <f t="shared" si="3"/>
        <v>18.66</v>
      </c>
      <c r="N47" s="192" t="s">
        <v>36</v>
      </c>
      <c r="Q47" s="256"/>
      <c r="R47" s="256" t="s">
        <v>31</v>
      </c>
      <c r="S47" s="256">
        <v>113.00999999999999</v>
      </c>
      <c r="V47" s="256">
        <v>25552.519999999997</v>
      </c>
    </row>
    <row r="48" spans="1:22" ht="15" customHeight="1" x14ac:dyDescent="0.25">
      <c r="B48" s="104"/>
      <c r="C48" s="306"/>
      <c r="D48" s="192" t="s">
        <v>29</v>
      </c>
      <c r="E48" s="197">
        <v>0</v>
      </c>
      <c r="F48" s="197">
        <v>0</v>
      </c>
      <c r="G48" s="197">
        <v>41</v>
      </c>
      <c r="H48" s="197">
        <v>76.59</v>
      </c>
      <c r="I48" s="197">
        <v>0</v>
      </c>
      <c r="J48" s="197">
        <v>0</v>
      </c>
      <c r="K48" s="197">
        <v>0</v>
      </c>
      <c r="L48" s="197">
        <v>0</v>
      </c>
      <c r="M48" s="198">
        <f t="shared" si="3"/>
        <v>117.59</v>
      </c>
      <c r="N48" s="192" t="s">
        <v>29</v>
      </c>
      <c r="Q48" s="256"/>
      <c r="R48" s="256" t="s">
        <v>36</v>
      </c>
      <c r="S48" s="256">
        <v>18.66</v>
      </c>
      <c r="V48" s="256">
        <v>3846.96</v>
      </c>
    </row>
    <row r="49" spans="2:22" ht="15" customHeight="1" x14ac:dyDescent="0.25">
      <c r="B49" s="104"/>
      <c r="C49" s="306"/>
      <c r="D49" s="192" t="s">
        <v>30</v>
      </c>
      <c r="E49" s="197">
        <v>0</v>
      </c>
      <c r="F49" s="197">
        <v>0</v>
      </c>
      <c r="G49" s="197">
        <v>0</v>
      </c>
      <c r="H49" s="197">
        <v>265.95</v>
      </c>
      <c r="I49" s="197">
        <v>0</v>
      </c>
      <c r="J49" s="197">
        <v>0</v>
      </c>
      <c r="K49" s="197">
        <v>0</v>
      </c>
      <c r="L49" s="197">
        <v>0</v>
      </c>
      <c r="M49" s="198">
        <f t="shared" si="3"/>
        <v>265.95</v>
      </c>
      <c r="N49" s="192" t="s">
        <v>30</v>
      </c>
      <c r="Q49" s="256"/>
      <c r="R49" s="256" t="s">
        <v>29</v>
      </c>
      <c r="S49" s="256">
        <v>117.59</v>
      </c>
      <c r="V49" s="256">
        <v>26309.4</v>
      </c>
    </row>
    <row r="50" spans="2:22" ht="15" customHeight="1" x14ac:dyDescent="0.25">
      <c r="B50" s="104"/>
      <c r="C50" s="306"/>
      <c r="D50" s="192" t="s">
        <v>27</v>
      </c>
      <c r="E50" s="197">
        <v>0</v>
      </c>
      <c r="F50" s="197">
        <v>322.47000000000003</v>
      </c>
      <c r="G50" s="197">
        <v>0</v>
      </c>
      <c r="H50" s="197">
        <v>45.3</v>
      </c>
      <c r="I50" s="197">
        <v>0</v>
      </c>
      <c r="J50" s="197">
        <v>0</v>
      </c>
      <c r="K50" s="197">
        <v>0</v>
      </c>
      <c r="L50" s="197">
        <v>0</v>
      </c>
      <c r="M50" s="198">
        <f t="shared" si="3"/>
        <v>367.77000000000004</v>
      </c>
      <c r="N50" s="192" t="s">
        <v>27</v>
      </c>
      <c r="Q50" s="256"/>
      <c r="R50" s="256" t="s">
        <v>30</v>
      </c>
      <c r="S50" s="256">
        <v>265.95</v>
      </c>
      <c r="V50" s="256">
        <v>69147</v>
      </c>
    </row>
    <row r="51" spans="2:22" ht="15" customHeight="1" x14ac:dyDescent="0.25">
      <c r="B51" s="104"/>
      <c r="C51" s="306"/>
      <c r="D51" s="192" t="s">
        <v>28</v>
      </c>
      <c r="E51" s="197">
        <v>0</v>
      </c>
      <c r="F51" s="197">
        <v>258.60000000000002</v>
      </c>
      <c r="G51" s="197">
        <v>0</v>
      </c>
      <c r="H51" s="197">
        <v>204.21</v>
      </c>
      <c r="I51" s="197">
        <v>0</v>
      </c>
      <c r="J51" s="197">
        <v>0</v>
      </c>
      <c r="K51" s="197">
        <v>0</v>
      </c>
      <c r="L51" s="197">
        <v>0</v>
      </c>
      <c r="M51" s="198">
        <f t="shared" si="3"/>
        <v>462.81000000000006</v>
      </c>
      <c r="N51" s="192" t="s">
        <v>28</v>
      </c>
      <c r="Q51" s="256"/>
      <c r="R51" s="256" t="s">
        <v>27</v>
      </c>
      <c r="S51" s="256">
        <v>367.77</v>
      </c>
      <c r="V51" s="256">
        <v>45314.879999999997</v>
      </c>
    </row>
    <row r="52" spans="2:22" ht="15" customHeight="1" x14ac:dyDescent="0.25">
      <c r="B52" s="104"/>
      <c r="C52" s="306"/>
      <c r="D52" s="192" t="s">
        <v>34</v>
      </c>
      <c r="E52" s="197">
        <v>0</v>
      </c>
      <c r="F52" s="197">
        <v>2004.21</v>
      </c>
      <c r="G52" s="197">
        <v>0</v>
      </c>
      <c r="H52" s="197">
        <v>0</v>
      </c>
      <c r="I52" s="197">
        <v>0</v>
      </c>
      <c r="J52" s="197">
        <v>0</v>
      </c>
      <c r="K52" s="197">
        <v>2.14</v>
      </c>
      <c r="L52" s="197">
        <v>0</v>
      </c>
      <c r="M52" s="198">
        <f t="shared" si="3"/>
        <v>2006.3500000000001</v>
      </c>
      <c r="N52" s="192" t="s">
        <v>34</v>
      </c>
      <c r="Q52" s="256"/>
      <c r="R52" s="256" t="s">
        <v>28</v>
      </c>
      <c r="S52" s="256">
        <v>462.81</v>
      </c>
      <c r="V52" s="256">
        <v>79989</v>
      </c>
    </row>
    <row r="53" spans="2:22" ht="15" customHeight="1" x14ac:dyDescent="0.25">
      <c r="B53" s="104"/>
      <c r="C53" s="306"/>
      <c r="D53" s="192" t="s">
        <v>84</v>
      </c>
      <c r="E53" s="197"/>
      <c r="F53" s="197">
        <v>49.04</v>
      </c>
      <c r="G53" s="197">
        <v>0</v>
      </c>
      <c r="H53" s="197">
        <v>0</v>
      </c>
      <c r="I53" s="197">
        <v>0</v>
      </c>
      <c r="J53" s="197">
        <v>0</v>
      </c>
      <c r="K53" s="197">
        <v>0</v>
      </c>
      <c r="L53" s="197">
        <v>0</v>
      </c>
      <c r="M53" s="198">
        <f t="shared" si="3"/>
        <v>49.04</v>
      </c>
      <c r="N53" s="192" t="s">
        <v>84</v>
      </c>
      <c r="Q53" s="256"/>
      <c r="R53" s="256" t="s">
        <v>34</v>
      </c>
      <c r="S53" s="256">
        <v>2006.3500000000004</v>
      </c>
      <c r="V53" s="256">
        <v>208439.98</v>
      </c>
    </row>
    <row r="54" spans="2:22" ht="15" customHeight="1" x14ac:dyDescent="0.25">
      <c r="B54" s="104"/>
      <c r="C54" s="306"/>
      <c r="D54" s="192" t="s">
        <v>83</v>
      </c>
      <c r="E54" s="197">
        <v>193.23</v>
      </c>
      <c r="F54" s="197">
        <v>102.04</v>
      </c>
      <c r="G54" s="197">
        <v>0</v>
      </c>
      <c r="H54" s="197">
        <v>0</v>
      </c>
      <c r="I54" s="197">
        <v>116.92</v>
      </c>
      <c r="J54" s="197">
        <v>0</v>
      </c>
      <c r="K54" s="197">
        <v>79.849999999999994</v>
      </c>
      <c r="L54" s="104">
        <v>108.98</v>
      </c>
      <c r="M54" s="198">
        <f>SUBTOTAL(9,E54:L54)</f>
        <v>601.02</v>
      </c>
      <c r="N54" s="192" t="s">
        <v>83</v>
      </c>
      <c r="Q54" s="256"/>
      <c r="R54" s="256" t="s">
        <v>84</v>
      </c>
      <c r="S54" s="256">
        <v>49.040000000000006</v>
      </c>
      <c r="V54" s="256">
        <v>5100.1600000000008</v>
      </c>
    </row>
    <row r="55" spans="2:22" ht="15" customHeight="1" x14ac:dyDescent="0.25">
      <c r="B55" s="104"/>
      <c r="C55" s="306"/>
      <c r="D55" s="192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198">
        <f>SUBTOTAL(9,E55:L55)</f>
        <v>1296.99</v>
      </c>
      <c r="N55" s="192" t="s">
        <v>85</v>
      </c>
      <c r="Q55" s="256"/>
      <c r="R55" s="256" t="s">
        <v>83</v>
      </c>
      <c r="S55" s="256">
        <v>601.0200000000001</v>
      </c>
      <c r="V55" s="256">
        <v>22469.95</v>
      </c>
    </row>
    <row r="56" spans="2:22" ht="15" customHeight="1" x14ac:dyDescent="0.25">
      <c r="B56" s="104"/>
      <c r="C56" s="306"/>
      <c r="D56" s="104"/>
      <c r="E56" s="104"/>
      <c r="F56" s="104"/>
      <c r="G56" s="104"/>
      <c r="H56" s="104"/>
      <c r="I56" s="104"/>
      <c r="J56" s="104"/>
      <c r="K56" s="104"/>
      <c r="L56" s="104"/>
      <c r="M56" s="141"/>
      <c r="Q56" s="256"/>
      <c r="R56" s="256" t="s">
        <v>85</v>
      </c>
      <c r="S56" s="256">
        <v>1296.99</v>
      </c>
      <c r="V56" s="256">
        <v>3890.9700000000003</v>
      </c>
    </row>
    <row r="57" spans="2:22" ht="15" customHeight="1" x14ac:dyDescent="0.25">
      <c r="B57" s="244" t="s">
        <v>216</v>
      </c>
      <c r="C57" s="306"/>
      <c r="D57" s="244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199">
        <f>SUBTOTAL(9,E42:L55)</f>
        <v>6322.65</v>
      </c>
      <c r="Q57" s="256"/>
      <c r="R57" s="287" t="s">
        <v>213</v>
      </c>
      <c r="S57" s="287">
        <v>6322.6500000000005</v>
      </c>
      <c r="T57" s="287"/>
      <c r="U57" s="287"/>
      <c r="V57" s="287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87"/>
      <c r="S58" s="287"/>
      <c r="T58" s="287"/>
      <c r="U58" s="287"/>
      <c r="V58" s="287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06"/>
      <c r="D63" s="192" t="s">
        <v>96</v>
      </c>
      <c r="E63" s="408" t="s">
        <v>97</v>
      </c>
      <c r="F63" s="408"/>
      <c r="G63" s="408"/>
      <c r="H63" s="408"/>
      <c r="I63" s="408"/>
      <c r="J63" s="408"/>
      <c r="K63" s="408"/>
      <c r="L63" s="104"/>
      <c r="M63" s="141"/>
      <c r="N63" s="138"/>
    </row>
    <row r="64" spans="2:22" x14ac:dyDescent="0.25">
      <c r="B64" s="104"/>
      <c r="C64" s="306"/>
      <c r="D64" s="193" t="s">
        <v>262</v>
      </c>
      <c r="E64" s="194">
        <v>1</v>
      </c>
      <c r="F64" s="194">
        <v>2</v>
      </c>
      <c r="G64" s="195">
        <v>3</v>
      </c>
      <c r="H64" s="195">
        <v>5</v>
      </c>
      <c r="I64" s="195" t="s">
        <v>99</v>
      </c>
      <c r="J64" s="195" t="s">
        <v>24</v>
      </c>
      <c r="K64" s="194" t="s">
        <v>180</v>
      </c>
      <c r="L64" s="194" t="s">
        <v>215</v>
      </c>
      <c r="M64" s="404" t="s">
        <v>216</v>
      </c>
      <c r="N64" s="405"/>
    </row>
    <row r="65" spans="2:22" x14ac:dyDescent="0.25">
      <c r="B65" s="104"/>
      <c r="C65" s="306"/>
      <c r="D65" s="196" t="s">
        <v>33</v>
      </c>
      <c r="E65" s="197">
        <v>0</v>
      </c>
      <c r="F65" s="197">
        <v>0</v>
      </c>
      <c r="G65" s="197">
        <v>0</v>
      </c>
      <c r="H65" s="197">
        <v>0</v>
      </c>
      <c r="I65" s="197">
        <v>0</v>
      </c>
      <c r="J65" s="197">
        <v>0</v>
      </c>
      <c r="K65" s="197">
        <v>0</v>
      </c>
      <c r="L65" s="197">
        <v>0</v>
      </c>
      <c r="M65" s="198">
        <f t="shared" ref="M65:M76" si="5">SUBTOTAL(9,E65:L65)</f>
        <v>0</v>
      </c>
      <c r="N65" s="196" t="s">
        <v>33</v>
      </c>
      <c r="Q65" t="s">
        <v>214</v>
      </c>
      <c r="R65" s="256" t="s">
        <v>217</v>
      </c>
      <c r="S65" s="256" t="s">
        <v>211</v>
      </c>
      <c r="V65" s="256" t="s">
        <v>212</v>
      </c>
    </row>
    <row r="66" spans="2:22" x14ac:dyDescent="0.25">
      <c r="B66" s="104"/>
      <c r="C66" s="306"/>
      <c r="D66" s="192" t="s">
        <v>24</v>
      </c>
      <c r="E66" s="197">
        <v>0</v>
      </c>
      <c r="F66" s="197">
        <v>99.34</v>
      </c>
      <c r="G66" s="197">
        <v>0</v>
      </c>
      <c r="H66" s="197">
        <v>0</v>
      </c>
      <c r="I66" s="197">
        <v>0</v>
      </c>
      <c r="J66" s="197">
        <v>0</v>
      </c>
      <c r="K66" s="197">
        <v>0</v>
      </c>
      <c r="L66" s="197">
        <v>0</v>
      </c>
      <c r="M66" s="198">
        <f>SUBTOTAL(9,E66:L66)</f>
        <v>99.34</v>
      </c>
      <c r="N66" s="192" t="s">
        <v>24</v>
      </c>
      <c r="R66" s="256" t="s">
        <v>33</v>
      </c>
      <c r="S66" s="256">
        <v>0</v>
      </c>
      <c r="V66" s="256">
        <v>0</v>
      </c>
    </row>
    <row r="67" spans="2:22" x14ac:dyDescent="0.25">
      <c r="B67" s="104"/>
      <c r="C67" s="306"/>
      <c r="D67" s="192" t="s">
        <v>35</v>
      </c>
      <c r="E67" s="197">
        <v>0</v>
      </c>
      <c r="F67" s="197">
        <v>0</v>
      </c>
      <c r="G67" s="197">
        <v>0</v>
      </c>
      <c r="H67" s="197">
        <v>0</v>
      </c>
      <c r="I67" s="197">
        <v>0</v>
      </c>
      <c r="J67" s="197">
        <v>0</v>
      </c>
      <c r="K67" s="197">
        <v>0</v>
      </c>
      <c r="L67" s="197">
        <v>0</v>
      </c>
      <c r="M67" s="198">
        <f t="shared" si="5"/>
        <v>0</v>
      </c>
      <c r="N67" s="192" t="s">
        <v>35</v>
      </c>
      <c r="R67" s="256" t="s">
        <v>24</v>
      </c>
      <c r="S67" s="256">
        <v>99.339999999999989</v>
      </c>
      <c r="V67" s="256">
        <v>10331.36</v>
      </c>
    </row>
    <row r="68" spans="2:22" x14ac:dyDescent="0.25">
      <c r="B68" s="104"/>
      <c r="C68" s="306"/>
      <c r="D68" s="192" t="s">
        <v>32</v>
      </c>
      <c r="E68" s="197">
        <v>0</v>
      </c>
      <c r="F68" s="197">
        <v>15.44</v>
      </c>
      <c r="G68" s="197">
        <v>0</v>
      </c>
      <c r="H68" s="197">
        <v>0</v>
      </c>
      <c r="I68" s="197">
        <v>0</v>
      </c>
      <c r="J68" s="197">
        <v>0</v>
      </c>
      <c r="K68" s="197">
        <v>0</v>
      </c>
      <c r="L68" s="197">
        <v>0</v>
      </c>
      <c r="M68" s="198">
        <f t="shared" si="5"/>
        <v>15.44</v>
      </c>
      <c r="N68" s="192" t="s">
        <v>32</v>
      </c>
      <c r="R68" s="256" t="s">
        <v>35</v>
      </c>
      <c r="S68" s="256">
        <v>0</v>
      </c>
      <c r="V68" s="256">
        <v>0</v>
      </c>
    </row>
    <row r="69" spans="2:22" x14ac:dyDescent="0.25">
      <c r="B69" s="104"/>
      <c r="C69" s="306"/>
      <c r="D69" s="192" t="s">
        <v>31</v>
      </c>
      <c r="E69" s="197">
        <v>0</v>
      </c>
      <c r="F69" s="197">
        <v>0</v>
      </c>
      <c r="G69" s="197">
        <v>0</v>
      </c>
      <c r="H69" s="197">
        <v>25.01</v>
      </c>
      <c r="I69" s="197">
        <v>0</v>
      </c>
      <c r="J69" s="197">
        <v>0</v>
      </c>
      <c r="K69" s="197">
        <v>0</v>
      </c>
      <c r="L69" s="197">
        <v>0</v>
      </c>
      <c r="M69" s="198">
        <f t="shared" si="5"/>
        <v>25.01</v>
      </c>
      <c r="N69" s="192" t="s">
        <v>31</v>
      </c>
      <c r="R69" s="256" t="s">
        <v>32</v>
      </c>
      <c r="S69" s="256">
        <v>15.44</v>
      </c>
      <c r="V69" s="256">
        <v>1605.76</v>
      </c>
    </row>
    <row r="70" spans="2:22" x14ac:dyDescent="0.25">
      <c r="B70" s="104"/>
      <c r="C70" s="306"/>
      <c r="D70" s="192" t="s">
        <v>36</v>
      </c>
      <c r="E70" s="197">
        <v>0</v>
      </c>
      <c r="F70" s="197">
        <v>0</v>
      </c>
      <c r="G70" s="197">
        <v>0</v>
      </c>
      <c r="H70" s="197">
        <v>4.53</v>
      </c>
      <c r="I70" s="197">
        <v>0</v>
      </c>
      <c r="J70" s="197">
        <v>0</v>
      </c>
      <c r="K70" s="197">
        <v>0</v>
      </c>
      <c r="L70" s="197">
        <v>0</v>
      </c>
      <c r="M70" s="198">
        <f t="shared" si="5"/>
        <v>4.53</v>
      </c>
      <c r="N70" s="192" t="s">
        <v>36</v>
      </c>
      <c r="R70" s="256" t="s">
        <v>31</v>
      </c>
      <c r="S70" s="256">
        <v>25.01</v>
      </c>
      <c r="V70" s="256">
        <v>6502.6</v>
      </c>
    </row>
    <row r="71" spans="2:22" x14ac:dyDescent="0.25">
      <c r="B71" s="104"/>
      <c r="C71" s="306"/>
      <c r="D71" s="192" t="s">
        <v>29</v>
      </c>
      <c r="E71" s="197">
        <v>0</v>
      </c>
      <c r="F71" s="197">
        <v>9.2100000000000009</v>
      </c>
      <c r="G71" s="197"/>
      <c r="H71" s="197">
        <v>26.26</v>
      </c>
      <c r="I71" s="197">
        <v>0</v>
      </c>
      <c r="J71" s="197">
        <v>0</v>
      </c>
      <c r="K71" s="197">
        <v>0</v>
      </c>
      <c r="L71" s="197">
        <v>0</v>
      </c>
      <c r="M71" s="198">
        <f>SUBTOTAL(9,E71:L71)</f>
        <v>35.47</v>
      </c>
      <c r="N71" s="192" t="s">
        <v>29</v>
      </c>
      <c r="R71" s="256" t="s">
        <v>36</v>
      </c>
      <c r="S71" s="256">
        <v>4.53</v>
      </c>
      <c r="V71" s="256">
        <v>1177.8000000000002</v>
      </c>
    </row>
    <row r="72" spans="2:22" x14ac:dyDescent="0.25">
      <c r="B72" s="104"/>
      <c r="C72" s="306"/>
      <c r="D72" s="192" t="s">
        <v>30</v>
      </c>
      <c r="E72" s="197">
        <v>0</v>
      </c>
      <c r="F72" s="197">
        <v>0</v>
      </c>
      <c r="G72" s="197">
        <v>0</v>
      </c>
      <c r="H72" s="197">
        <v>0</v>
      </c>
      <c r="I72" s="197">
        <v>0</v>
      </c>
      <c r="J72" s="197">
        <v>0</v>
      </c>
      <c r="K72" s="197">
        <v>0</v>
      </c>
      <c r="L72" s="197">
        <v>0</v>
      </c>
      <c r="M72" s="198">
        <f t="shared" si="5"/>
        <v>0</v>
      </c>
      <c r="N72" s="192" t="s">
        <v>30</v>
      </c>
      <c r="R72" s="256" t="s">
        <v>29</v>
      </c>
      <c r="S72" s="256">
        <v>35.47</v>
      </c>
      <c r="V72" s="256">
        <v>7785.44</v>
      </c>
    </row>
    <row r="73" spans="2:22" x14ac:dyDescent="0.25">
      <c r="B73" s="104"/>
      <c r="C73" s="306"/>
      <c r="D73" s="192" t="s">
        <v>27</v>
      </c>
      <c r="E73" s="197">
        <v>0</v>
      </c>
      <c r="F73" s="197">
        <v>0</v>
      </c>
      <c r="G73" s="197">
        <v>0</v>
      </c>
      <c r="H73" s="197">
        <v>24.69</v>
      </c>
      <c r="I73" s="197">
        <v>0</v>
      </c>
      <c r="J73" s="197">
        <v>0</v>
      </c>
      <c r="K73" s="197">
        <v>0</v>
      </c>
      <c r="L73" s="197">
        <v>0</v>
      </c>
      <c r="M73" s="198">
        <f t="shared" si="5"/>
        <v>24.69</v>
      </c>
      <c r="N73" s="192" t="s">
        <v>27</v>
      </c>
      <c r="R73" s="256" t="s">
        <v>30</v>
      </c>
      <c r="S73" s="256">
        <v>0</v>
      </c>
      <c r="V73" s="256">
        <v>0</v>
      </c>
    </row>
    <row r="74" spans="2:22" x14ac:dyDescent="0.25">
      <c r="B74" s="104"/>
      <c r="C74" s="306"/>
      <c r="D74" s="192" t="s">
        <v>28</v>
      </c>
      <c r="E74" s="197">
        <v>0</v>
      </c>
      <c r="F74" s="197">
        <v>170.99</v>
      </c>
      <c r="G74" s="197">
        <v>0</v>
      </c>
      <c r="H74" s="197">
        <v>261.2</v>
      </c>
      <c r="I74" s="197">
        <v>0</v>
      </c>
      <c r="J74" s="197">
        <v>0</v>
      </c>
      <c r="K74" s="197">
        <v>0</v>
      </c>
      <c r="L74" s="197">
        <v>0</v>
      </c>
      <c r="M74" s="198">
        <f t="shared" si="5"/>
        <v>432.19</v>
      </c>
      <c r="N74" s="192" t="s">
        <v>28</v>
      </c>
      <c r="R74" s="256" t="s">
        <v>27</v>
      </c>
      <c r="S74" s="256">
        <v>24.69</v>
      </c>
      <c r="V74" s="256">
        <v>6419.4000000000005</v>
      </c>
    </row>
    <row r="75" spans="2:22" x14ac:dyDescent="0.25">
      <c r="B75" s="104"/>
      <c r="C75" s="306"/>
      <c r="D75" s="192" t="s">
        <v>34</v>
      </c>
      <c r="E75" s="197">
        <v>0</v>
      </c>
      <c r="F75" s="197">
        <v>525.91999999999996</v>
      </c>
      <c r="G75" s="197">
        <v>0</v>
      </c>
      <c r="H75" s="197">
        <v>0</v>
      </c>
      <c r="I75" s="197">
        <v>0</v>
      </c>
      <c r="J75" s="197">
        <v>17.09</v>
      </c>
      <c r="K75" s="197">
        <v>0</v>
      </c>
      <c r="L75" s="197">
        <v>0</v>
      </c>
      <c r="M75" s="198">
        <f>SUBTOTAL(9,E75:L75)</f>
        <v>543.01</v>
      </c>
      <c r="N75" s="192" t="s">
        <v>34</v>
      </c>
      <c r="R75" s="256" t="s">
        <v>28</v>
      </c>
      <c r="S75" s="256">
        <v>432.19000000000011</v>
      </c>
      <c r="V75" s="256">
        <v>85694.96</v>
      </c>
    </row>
    <row r="76" spans="2:22" x14ac:dyDescent="0.25">
      <c r="B76" s="104"/>
      <c r="C76" s="306"/>
      <c r="D76" s="192" t="s">
        <v>84</v>
      </c>
      <c r="E76" s="197">
        <v>0</v>
      </c>
      <c r="F76" s="197">
        <v>0</v>
      </c>
      <c r="G76" s="197">
        <v>0</v>
      </c>
      <c r="H76" s="197">
        <v>0</v>
      </c>
      <c r="I76" s="197">
        <v>0</v>
      </c>
      <c r="J76" s="197">
        <v>0</v>
      </c>
      <c r="K76" s="197">
        <v>0</v>
      </c>
      <c r="L76" s="197">
        <v>0</v>
      </c>
      <c r="M76" s="198">
        <f t="shared" si="5"/>
        <v>0</v>
      </c>
      <c r="N76" s="192" t="s">
        <v>84</v>
      </c>
      <c r="R76" s="256" t="s">
        <v>34</v>
      </c>
      <c r="S76" s="256">
        <v>543.00999999999988</v>
      </c>
      <c r="V76" s="256">
        <v>54729.860000000008</v>
      </c>
    </row>
    <row r="77" spans="2:22" x14ac:dyDescent="0.25">
      <c r="B77" s="104"/>
      <c r="C77" s="306"/>
      <c r="D77" s="192" t="s">
        <v>83</v>
      </c>
      <c r="E77" s="197">
        <v>0</v>
      </c>
      <c r="F77" s="197">
        <v>0</v>
      </c>
      <c r="G77" s="197">
        <v>0</v>
      </c>
      <c r="H77" s="197">
        <v>0</v>
      </c>
      <c r="I77" s="197">
        <v>0</v>
      </c>
      <c r="J77" s="197">
        <v>0</v>
      </c>
      <c r="K77" s="197">
        <v>204.23</v>
      </c>
      <c r="L77" s="104">
        <v>0</v>
      </c>
      <c r="M77" s="198">
        <f>SUBTOTAL(9,E77:L77)</f>
        <v>204.23</v>
      </c>
      <c r="N77" s="192" t="s">
        <v>83</v>
      </c>
      <c r="R77" s="256" t="s">
        <v>84</v>
      </c>
      <c r="S77" s="256">
        <v>0</v>
      </c>
      <c r="V77" s="256">
        <v>0</v>
      </c>
    </row>
    <row r="78" spans="2:22" x14ac:dyDescent="0.25">
      <c r="B78" s="104"/>
      <c r="C78" s="306"/>
      <c r="D78" s="192" t="s">
        <v>85</v>
      </c>
      <c r="E78" s="197">
        <v>0</v>
      </c>
      <c r="F78" s="197">
        <v>0</v>
      </c>
      <c r="G78" s="197">
        <v>0</v>
      </c>
      <c r="H78" s="197">
        <v>0</v>
      </c>
      <c r="I78" s="197">
        <v>0</v>
      </c>
      <c r="J78" s="197">
        <v>0</v>
      </c>
      <c r="K78" s="104">
        <v>0</v>
      </c>
      <c r="L78" s="104">
        <v>0</v>
      </c>
      <c r="M78" s="198">
        <f>SUBTOTAL(9,E78:L78)</f>
        <v>0</v>
      </c>
      <c r="N78" s="192" t="s">
        <v>85</v>
      </c>
      <c r="R78" s="256" t="s">
        <v>83</v>
      </c>
      <c r="S78" s="256">
        <v>204.23000000000002</v>
      </c>
      <c r="V78" s="256">
        <v>204.23000000000002</v>
      </c>
    </row>
    <row r="79" spans="2:22" x14ac:dyDescent="0.25">
      <c r="B79" s="104"/>
      <c r="C79" s="306"/>
      <c r="D79" s="104"/>
      <c r="E79" s="104"/>
      <c r="F79" s="104"/>
      <c r="G79" s="104"/>
      <c r="H79" s="104"/>
      <c r="I79" s="104"/>
      <c r="J79" s="104"/>
      <c r="K79" s="104"/>
      <c r="L79" s="104"/>
      <c r="M79" s="141"/>
      <c r="N79" s="138"/>
      <c r="R79" s="256" t="s">
        <v>85</v>
      </c>
      <c r="S79" s="256">
        <v>0</v>
      </c>
      <c r="V79" s="256">
        <v>0</v>
      </c>
    </row>
    <row r="80" spans="2:22" x14ac:dyDescent="0.25">
      <c r="B80" s="403" t="s">
        <v>216</v>
      </c>
      <c r="C80" s="403"/>
      <c r="D80" s="403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199">
        <f>SUBTOTAL(9,E65:L78)</f>
        <v>1383.91</v>
      </c>
      <c r="N80" s="138"/>
      <c r="R80" s="287" t="s">
        <v>213</v>
      </c>
      <c r="S80" s="287">
        <v>1383.9099999999999</v>
      </c>
      <c r="T80" s="287"/>
      <c r="U80" s="287"/>
      <c r="V80" s="287">
        <v>174451.41000000003</v>
      </c>
    </row>
    <row r="85" spans="2:23" x14ac:dyDescent="0.25">
      <c r="B85" s="104"/>
      <c r="C85" s="306"/>
      <c r="D85" s="192" t="s">
        <v>96</v>
      </c>
      <c r="E85" s="408" t="s">
        <v>97</v>
      </c>
      <c r="F85" s="408"/>
      <c r="G85" s="408"/>
      <c r="H85" s="408"/>
      <c r="I85" s="408"/>
      <c r="J85" s="408"/>
      <c r="K85" s="408"/>
      <c r="L85" s="104"/>
      <c r="M85" s="141"/>
      <c r="N85" s="138"/>
    </row>
    <row r="86" spans="2:23" x14ac:dyDescent="0.25">
      <c r="B86" s="104"/>
      <c r="C86" s="306"/>
      <c r="D86" s="193" t="s">
        <v>263</v>
      </c>
      <c r="E86" s="194">
        <v>1</v>
      </c>
      <c r="F86" s="194">
        <v>2</v>
      </c>
      <c r="G86" s="195">
        <v>3</v>
      </c>
      <c r="H86" s="195">
        <v>5</v>
      </c>
      <c r="I86" s="195" t="s">
        <v>99</v>
      </c>
      <c r="J86" s="195" t="s">
        <v>24</v>
      </c>
      <c r="K86" s="194" t="s">
        <v>180</v>
      </c>
      <c r="L86" s="194" t="s">
        <v>215</v>
      </c>
      <c r="M86" s="404" t="s">
        <v>216</v>
      </c>
      <c r="N86" s="405"/>
    </row>
    <row r="87" spans="2:23" x14ac:dyDescent="0.25">
      <c r="B87" s="104"/>
      <c r="C87" s="306"/>
      <c r="D87" s="196" t="s">
        <v>33</v>
      </c>
      <c r="E87" s="204">
        <v>0</v>
      </c>
      <c r="F87" s="203">
        <v>224.32</v>
      </c>
      <c r="G87" s="204">
        <v>0</v>
      </c>
      <c r="H87" s="204">
        <v>0</v>
      </c>
      <c r="I87" s="204">
        <v>0</v>
      </c>
      <c r="J87" s="204">
        <v>0</v>
      </c>
      <c r="K87" s="204">
        <v>0</v>
      </c>
      <c r="L87" s="204">
        <v>0</v>
      </c>
      <c r="M87" s="198">
        <f t="shared" ref="M87:M98" si="7">SUBTOTAL(9,E87:L87)</f>
        <v>224.32</v>
      </c>
      <c r="N87" s="196" t="s">
        <v>33</v>
      </c>
      <c r="Q87" t="s">
        <v>218</v>
      </c>
      <c r="R87" s="256" t="s">
        <v>217</v>
      </c>
      <c r="S87" s="256" t="s">
        <v>211</v>
      </c>
      <c r="V87" s="256" t="s">
        <v>212</v>
      </c>
      <c r="W87" s="256"/>
    </row>
    <row r="88" spans="2:23" x14ac:dyDescent="0.25">
      <c r="B88" s="104"/>
      <c r="C88" s="306"/>
      <c r="D88" s="192" t="s">
        <v>24</v>
      </c>
      <c r="E88" s="204">
        <v>0</v>
      </c>
      <c r="F88" s="204">
        <v>0</v>
      </c>
      <c r="G88" s="204">
        <v>0</v>
      </c>
      <c r="H88" s="204">
        <v>0</v>
      </c>
      <c r="I88" s="204">
        <v>0</v>
      </c>
      <c r="J88" s="204">
        <v>0</v>
      </c>
      <c r="K88" s="204">
        <v>0</v>
      </c>
      <c r="L88" s="204">
        <v>0</v>
      </c>
      <c r="M88" s="198">
        <f>SUBTOTAL(9,E88:L88)</f>
        <v>0</v>
      </c>
      <c r="N88" s="192" t="s">
        <v>24</v>
      </c>
      <c r="R88" s="256" t="s">
        <v>33</v>
      </c>
      <c r="S88" s="256">
        <v>224.32</v>
      </c>
      <c r="V88" s="256">
        <v>23329.280000000002</v>
      </c>
      <c r="W88" s="256"/>
    </row>
    <row r="89" spans="2:23" x14ac:dyDescent="0.25">
      <c r="B89" s="104"/>
      <c r="C89" s="306"/>
      <c r="D89" s="192" t="s">
        <v>35</v>
      </c>
      <c r="E89" s="204">
        <v>0</v>
      </c>
      <c r="F89" s="204">
        <v>0</v>
      </c>
      <c r="G89" s="204">
        <v>0</v>
      </c>
      <c r="H89" s="204">
        <v>0</v>
      </c>
      <c r="I89" s="204">
        <v>0</v>
      </c>
      <c r="J89" s="204">
        <v>0</v>
      </c>
      <c r="K89" s="204">
        <v>0</v>
      </c>
      <c r="L89" s="204">
        <v>0</v>
      </c>
      <c r="M89" s="198">
        <f t="shared" si="7"/>
        <v>0</v>
      </c>
      <c r="N89" s="192" t="s">
        <v>35</v>
      </c>
      <c r="R89" s="256" t="s">
        <v>24</v>
      </c>
      <c r="S89" s="256">
        <v>0</v>
      </c>
      <c r="V89" s="256">
        <v>0</v>
      </c>
      <c r="W89" s="256"/>
    </row>
    <row r="90" spans="2:23" x14ac:dyDescent="0.25">
      <c r="B90" s="104"/>
      <c r="C90" s="306"/>
      <c r="D90" s="192" t="s">
        <v>32</v>
      </c>
      <c r="E90" s="204">
        <v>0</v>
      </c>
      <c r="F90" s="203">
        <v>56.69</v>
      </c>
      <c r="G90" s="204">
        <v>0</v>
      </c>
      <c r="H90" s="204">
        <v>0</v>
      </c>
      <c r="I90" s="204">
        <v>0</v>
      </c>
      <c r="J90" s="204">
        <v>0</v>
      </c>
      <c r="K90" s="204">
        <v>0</v>
      </c>
      <c r="L90" s="204">
        <v>0</v>
      </c>
      <c r="M90" s="198">
        <f t="shared" si="7"/>
        <v>56.69</v>
      </c>
      <c r="N90" s="192" t="s">
        <v>32</v>
      </c>
      <c r="R90" s="256" t="s">
        <v>35</v>
      </c>
      <c r="S90" s="256">
        <v>0</v>
      </c>
      <c r="V90" s="256">
        <v>0</v>
      </c>
      <c r="W90" s="256"/>
    </row>
    <row r="91" spans="2:23" x14ac:dyDescent="0.25">
      <c r="B91" s="104"/>
      <c r="C91" s="306"/>
      <c r="D91" s="192" t="s">
        <v>31</v>
      </c>
      <c r="E91" s="204">
        <v>0</v>
      </c>
      <c r="F91" s="204">
        <v>0</v>
      </c>
      <c r="G91" s="204">
        <v>0</v>
      </c>
      <c r="H91" s="203">
        <v>58.72</v>
      </c>
      <c r="I91" s="204">
        <v>0</v>
      </c>
      <c r="J91" s="204">
        <v>0</v>
      </c>
      <c r="K91" s="204">
        <v>0</v>
      </c>
      <c r="L91" s="204">
        <v>0</v>
      </c>
      <c r="M91" s="198">
        <f t="shared" si="7"/>
        <v>58.72</v>
      </c>
      <c r="N91" s="192" t="s">
        <v>31</v>
      </c>
      <c r="R91" s="256" t="s">
        <v>32</v>
      </c>
      <c r="S91" s="256">
        <v>56.69</v>
      </c>
      <c r="V91" s="256">
        <v>5895.76</v>
      </c>
      <c r="W91" s="256"/>
    </row>
    <row r="92" spans="2:23" x14ac:dyDescent="0.25">
      <c r="B92" s="104"/>
      <c r="C92" s="306"/>
      <c r="D92" s="192" t="s">
        <v>36</v>
      </c>
      <c r="E92" s="204">
        <v>0</v>
      </c>
      <c r="F92" s="204">
        <v>0</v>
      </c>
      <c r="G92" s="204">
        <v>0</v>
      </c>
      <c r="H92" s="204">
        <v>0</v>
      </c>
      <c r="I92" s="204">
        <v>0</v>
      </c>
      <c r="J92" s="204">
        <v>0</v>
      </c>
      <c r="K92" s="204">
        <v>0</v>
      </c>
      <c r="L92" s="204">
        <v>0</v>
      </c>
      <c r="M92" s="198">
        <f t="shared" si="7"/>
        <v>0</v>
      </c>
      <c r="N92" s="192" t="s">
        <v>36</v>
      </c>
      <c r="R92" s="256" t="s">
        <v>31</v>
      </c>
      <c r="S92" s="256">
        <v>58.719999999999992</v>
      </c>
      <c r="V92" s="256">
        <v>15267.2</v>
      </c>
      <c r="W92" s="256"/>
    </row>
    <row r="93" spans="2:23" x14ac:dyDescent="0.25">
      <c r="B93" s="104"/>
      <c r="C93" s="306"/>
      <c r="D93" s="192" t="s">
        <v>29</v>
      </c>
      <c r="E93" s="204">
        <v>0</v>
      </c>
      <c r="F93" s="204">
        <v>0</v>
      </c>
      <c r="G93" s="204">
        <v>0</v>
      </c>
      <c r="H93" s="204">
        <v>0</v>
      </c>
      <c r="I93" s="204">
        <v>0</v>
      </c>
      <c r="J93" s="204">
        <v>0</v>
      </c>
      <c r="K93" s="204">
        <v>0</v>
      </c>
      <c r="L93" s="204">
        <v>0</v>
      </c>
      <c r="M93" s="198">
        <f>SUBTOTAL(9,E93:L93)</f>
        <v>0</v>
      </c>
      <c r="N93" s="192" t="s">
        <v>29</v>
      </c>
      <c r="R93" s="256" t="s">
        <v>36</v>
      </c>
      <c r="S93" s="256">
        <v>0</v>
      </c>
      <c r="V93" s="256">
        <v>0</v>
      </c>
      <c r="W93" s="256"/>
    </row>
    <row r="94" spans="2:23" x14ac:dyDescent="0.25">
      <c r="B94" s="104"/>
      <c r="C94" s="306"/>
      <c r="D94" s="192" t="s">
        <v>30</v>
      </c>
      <c r="E94" s="204">
        <v>0</v>
      </c>
      <c r="F94" s="204">
        <v>0</v>
      </c>
      <c r="G94" s="204">
        <v>0</v>
      </c>
      <c r="H94" s="204">
        <v>0</v>
      </c>
      <c r="I94" s="204">
        <v>0</v>
      </c>
      <c r="J94" s="204">
        <v>0</v>
      </c>
      <c r="K94" s="204">
        <v>0</v>
      </c>
      <c r="L94" s="204">
        <v>0</v>
      </c>
      <c r="M94" s="198">
        <f t="shared" si="7"/>
        <v>0</v>
      </c>
      <c r="N94" s="192" t="s">
        <v>30</v>
      </c>
      <c r="R94" s="256" t="s">
        <v>29</v>
      </c>
      <c r="S94" s="256">
        <v>0</v>
      </c>
      <c r="V94" s="256">
        <v>0</v>
      </c>
      <c r="W94" s="256"/>
    </row>
    <row r="95" spans="2:23" x14ac:dyDescent="0.25">
      <c r="B95" s="104"/>
      <c r="C95" s="306"/>
      <c r="D95" s="192" t="s">
        <v>27</v>
      </c>
      <c r="E95" s="204">
        <v>0</v>
      </c>
      <c r="F95" s="203">
        <v>242.24</v>
      </c>
      <c r="G95" s="204">
        <v>0</v>
      </c>
      <c r="H95" s="204">
        <v>0</v>
      </c>
      <c r="I95" s="204">
        <v>0</v>
      </c>
      <c r="J95" s="204">
        <v>0</v>
      </c>
      <c r="K95" s="204">
        <v>0</v>
      </c>
      <c r="L95" s="204">
        <v>0</v>
      </c>
      <c r="M95" s="198">
        <f t="shared" si="7"/>
        <v>242.24</v>
      </c>
      <c r="N95" s="192" t="s">
        <v>27</v>
      </c>
      <c r="R95" s="256" t="s">
        <v>30</v>
      </c>
      <c r="S95" s="256">
        <v>0</v>
      </c>
      <c r="V95" s="256">
        <v>0</v>
      </c>
      <c r="W95" s="256"/>
    </row>
    <row r="96" spans="2:23" x14ac:dyDescent="0.25">
      <c r="B96" s="104"/>
      <c r="C96" s="306"/>
      <c r="D96" s="192" t="s">
        <v>28</v>
      </c>
      <c r="E96" s="203">
        <v>12</v>
      </c>
      <c r="F96" s="203">
        <v>70.290000000000006</v>
      </c>
      <c r="G96" s="204">
        <v>0</v>
      </c>
      <c r="H96" s="204">
        <v>47.82</v>
      </c>
      <c r="I96" s="204">
        <v>0</v>
      </c>
      <c r="J96" s="204">
        <v>0</v>
      </c>
      <c r="K96" s="204">
        <v>0</v>
      </c>
      <c r="L96" s="204">
        <v>0</v>
      </c>
      <c r="M96" s="198">
        <f t="shared" si="7"/>
        <v>130.11000000000001</v>
      </c>
      <c r="N96" s="192" t="s">
        <v>28</v>
      </c>
      <c r="R96" s="256" t="s">
        <v>27</v>
      </c>
      <c r="S96" s="256">
        <v>242.23999999999995</v>
      </c>
      <c r="V96" s="256">
        <v>25192.960000000003</v>
      </c>
      <c r="W96" s="256"/>
    </row>
    <row r="97" spans="2:23" x14ac:dyDescent="0.25">
      <c r="B97" s="104"/>
      <c r="C97" s="306"/>
      <c r="D97" s="192" t="s">
        <v>34</v>
      </c>
      <c r="E97" s="204">
        <v>0</v>
      </c>
      <c r="F97" s="206">
        <v>951.64</v>
      </c>
      <c r="G97" s="204">
        <v>0</v>
      </c>
      <c r="H97" s="204">
        <v>0</v>
      </c>
      <c r="I97" s="204">
        <v>0</v>
      </c>
      <c r="J97" s="203">
        <v>13.29</v>
      </c>
      <c r="K97" s="204">
        <v>0</v>
      </c>
      <c r="L97" s="204">
        <v>0</v>
      </c>
      <c r="M97" s="198">
        <f>SUBTOTAL(9,E97:L97)</f>
        <v>964.93</v>
      </c>
      <c r="N97" s="192" t="s">
        <v>34</v>
      </c>
      <c r="R97" s="256" t="s">
        <v>28</v>
      </c>
      <c r="S97" s="256">
        <v>130.11000000000001</v>
      </c>
      <c r="V97" s="256">
        <v>20367.36</v>
      </c>
      <c r="W97" s="256"/>
    </row>
    <row r="98" spans="2:23" x14ac:dyDescent="0.25">
      <c r="B98" s="104"/>
      <c r="C98" s="306"/>
      <c r="D98" s="192" t="s">
        <v>84</v>
      </c>
      <c r="E98" s="204">
        <v>0</v>
      </c>
      <c r="F98" s="204">
        <v>0</v>
      </c>
      <c r="G98" s="204">
        <v>0</v>
      </c>
      <c r="H98" s="204">
        <v>0</v>
      </c>
      <c r="I98" s="204">
        <v>0</v>
      </c>
      <c r="J98" s="204">
        <v>0</v>
      </c>
      <c r="K98" s="204">
        <v>0</v>
      </c>
      <c r="L98" s="204">
        <v>0</v>
      </c>
      <c r="M98" s="198">
        <f t="shared" si="7"/>
        <v>0</v>
      </c>
      <c r="N98" s="192" t="s">
        <v>84</v>
      </c>
      <c r="R98" s="256" t="s">
        <v>34</v>
      </c>
      <c r="S98" s="256">
        <v>964.93399999999986</v>
      </c>
      <c r="V98" s="256">
        <v>99552.055999999982</v>
      </c>
      <c r="W98" s="256"/>
    </row>
    <row r="99" spans="2:23" x14ac:dyDescent="0.25">
      <c r="B99" s="104"/>
      <c r="C99" s="306"/>
      <c r="D99" s="192" t="s">
        <v>83</v>
      </c>
      <c r="E99" s="204">
        <v>0</v>
      </c>
      <c r="F99" s="204">
        <v>0</v>
      </c>
      <c r="G99" s="204">
        <v>0</v>
      </c>
      <c r="H99" s="204">
        <v>0</v>
      </c>
      <c r="I99" s="204">
        <v>0</v>
      </c>
      <c r="J99" s="204">
        <v>0</v>
      </c>
      <c r="K99" s="203">
        <v>32.4</v>
      </c>
      <c r="L99" s="205">
        <v>0</v>
      </c>
      <c r="M99" s="198">
        <f>SUBTOTAL(9,E99:L99)</f>
        <v>32.4</v>
      </c>
      <c r="N99" s="192" t="s">
        <v>83</v>
      </c>
      <c r="R99" s="256" t="s">
        <v>84</v>
      </c>
      <c r="S99" s="256">
        <v>0</v>
      </c>
      <c r="V99" s="256">
        <v>0</v>
      </c>
      <c r="W99" s="256"/>
    </row>
    <row r="100" spans="2:23" x14ac:dyDescent="0.25">
      <c r="B100" s="104"/>
      <c r="C100" s="306"/>
      <c r="D100" s="192" t="s">
        <v>85</v>
      </c>
      <c r="E100" s="204">
        <v>0</v>
      </c>
      <c r="F100" s="204">
        <v>0</v>
      </c>
      <c r="G100" s="204">
        <v>0</v>
      </c>
      <c r="H100" s="204">
        <v>0</v>
      </c>
      <c r="I100" s="204">
        <v>0</v>
      </c>
      <c r="J100" s="204">
        <v>0</v>
      </c>
      <c r="K100" s="205">
        <v>0</v>
      </c>
      <c r="L100" s="205">
        <v>0</v>
      </c>
      <c r="M100" s="198">
        <f>SUBTOTAL(9,E100:L100)</f>
        <v>0</v>
      </c>
      <c r="N100" s="192" t="s">
        <v>85</v>
      </c>
      <c r="R100" s="256" t="s">
        <v>83</v>
      </c>
      <c r="S100" s="256">
        <v>32.4</v>
      </c>
      <c r="V100" s="256">
        <v>32.4</v>
      </c>
      <c r="W100" s="256"/>
    </row>
    <row r="101" spans="2:23" x14ac:dyDescent="0.25">
      <c r="B101" s="104"/>
      <c r="C101" s="306"/>
      <c r="D101" s="104"/>
      <c r="E101" s="104"/>
      <c r="F101" s="104"/>
      <c r="G101" s="104"/>
      <c r="H101" s="104"/>
      <c r="I101" s="104"/>
      <c r="J101" s="104"/>
      <c r="K101" s="104"/>
      <c r="L101" s="104"/>
      <c r="M101" s="141"/>
      <c r="N101" s="138"/>
      <c r="R101" s="256" t="s">
        <v>85</v>
      </c>
      <c r="S101" s="256">
        <v>0</v>
      </c>
      <c r="V101" s="256">
        <v>0</v>
      </c>
      <c r="W101" s="256"/>
    </row>
    <row r="102" spans="2:23" x14ac:dyDescent="0.25">
      <c r="B102" s="403" t="s">
        <v>216</v>
      </c>
      <c r="C102" s="403"/>
      <c r="D102" s="403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199">
        <f>SUBTOTAL(9,E87:L100)</f>
        <v>1709.41</v>
      </c>
      <c r="N102" s="138"/>
      <c r="R102" s="287" t="s">
        <v>213</v>
      </c>
      <c r="S102" s="287">
        <v>1709.4139999999998</v>
      </c>
      <c r="T102" s="287"/>
      <c r="U102" s="287"/>
      <c r="V102" s="287">
        <v>189637.01599999997</v>
      </c>
      <c r="W102" s="287"/>
    </row>
    <row r="103" spans="2:23" x14ac:dyDescent="0.25">
      <c r="B103" s="11"/>
      <c r="C103" s="302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06"/>
      <c r="D105" s="192" t="s">
        <v>96</v>
      </c>
      <c r="E105" s="408" t="s">
        <v>97</v>
      </c>
      <c r="F105" s="408"/>
      <c r="G105" s="408"/>
      <c r="H105" s="408"/>
      <c r="I105" s="408"/>
      <c r="J105" s="408"/>
      <c r="K105" s="408"/>
      <c r="L105" s="104"/>
      <c r="M105" s="141"/>
      <c r="N105" s="138"/>
    </row>
    <row r="106" spans="2:23" x14ac:dyDescent="0.25">
      <c r="B106" s="104"/>
      <c r="C106" s="306"/>
      <c r="D106" s="193" t="s">
        <v>264</v>
      </c>
      <c r="E106" s="194">
        <v>1</v>
      </c>
      <c r="F106" s="194">
        <v>2</v>
      </c>
      <c r="G106" s="195">
        <v>3</v>
      </c>
      <c r="H106" s="195">
        <v>5</v>
      </c>
      <c r="I106" s="195" t="s">
        <v>99</v>
      </c>
      <c r="J106" s="195" t="s">
        <v>24</v>
      </c>
      <c r="K106" s="194" t="s">
        <v>180</v>
      </c>
      <c r="L106" s="194" t="s">
        <v>215</v>
      </c>
      <c r="M106" s="404" t="s">
        <v>216</v>
      </c>
      <c r="N106" s="405"/>
    </row>
    <row r="107" spans="2:23" x14ac:dyDescent="0.25">
      <c r="B107" s="104"/>
      <c r="C107" s="306"/>
      <c r="D107" s="196" t="s">
        <v>33</v>
      </c>
      <c r="E107" s="197">
        <v>0</v>
      </c>
      <c r="F107" s="197">
        <v>457.66</v>
      </c>
      <c r="G107" s="197">
        <v>0</v>
      </c>
      <c r="H107" s="197">
        <v>0</v>
      </c>
      <c r="I107" s="197">
        <v>0</v>
      </c>
      <c r="J107" s="197">
        <v>0</v>
      </c>
      <c r="K107" s="197">
        <v>0</v>
      </c>
      <c r="L107" s="197">
        <v>0</v>
      </c>
      <c r="M107" s="198">
        <f t="shared" ref="M107:M118" si="9">SUBTOTAL(9,E107:L107)</f>
        <v>457.66</v>
      </c>
      <c r="N107" s="196" t="s">
        <v>33</v>
      </c>
      <c r="Q107" t="s">
        <v>219</v>
      </c>
      <c r="R107" s="256" t="s">
        <v>217</v>
      </c>
      <c r="S107" s="256" t="s">
        <v>211</v>
      </c>
      <c r="V107" s="256" t="s">
        <v>212</v>
      </c>
    </row>
    <row r="108" spans="2:23" x14ac:dyDescent="0.25">
      <c r="B108" s="104"/>
      <c r="C108" s="306"/>
      <c r="D108" s="192" t="s">
        <v>24</v>
      </c>
      <c r="E108" s="197">
        <v>0</v>
      </c>
      <c r="F108" s="197">
        <v>81.91</v>
      </c>
      <c r="G108" s="197">
        <v>0</v>
      </c>
      <c r="H108" s="197">
        <v>0</v>
      </c>
      <c r="I108" s="197">
        <v>0</v>
      </c>
      <c r="J108" s="197">
        <v>0</v>
      </c>
      <c r="K108" s="197">
        <v>0</v>
      </c>
      <c r="L108" s="197">
        <v>0</v>
      </c>
      <c r="M108" s="198">
        <f>SUBTOTAL(9,E108:L108)</f>
        <v>81.91</v>
      </c>
      <c r="N108" s="192" t="s">
        <v>24</v>
      </c>
      <c r="R108" s="256" t="s">
        <v>33</v>
      </c>
      <c r="S108" s="256">
        <v>457.66000000000008</v>
      </c>
      <c r="V108" s="256">
        <v>47596.639999999999</v>
      </c>
    </row>
    <row r="109" spans="2:23" x14ac:dyDescent="0.25">
      <c r="B109" s="104"/>
      <c r="C109" s="306"/>
      <c r="D109" s="192" t="s">
        <v>35</v>
      </c>
      <c r="E109" s="197">
        <v>0</v>
      </c>
      <c r="F109" s="219">
        <v>74.5</v>
      </c>
      <c r="G109" s="197">
        <v>0</v>
      </c>
      <c r="H109" s="197">
        <v>0</v>
      </c>
      <c r="I109" s="197">
        <v>0</v>
      </c>
      <c r="J109" s="197">
        <v>0</v>
      </c>
      <c r="K109" s="197">
        <v>0</v>
      </c>
      <c r="L109" s="197">
        <v>0</v>
      </c>
      <c r="M109" s="198">
        <f t="shared" si="9"/>
        <v>74.5</v>
      </c>
      <c r="N109" s="192" t="s">
        <v>35</v>
      </c>
      <c r="R109" s="256" t="s">
        <v>24</v>
      </c>
      <c r="S109" s="256">
        <v>81.91</v>
      </c>
      <c r="V109" s="256">
        <v>8518.64</v>
      </c>
    </row>
    <row r="110" spans="2:23" x14ac:dyDescent="0.25">
      <c r="B110" s="104"/>
      <c r="C110" s="306"/>
      <c r="D110" s="192" t="s">
        <v>32</v>
      </c>
      <c r="E110" s="197">
        <v>0</v>
      </c>
      <c r="F110" s="197">
        <v>11.25</v>
      </c>
      <c r="G110" s="197">
        <v>0</v>
      </c>
      <c r="H110" s="197">
        <v>0</v>
      </c>
      <c r="I110" s="197">
        <v>0</v>
      </c>
      <c r="J110" s="197">
        <v>0</v>
      </c>
      <c r="K110" s="197">
        <v>0</v>
      </c>
      <c r="L110" s="197">
        <v>0</v>
      </c>
      <c r="M110" s="198">
        <f t="shared" si="9"/>
        <v>11.25</v>
      </c>
      <c r="N110" s="192" t="s">
        <v>32</v>
      </c>
      <c r="R110" s="256" t="s">
        <v>35</v>
      </c>
      <c r="S110" s="256">
        <v>74.5</v>
      </c>
      <c r="V110" s="256">
        <v>7748</v>
      </c>
    </row>
    <row r="111" spans="2:23" x14ac:dyDescent="0.25">
      <c r="B111" s="104"/>
      <c r="C111" s="306"/>
      <c r="D111" s="192" t="s">
        <v>31</v>
      </c>
      <c r="E111" s="197">
        <v>0</v>
      </c>
      <c r="F111" s="197">
        <v>0</v>
      </c>
      <c r="G111" s="197">
        <v>0</v>
      </c>
      <c r="H111" s="197">
        <v>38.799999999999997</v>
      </c>
      <c r="I111" s="197">
        <v>0</v>
      </c>
      <c r="J111" s="197">
        <v>0</v>
      </c>
      <c r="K111" s="197">
        <v>0</v>
      </c>
      <c r="L111" s="197">
        <v>0</v>
      </c>
      <c r="M111" s="198">
        <f t="shared" si="9"/>
        <v>38.799999999999997</v>
      </c>
      <c r="N111" s="192" t="s">
        <v>31</v>
      </c>
      <c r="R111" s="256" t="s">
        <v>32</v>
      </c>
      <c r="S111" s="256">
        <v>11.25</v>
      </c>
      <c r="V111" s="256">
        <v>1170</v>
      </c>
    </row>
    <row r="112" spans="2:23" x14ac:dyDescent="0.25">
      <c r="B112" s="104"/>
      <c r="C112" s="306"/>
      <c r="D112" s="192" t="s">
        <v>36</v>
      </c>
      <c r="E112" s="197">
        <v>0</v>
      </c>
      <c r="F112" s="197">
        <v>0</v>
      </c>
      <c r="G112" s="197">
        <v>0</v>
      </c>
      <c r="H112" s="197">
        <v>0</v>
      </c>
      <c r="I112" s="197">
        <v>0</v>
      </c>
      <c r="J112" s="197">
        <v>0</v>
      </c>
      <c r="K112" s="197">
        <v>0</v>
      </c>
      <c r="L112" s="197">
        <v>0</v>
      </c>
      <c r="M112" s="198">
        <f t="shared" si="9"/>
        <v>0</v>
      </c>
      <c r="N112" s="192" t="s">
        <v>36</v>
      </c>
      <c r="R112" s="256" t="s">
        <v>31</v>
      </c>
      <c r="S112" s="256">
        <v>38.799999999999997</v>
      </c>
      <c r="V112" s="256">
        <v>10088</v>
      </c>
    </row>
    <row r="113" spans="2:22" x14ac:dyDescent="0.25">
      <c r="B113" s="104"/>
      <c r="C113" s="306"/>
      <c r="D113" s="192" t="s">
        <v>29</v>
      </c>
      <c r="E113" s="197">
        <v>0</v>
      </c>
      <c r="F113" s="197">
        <v>0</v>
      </c>
      <c r="G113" s="197">
        <v>0</v>
      </c>
      <c r="H113" s="197">
        <v>0</v>
      </c>
      <c r="I113" s="197">
        <v>0</v>
      </c>
      <c r="J113" s="197">
        <v>0</v>
      </c>
      <c r="K113" s="197">
        <v>0</v>
      </c>
      <c r="L113" s="197">
        <v>0</v>
      </c>
      <c r="M113" s="198">
        <f>SUBTOTAL(9,E113:L113)</f>
        <v>0</v>
      </c>
      <c r="N113" s="192" t="s">
        <v>29</v>
      </c>
      <c r="R113" s="256" t="s">
        <v>36</v>
      </c>
      <c r="S113" s="256">
        <v>0</v>
      </c>
      <c r="V113" s="256">
        <v>0</v>
      </c>
    </row>
    <row r="114" spans="2:22" x14ac:dyDescent="0.25">
      <c r="B114" s="104"/>
      <c r="C114" s="306"/>
      <c r="D114" s="192" t="s">
        <v>30</v>
      </c>
      <c r="E114" s="197">
        <v>0</v>
      </c>
      <c r="F114" s="197"/>
      <c r="G114" s="197"/>
      <c r="H114" s="197">
        <v>77.3</v>
      </c>
      <c r="I114" s="197">
        <v>0</v>
      </c>
      <c r="J114" s="197">
        <v>0</v>
      </c>
      <c r="K114" s="197">
        <v>0</v>
      </c>
      <c r="L114" s="197">
        <v>0</v>
      </c>
      <c r="M114" s="198">
        <f t="shared" si="9"/>
        <v>77.3</v>
      </c>
      <c r="N114" s="192" t="s">
        <v>30</v>
      </c>
      <c r="R114" s="256" t="s">
        <v>29</v>
      </c>
      <c r="S114" s="256">
        <v>0</v>
      </c>
      <c r="V114" s="256">
        <v>0</v>
      </c>
    </row>
    <row r="115" spans="2:22" x14ac:dyDescent="0.25">
      <c r="B115" s="104"/>
      <c r="C115" s="306"/>
      <c r="D115" s="192" t="s">
        <v>27</v>
      </c>
      <c r="E115" s="197">
        <v>0</v>
      </c>
      <c r="F115" s="219">
        <v>23.4</v>
      </c>
      <c r="G115" s="197">
        <v>138.79</v>
      </c>
      <c r="H115" s="197">
        <v>9.15</v>
      </c>
      <c r="I115" s="197">
        <v>0</v>
      </c>
      <c r="J115" s="197">
        <v>0</v>
      </c>
      <c r="K115" s="197">
        <v>0</v>
      </c>
      <c r="L115" s="197">
        <v>0</v>
      </c>
      <c r="M115" s="198">
        <f t="shared" si="9"/>
        <v>171.34</v>
      </c>
      <c r="N115" s="192" t="s">
        <v>27</v>
      </c>
      <c r="R115" s="256" t="s">
        <v>30</v>
      </c>
      <c r="S115" s="256">
        <v>77.3</v>
      </c>
      <c r="V115" s="256">
        <v>20098</v>
      </c>
    </row>
    <row r="116" spans="2:22" x14ac:dyDescent="0.25">
      <c r="B116" s="104"/>
      <c r="C116" s="306"/>
      <c r="D116" s="192" t="s">
        <v>28</v>
      </c>
      <c r="E116" s="219">
        <v>7</v>
      </c>
      <c r="F116" s="219">
        <v>13.6</v>
      </c>
      <c r="G116" s="197"/>
      <c r="H116" s="197">
        <v>38.9</v>
      </c>
      <c r="I116" s="197">
        <v>0</v>
      </c>
      <c r="J116" s="197">
        <v>0</v>
      </c>
      <c r="K116" s="197">
        <v>0</v>
      </c>
      <c r="L116" s="197">
        <v>0</v>
      </c>
      <c r="M116" s="198">
        <f t="shared" si="9"/>
        <v>59.5</v>
      </c>
      <c r="N116" s="192" t="s">
        <v>28</v>
      </c>
      <c r="R116" s="256" t="s">
        <v>27</v>
      </c>
      <c r="S116" s="256">
        <v>171.33999999999997</v>
      </c>
      <c r="V116" s="256">
        <v>26463.839999999997</v>
      </c>
    </row>
    <row r="117" spans="2:22" x14ac:dyDescent="0.25">
      <c r="B117" s="104"/>
      <c r="C117" s="306"/>
      <c r="D117" s="192" t="s">
        <v>34</v>
      </c>
      <c r="E117" s="197">
        <v>0</v>
      </c>
      <c r="F117" s="197">
        <v>0</v>
      </c>
      <c r="G117" s="197">
        <v>0</v>
      </c>
      <c r="H117" s="197">
        <v>0</v>
      </c>
      <c r="I117" s="197">
        <v>0</v>
      </c>
      <c r="J117" s="197">
        <v>0</v>
      </c>
      <c r="K117" s="197">
        <v>8.27</v>
      </c>
      <c r="L117" s="197">
        <v>0</v>
      </c>
      <c r="M117" s="198">
        <f>SUBTOTAL(9,E117:L117)</f>
        <v>8.27</v>
      </c>
      <c r="N117" s="192" t="s">
        <v>34</v>
      </c>
      <c r="R117" s="256" t="s">
        <v>28</v>
      </c>
      <c r="S117" s="256">
        <v>59.5</v>
      </c>
      <c r="V117" s="256">
        <v>11892.4</v>
      </c>
    </row>
    <row r="118" spans="2:22" x14ac:dyDescent="0.25">
      <c r="B118" s="104"/>
      <c r="C118" s="306"/>
      <c r="D118" s="192" t="s">
        <v>84</v>
      </c>
      <c r="E118" s="197">
        <v>0</v>
      </c>
      <c r="F118" s="197">
        <v>0</v>
      </c>
      <c r="G118" s="197">
        <v>0</v>
      </c>
      <c r="H118" s="197">
        <v>0</v>
      </c>
      <c r="I118" s="197">
        <v>0</v>
      </c>
      <c r="J118" s="197">
        <v>0</v>
      </c>
      <c r="K118" s="197">
        <v>0</v>
      </c>
      <c r="L118" s="197">
        <v>0</v>
      </c>
      <c r="M118" s="198">
        <f t="shared" si="9"/>
        <v>0</v>
      </c>
      <c r="N118" s="192" t="s">
        <v>84</v>
      </c>
      <c r="R118" s="256" t="s">
        <v>34</v>
      </c>
      <c r="S118" s="256">
        <v>8.27</v>
      </c>
      <c r="V118" s="256">
        <v>8.27</v>
      </c>
    </row>
    <row r="119" spans="2:22" x14ac:dyDescent="0.25">
      <c r="B119" s="104"/>
      <c r="C119" s="306"/>
      <c r="D119" s="192" t="s">
        <v>83</v>
      </c>
      <c r="E119" s="197">
        <v>0</v>
      </c>
      <c r="F119" s="197">
        <v>4.32</v>
      </c>
      <c r="G119" s="197"/>
      <c r="H119" s="197"/>
      <c r="I119" s="197">
        <v>0</v>
      </c>
      <c r="J119" s="197">
        <v>0</v>
      </c>
      <c r="K119" s="197">
        <v>125.28</v>
      </c>
      <c r="L119" s="104">
        <v>0</v>
      </c>
      <c r="M119" s="198">
        <f>SUBTOTAL(9,E119:L119)</f>
        <v>129.6</v>
      </c>
      <c r="N119" s="192" t="s">
        <v>83</v>
      </c>
      <c r="R119" s="256" t="s">
        <v>84</v>
      </c>
      <c r="S119" s="256">
        <v>0</v>
      </c>
      <c r="V119" s="256">
        <v>0</v>
      </c>
    </row>
    <row r="120" spans="2:22" x14ac:dyDescent="0.25">
      <c r="B120" s="104"/>
      <c r="C120" s="306"/>
      <c r="D120" s="192" t="s">
        <v>85</v>
      </c>
      <c r="E120" s="197">
        <v>0</v>
      </c>
      <c r="F120" s="197">
        <v>0</v>
      </c>
      <c r="G120" s="197">
        <v>0</v>
      </c>
      <c r="H120" s="197">
        <v>0</v>
      </c>
      <c r="I120" s="197">
        <v>0</v>
      </c>
      <c r="J120" s="197">
        <v>0</v>
      </c>
      <c r="K120" s="104">
        <v>0</v>
      </c>
      <c r="L120" s="104">
        <v>0</v>
      </c>
      <c r="M120" s="198">
        <f>SUBTOTAL(9,E120:L120)</f>
        <v>0</v>
      </c>
      <c r="N120" s="192" t="s">
        <v>85</v>
      </c>
      <c r="R120" s="256" t="s">
        <v>83</v>
      </c>
      <c r="S120" s="256">
        <v>129.6</v>
      </c>
      <c r="V120" s="256">
        <v>574.56000000000006</v>
      </c>
    </row>
    <row r="121" spans="2:22" x14ac:dyDescent="0.25">
      <c r="B121" s="104"/>
      <c r="C121" s="306"/>
      <c r="D121" s="104"/>
      <c r="E121" s="104"/>
      <c r="F121" s="104"/>
      <c r="G121" s="104"/>
      <c r="H121" s="104"/>
      <c r="I121" s="104"/>
      <c r="J121" s="104"/>
      <c r="K121" s="104"/>
      <c r="L121" s="104"/>
      <c r="M121" s="141"/>
      <c r="N121" s="138"/>
      <c r="R121" s="256" t="s">
        <v>85</v>
      </c>
      <c r="S121" s="256">
        <v>0</v>
      </c>
      <c r="V121" s="256">
        <v>0</v>
      </c>
    </row>
    <row r="122" spans="2:22" x14ac:dyDescent="0.25">
      <c r="B122" s="403" t="s">
        <v>216</v>
      </c>
      <c r="C122" s="403"/>
      <c r="D122" s="403"/>
      <c r="E122" s="218">
        <f>SUBTOTAL(9,E107:E120)</f>
        <v>7</v>
      </c>
      <c r="F122" s="218">
        <f>SUBTOTAL(9,F107:F120)</f>
        <v>666.6400000000001</v>
      </c>
      <c r="G122" s="218">
        <f t="shared" ref="G122:L122" si="10">SUBTOTAL(9,G107:G120)</f>
        <v>138.79</v>
      </c>
      <c r="H122" s="218">
        <f>SUBTOTAL(9,H107:H120)</f>
        <v>164.15</v>
      </c>
      <c r="I122" s="218">
        <f t="shared" si="10"/>
        <v>0</v>
      </c>
      <c r="J122" s="218">
        <f t="shared" si="10"/>
        <v>0</v>
      </c>
      <c r="K122" s="218">
        <f t="shared" si="10"/>
        <v>133.55000000000001</v>
      </c>
      <c r="L122" s="104">
        <f t="shared" si="10"/>
        <v>0</v>
      </c>
      <c r="M122" s="199">
        <f>SUBTOTAL(9,E107:L120)</f>
        <v>1110.1299999999999</v>
      </c>
      <c r="N122" s="138"/>
      <c r="R122" s="287" t="s">
        <v>213</v>
      </c>
      <c r="S122" s="287">
        <v>1110.1299999999999</v>
      </c>
      <c r="T122" s="287"/>
      <c r="U122" s="287"/>
      <c r="V122" s="287">
        <v>134158.34999999998</v>
      </c>
    </row>
    <row r="125" spans="2:22" x14ac:dyDescent="0.25">
      <c r="B125" s="104"/>
      <c r="C125" s="306"/>
      <c r="D125" s="192" t="s">
        <v>96</v>
      </c>
      <c r="E125" s="408" t="s">
        <v>97</v>
      </c>
      <c r="F125" s="408"/>
      <c r="G125" s="408"/>
      <c r="H125" s="408"/>
      <c r="I125" s="408"/>
      <c r="J125" s="408"/>
      <c r="K125" s="408"/>
      <c r="L125" s="104"/>
      <c r="M125" s="141"/>
      <c r="N125" s="138"/>
    </row>
    <row r="126" spans="2:22" x14ac:dyDescent="0.25">
      <c r="B126" s="104"/>
      <c r="C126" s="306"/>
      <c r="D126" s="193" t="s">
        <v>265</v>
      </c>
      <c r="E126" s="194">
        <v>1</v>
      </c>
      <c r="F126" s="227">
        <v>2</v>
      </c>
      <c r="G126" s="195">
        <v>3</v>
      </c>
      <c r="H126" s="195">
        <v>5</v>
      </c>
      <c r="I126" s="195" t="s">
        <v>99</v>
      </c>
      <c r="J126" s="195" t="s">
        <v>24</v>
      </c>
      <c r="K126" s="194" t="s">
        <v>180</v>
      </c>
      <c r="L126" s="194" t="s">
        <v>215</v>
      </c>
      <c r="M126" s="404" t="s">
        <v>216</v>
      </c>
      <c r="N126" s="405"/>
    </row>
    <row r="127" spans="2:22" x14ac:dyDescent="0.25">
      <c r="B127" s="104"/>
      <c r="C127" s="306"/>
      <c r="D127" s="196" t="s">
        <v>33</v>
      </c>
      <c r="E127" s="197">
        <v>0</v>
      </c>
      <c r="F127" s="219">
        <v>289.55</v>
      </c>
      <c r="G127" s="197">
        <v>0</v>
      </c>
      <c r="H127" s="197">
        <v>0</v>
      </c>
      <c r="I127" s="197">
        <v>0</v>
      </c>
      <c r="J127" s="197">
        <v>0</v>
      </c>
      <c r="K127" s="197">
        <v>0</v>
      </c>
      <c r="L127" s="197">
        <v>0</v>
      </c>
      <c r="M127" s="198">
        <f t="shared" ref="M127:M138" si="11">SUBTOTAL(9,E127:L127)</f>
        <v>289.55</v>
      </c>
      <c r="N127" s="196" t="s">
        <v>33</v>
      </c>
      <c r="Q127" t="s">
        <v>220</v>
      </c>
      <c r="R127" s="256" t="s">
        <v>217</v>
      </c>
      <c r="S127" s="256" t="s">
        <v>211</v>
      </c>
      <c r="V127" s="256" t="s">
        <v>212</v>
      </c>
    </row>
    <row r="128" spans="2:22" x14ac:dyDescent="0.25">
      <c r="B128" s="104"/>
      <c r="C128" s="306"/>
      <c r="D128" s="192" t="s">
        <v>24</v>
      </c>
      <c r="E128" s="197">
        <v>0</v>
      </c>
      <c r="F128" s="197">
        <v>0</v>
      </c>
      <c r="G128" s="197">
        <v>0</v>
      </c>
      <c r="H128" s="197">
        <v>0</v>
      </c>
      <c r="I128" s="197">
        <v>0</v>
      </c>
      <c r="J128" s="197">
        <v>0</v>
      </c>
      <c r="K128" s="197">
        <v>0</v>
      </c>
      <c r="L128" s="197">
        <v>0</v>
      </c>
      <c r="M128" s="198">
        <f>SUBTOTAL(9,E128:L128)</f>
        <v>0</v>
      </c>
      <c r="N128" s="192" t="s">
        <v>24</v>
      </c>
      <c r="R128" s="256" t="s">
        <v>33</v>
      </c>
      <c r="S128" s="256">
        <v>289.54999999999995</v>
      </c>
      <c r="V128" s="256">
        <v>30113.200000000001</v>
      </c>
    </row>
    <row r="129" spans="2:22" x14ac:dyDescent="0.25">
      <c r="B129" s="104"/>
      <c r="C129" s="306"/>
      <c r="D129" s="192" t="s">
        <v>35</v>
      </c>
      <c r="E129" s="197">
        <v>0</v>
      </c>
      <c r="F129" s="197">
        <v>0</v>
      </c>
      <c r="G129" s="197">
        <v>0</v>
      </c>
      <c r="H129" s="197">
        <v>0</v>
      </c>
      <c r="I129" s="197">
        <v>0</v>
      </c>
      <c r="J129" s="197">
        <v>0</v>
      </c>
      <c r="K129" s="197">
        <v>0</v>
      </c>
      <c r="L129" s="197">
        <v>0</v>
      </c>
      <c r="M129" s="198">
        <f t="shared" si="11"/>
        <v>0</v>
      </c>
      <c r="N129" s="192" t="s">
        <v>35</v>
      </c>
      <c r="R129" s="256" t="s">
        <v>24</v>
      </c>
      <c r="S129" s="256">
        <v>0</v>
      </c>
      <c r="V129" s="256">
        <v>0</v>
      </c>
    </row>
    <row r="130" spans="2:22" x14ac:dyDescent="0.25">
      <c r="B130" s="104"/>
      <c r="C130" s="306"/>
      <c r="D130" s="192" t="s">
        <v>32</v>
      </c>
      <c r="E130" s="197">
        <v>0</v>
      </c>
      <c r="F130" s="219">
        <v>17.59</v>
      </c>
      <c r="G130" s="197">
        <v>0</v>
      </c>
      <c r="H130" s="197">
        <v>0</v>
      </c>
      <c r="I130" s="197">
        <v>0</v>
      </c>
      <c r="J130" s="197">
        <v>0</v>
      </c>
      <c r="K130" s="197">
        <v>0</v>
      </c>
      <c r="L130" s="197">
        <v>0</v>
      </c>
      <c r="M130" s="198">
        <f t="shared" si="11"/>
        <v>17.59</v>
      </c>
      <c r="N130" s="192" t="s">
        <v>32</v>
      </c>
      <c r="R130" s="256" t="s">
        <v>35</v>
      </c>
      <c r="S130" s="256">
        <v>0</v>
      </c>
      <c r="V130" s="256">
        <v>0</v>
      </c>
    </row>
    <row r="131" spans="2:22" x14ac:dyDescent="0.25">
      <c r="B131" s="104"/>
      <c r="C131" s="306"/>
      <c r="D131" s="192" t="s">
        <v>31</v>
      </c>
      <c r="E131" s="197">
        <v>0</v>
      </c>
      <c r="F131" s="219">
        <v>0</v>
      </c>
      <c r="G131" s="197">
        <v>0</v>
      </c>
      <c r="H131" s="197">
        <v>5.65</v>
      </c>
      <c r="I131" s="197">
        <v>0</v>
      </c>
      <c r="J131" s="197">
        <v>0</v>
      </c>
      <c r="K131" s="197">
        <v>0</v>
      </c>
      <c r="L131" s="197">
        <v>0</v>
      </c>
      <c r="M131" s="198">
        <f t="shared" si="11"/>
        <v>5.65</v>
      </c>
      <c r="N131" s="192" t="s">
        <v>31</v>
      </c>
      <c r="R131" s="256" t="s">
        <v>32</v>
      </c>
      <c r="S131" s="256">
        <v>17.59</v>
      </c>
      <c r="V131" s="256">
        <v>1829.36</v>
      </c>
    </row>
    <row r="132" spans="2:22" x14ac:dyDescent="0.25">
      <c r="B132" s="104"/>
      <c r="C132" s="306"/>
      <c r="D132" s="192" t="s">
        <v>36</v>
      </c>
      <c r="E132" s="197">
        <v>0</v>
      </c>
      <c r="F132" s="219">
        <v>0</v>
      </c>
      <c r="G132" s="197">
        <v>0</v>
      </c>
      <c r="H132" s="197">
        <v>0</v>
      </c>
      <c r="I132" s="197">
        <v>0</v>
      </c>
      <c r="J132" s="197">
        <v>0</v>
      </c>
      <c r="K132" s="197">
        <v>0</v>
      </c>
      <c r="L132" s="197">
        <v>0</v>
      </c>
      <c r="M132" s="198">
        <f t="shared" si="11"/>
        <v>0</v>
      </c>
      <c r="N132" s="192" t="s">
        <v>36</v>
      </c>
      <c r="R132" s="256" t="s">
        <v>31</v>
      </c>
      <c r="S132" s="256">
        <v>5.65</v>
      </c>
      <c r="V132" s="256">
        <v>1469</v>
      </c>
    </row>
    <row r="133" spans="2:22" x14ac:dyDescent="0.25">
      <c r="B133" s="104"/>
      <c r="C133" s="306"/>
      <c r="D133" s="192" t="s">
        <v>29</v>
      </c>
      <c r="E133" s="197">
        <v>0</v>
      </c>
      <c r="F133" s="219">
        <v>0</v>
      </c>
      <c r="G133" s="197">
        <v>0</v>
      </c>
      <c r="H133" s="197">
        <v>22.6</v>
      </c>
      <c r="I133" s="197">
        <v>0</v>
      </c>
      <c r="J133" s="197">
        <v>0</v>
      </c>
      <c r="K133" s="197">
        <v>0</v>
      </c>
      <c r="L133" s="197">
        <v>0</v>
      </c>
      <c r="M133" s="198">
        <f>SUBTOTAL(9,E133:L133)</f>
        <v>22.6</v>
      </c>
      <c r="N133" s="192" t="s">
        <v>29</v>
      </c>
      <c r="R133" s="256" t="s">
        <v>36</v>
      </c>
      <c r="S133" s="256">
        <v>0</v>
      </c>
      <c r="V133" s="256">
        <v>0</v>
      </c>
    </row>
    <row r="134" spans="2:22" x14ac:dyDescent="0.25">
      <c r="B134" s="104"/>
      <c r="C134" s="306"/>
      <c r="D134" s="192" t="s">
        <v>30</v>
      </c>
      <c r="E134" s="197">
        <v>0</v>
      </c>
      <c r="F134" s="219">
        <v>0</v>
      </c>
      <c r="G134" s="197">
        <v>0</v>
      </c>
      <c r="H134" s="197">
        <v>0</v>
      </c>
      <c r="I134" s="197">
        <v>0</v>
      </c>
      <c r="J134" s="197">
        <v>0</v>
      </c>
      <c r="K134" s="197">
        <v>0</v>
      </c>
      <c r="L134" s="197">
        <v>0</v>
      </c>
      <c r="M134" s="198">
        <f t="shared" si="11"/>
        <v>0</v>
      </c>
      <c r="N134" s="192" t="s">
        <v>30</v>
      </c>
      <c r="R134" s="256" t="s">
        <v>29</v>
      </c>
      <c r="S134" s="256">
        <v>22.6</v>
      </c>
      <c r="V134" s="256">
        <v>5876</v>
      </c>
    </row>
    <row r="135" spans="2:22" x14ac:dyDescent="0.25">
      <c r="B135" s="104"/>
      <c r="C135" s="306"/>
      <c r="D135" s="192" t="s">
        <v>27</v>
      </c>
      <c r="E135" s="197">
        <v>0</v>
      </c>
      <c r="F135" s="219">
        <v>136.01</v>
      </c>
      <c r="G135" s="197">
        <v>0</v>
      </c>
      <c r="H135" s="197">
        <v>0</v>
      </c>
      <c r="I135" s="197">
        <v>0</v>
      </c>
      <c r="J135" s="197">
        <v>0</v>
      </c>
      <c r="K135" s="197">
        <v>0</v>
      </c>
      <c r="L135" s="197">
        <v>0</v>
      </c>
      <c r="M135" s="198">
        <f t="shared" si="11"/>
        <v>136.01</v>
      </c>
      <c r="N135" s="192" t="s">
        <v>27</v>
      </c>
      <c r="R135" s="256" t="s">
        <v>30</v>
      </c>
      <c r="S135" s="256">
        <v>0</v>
      </c>
      <c r="V135" s="256">
        <v>0</v>
      </c>
    </row>
    <row r="136" spans="2:22" x14ac:dyDescent="0.25">
      <c r="B136" s="104"/>
      <c r="C136" s="306"/>
      <c r="D136" s="192" t="s">
        <v>28</v>
      </c>
      <c r="E136" s="197">
        <v>0</v>
      </c>
      <c r="F136" s="197">
        <v>0</v>
      </c>
      <c r="G136" s="197">
        <v>0</v>
      </c>
      <c r="H136" s="197">
        <v>0</v>
      </c>
      <c r="I136" s="197">
        <v>0</v>
      </c>
      <c r="J136" s="197">
        <v>0</v>
      </c>
      <c r="K136" s="197">
        <v>0</v>
      </c>
      <c r="L136" s="197">
        <v>0</v>
      </c>
      <c r="M136" s="198">
        <f t="shared" si="11"/>
        <v>0</v>
      </c>
      <c r="N136" s="192" t="s">
        <v>28</v>
      </c>
      <c r="R136" s="256" t="s">
        <v>27</v>
      </c>
      <c r="S136" s="256">
        <v>136.01</v>
      </c>
      <c r="V136" s="256">
        <v>14145.04</v>
      </c>
    </row>
    <row r="137" spans="2:22" x14ac:dyDescent="0.25">
      <c r="B137" s="104"/>
      <c r="C137" s="306"/>
      <c r="D137" s="192" t="s">
        <v>34</v>
      </c>
      <c r="E137" s="197">
        <v>370.83</v>
      </c>
      <c r="F137" s="219">
        <v>410.88</v>
      </c>
      <c r="G137" s="197">
        <v>0</v>
      </c>
      <c r="H137" s="197">
        <v>0</v>
      </c>
      <c r="I137" s="197">
        <v>0</v>
      </c>
      <c r="J137" s="197">
        <v>12.61</v>
      </c>
      <c r="K137" s="197">
        <v>0</v>
      </c>
      <c r="L137" s="197">
        <v>0</v>
      </c>
      <c r="M137" s="198">
        <f>SUBTOTAL(9,E137:L137)</f>
        <v>794.32</v>
      </c>
      <c r="N137" s="192" t="s">
        <v>34</v>
      </c>
      <c r="R137" s="256" t="s">
        <v>28</v>
      </c>
      <c r="S137" s="256">
        <v>0</v>
      </c>
      <c r="V137" s="256">
        <v>0</v>
      </c>
    </row>
    <row r="138" spans="2:22" x14ac:dyDescent="0.25">
      <c r="B138" s="104"/>
      <c r="C138" s="306"/>
      <c r="D138" s="192" t="s">
        <v>84</v>
      </c>
      <c r="E138" s="197">
        <v>0</v>
      </c>
      <c r="F138" s="197">
        <v>0</v>
      </c>
      <c r="G138" s="197">
        <v>0</v>
      </c>
      <c r="H138" s="197">
        <v>0</v>
      </c>
      <c r="I138" s="197">
        <v>0</v>
      </c>
      <c r="J138" s="197">
        <v>0</v>
      </c>
      <c r="K138" s="197">
        <v>0</v>
      </c>
      <c r="L138" s="197">
        <v>0</v>
      </c>
      <c r="M138" s="198">
        <f t="shared" si="11"/>
        <v>0</v>
      </c>
      <c r="N138" s="192" t="s">
        <v>84</v>
      </c>
      <c r="R138" s="256" t="s">
        <v>34</v>
      </c>
      <c r="S138" s="256">
        <v>794.31999999999994</v>
      </c>
      <c r="V138" s="256">
        <v>62039.899999999994</v>
      </c>
    </row>
    <row r="139" spans="2:22" x14ac:dyDescent="0.25">
      <c r="B139" s="104"/>
      <c r="C139" s="306"/>
      <c r="D139" s="192" t="s">
        <v>83</v>
      </c>
      <c r="E139" s="197">
        <v>0</v>
      </c>
      <c r="F139" s="219">
        <v>0</v>
      </c>
      <c r="G139" s="197">
        <v>0</v>
      </c>
      <c r="H139" s="197">
        <v>0</v>
      </c>
      <c r="I139" s="197">
        <v>0</v>
      </c>
      <c r="J139" s="197">
        <v>0</v>
      </c>
      <c r="K139" s="197">
        <v>30.5</v>
      </c>
      <c r="L139" s="197">
        <v>0</v>
      </c>
      <c r="M139" s="198">
        <f>SUBTOTAL(9,E139:L139)</f>
        <v>30.5</v>
      </c>
      <c r="N139" s="192" t="s">
        <v>83</v>
      </c>
      <c r="R139" s="256" t="s">
        <v>84</v>
      </c>
      <c r="S139" s="256">
        <v>0</v>
      </c>
      <c r="V139" s="256">
        <v>0</v>
      </c>
    </row>
    <row r="140" spans="2:22" x14ac:dyDescent="0.25">
      <c r="B140" s="104"/>
      <c r="C140" s="306"/>
      <c r="D140" s="192" t="s">
        <v>85</v>
      </c>
      <c r="E140" s="197">
        <v>0</v>
      </c>
      <c r="F140" s="197">
        <v>0</v>
      </c>
      <c r="G140" s="197">
        <v>0</v>
      </c>
      <c r="H140" s="197">
        <v>0</v>
      </c>
      <c r="I140" s="197">
        <v>0</v>
      </c>
      <c r="J140" s="197">
        <v>0</v>
      </c>
      <c r="K140" s="197">
        <v>0</v>
      </c>
      <c r="L140" s="197">
        <v>0</v>
      </c>
      <c r="M140" s="198">
        <f>SUBTOTAL(9,E140:L140)</f>
        <v>0</v>
      </c>
      <c r="N140" s="192" t="s">
        <v>85</v>
      </c>
      <c r="R140" s="256" t="s">
        <v>83</v>
      </c>
      <c r="S140" s="256">
        <v>30.5</v>
      </c>
      <c r="V140" s="256">
        <v>30.5</v>
      </c>
    </row>
    <row r="141" spans="2:22" x14ac:dyDescent="0.25">
      <c r="B141" s="104"/>
      <c r="C141" s="306"/>
      <c r="D141" s="104"/>
      <c r="E141" s="104"/>
      <c r="F141" s="218"/>
      <c r="G141" s="104"/>
      <c r="H141" s="104"/>
      <c r="I141" s="104"/>
      <c r="J141" s="104"/>
      <c r="K141" s="104"/>
      <c r="L141" s="104"/>
      <c r="M141" s="141"/>
      <c r="N141" s="138"/>
      <c r="R141" s="256" t="s">
        <v>85</v>
      </c>
      <c r="S141" s="256">
        <v>0</v>
      </c>
      <c r="V141" s="256">
        <v>0</v>
      </c>
    </row>
    <row r="142" spans="2:22" x14ac:dyDescent="0.25">
      <c r="B142" s="403" t="s">
        <v>216</v>
      </c>
      <c r="C142" s="403"/>
      <c r="D142" s="403"/>
      <c r="E142" s="218">
        <f>SUBTOTAL(9,E127:E140)</f>
        <v>370.83</v>
      </c>
      <c r="F142" s="218">
        <f>SUBTOTAL(9,F127:F140)</f>
        <v>854.03</v>
      </c>
      <c r="G142" s="218">
        <f t="shared" ref="G142:L142" si="12">SUBTOTAL(9,G127:G140)</f>
        <v>0</v>
      </c>
      <c r="H142" s="218">
        <f>SUBTOTAL(9,H127:H140)</f>
        <v>28.25</v>
      </c>
      <c r="I142" s="218">
        <f t="shared" si="12"/>
        <v>0</v>
      </c>
      <c r="J142" s="218">
        <f t="shared" si="12"/>
        <v>12.61</v>
      </c>
      <c r="K142" s="218">
        <f t="shared" si="12"/>
        <v>30.5</v>
      </c>
      <c r="L142" s="104">
        <f t="shared" si="12"/>
        <v>0</v>
      </c>
      <c r="M142" s="199">
        <f>SUBTOTAL(9,E127:L140)</f>
        <v>1296.22</v>
      </c>
      <c r="N142" s="138"/>
      <c r="R142" s="287" t="s">
        <v>213</v>
      </c>
      <c r="S142" s="287">
        <v>1296.2199999999998</v>
      </c>
      <c r="T142" s="287"/>
      <c r="U142" s="287"/>
      <c r="V142" s="287">
        <v>115503</v>
      </c>
    </row>
    <row r="143" spans="2:22" x14ac:dyDescent="0.25">
      <c r="B143" s="30"/>
      <c r="C143" s="273"/>
      <c r="D143" s="30"/>
      <c r="E143" s="95"/>
      <c r="F143" s="213"/>
      <c r="G143" s="30"/>
      <c r="H143" s="30"/>
      <c r="I143" s="30"/>
      <c r="J143" s="30"/>
      <c r="K143" s="37"/>
      <c r="L143" s="207"/>
      <c r="M143" s="207"/>
      <c r="N143" s="37"/>
    </row>
    <row r="146" spans="2:22" x14ac:dyDescent="0.25">
      <c r="B146" s="104"/>
      <c r="C146" s="306"/>
      <c r="D146" s="192" t="s">
        <v>96</v>
      </c>
      <c r="E146" s="408" t="s">
        <v>97</v>
      </c>
      <c r="F146" s="408"/>
      <c r="G146" s="408"/>
      <c r="H146" s="408"/>
      <c r="I146" s="408"/>
      <c r="J146" s="408"/>
      <c r="K146" s="408"/>
      <c r="L146" s="104"/>
      <c r="M146" s="141"/>
      <c r="N146" s="138"/>
    </row>
    <row r="147" spans="2:22" x14ac:dyDescent="0.25">
      <c r="B147" s="104"/>
      <c r="C147" s="306"/>
      <c r="D147" s="193" t="s">
        <v>266</v>
      </c>
      <c r="E147" s="194">
        <v>1</v>
      </c>
      <c r="F147" s="227">
        <v>2</v>
      </c>
      <c r="G147" s="195">
        <v>3</v>
      </c>
      <c r="H147" s="195">
        <v>5</v>
      </c>
      <c r="I147" s="195" t="s">
        <v>99</v>
      </c>
      <c r="J147" s="195" t="s">
        <v>24</v>
      </c>
      <c r="K147" s="194" t="s">
        <v>180</v>
      </c>
      <c r="L147" s="194" t="s">
        <v>215</v>
      </c>
      <c r="M147" s="404" t="s">
        <v>216</v>
      </c>
      <c r="N147" s="405"/>
    </row>
    <row r="148" spans="2:22" x14ac:dyDescent="0.25">
      <c r="B148" s="104"/>
      <c r="C148" s="306"/>
      <c r="D148" s="196" t="s">
        <v>33</v>
      </c>
      <c r="E148" s="197">
        <v>0</v>
      </c>
      <c r="F148" s="219">
        <v>29.16</v>
      </c>
      <c r="G148" s="197">
        <v>0</v>
      </c>
      <c r="H148" s="197">
        <v>0</v>
      </c>
      <c r="I148" s="197">
        <v>0</v>
      </c>
      <c r="J148" s="197">
        <v>0</v>
      </c>
      <c r="K148" s="197">
        <v>0</v>
      </c>
      <c r="L148" s="197">
        <v>0</v>
      </c>
      <c r="M148" s="198">
        <f t="shared" ref="M148:M159" si="13">SUBTOTAL(9,E148:L148)</f>
        <v>29.16</v>
      </c>
      <c r="N148" s="196" t="s">
        <v>33</v>
      </c>
      <c r="Q148" t="s">
        <v>221</v>
      </c>
      <c r="R148" s="256" t="s">
        <v>217</v>
      </c>
      <c r="S148" s="256" t="s">
        <v>211</v>
      </c>
      <c r="V148" s="256" t="s">
        <v>212</v>
      </c>
    </row>
    <row r="149" spans="2:22" x14ac:dyDescent="0.25">
      <c r="B149" s="104"/>
      <c r="C149" s="306"/>
      <c r="D149" s="192" t="s">
        <v>24</v>
      </c>
      <c r="E149" s="197">
        <v>0</v>
      </c>
      <c r="F149" s="197">
        <v>0</v>
      </c>
      <c r="G149" s="197">
        <v>0</v>
      </c>
      <c r="H149" s="197">
        <v>0</v>
      </c>
      <c r="I149" s="197">
        <v>0</v>
      </c>
      <c r="J149" s="197">
        <v>0</v>
      </c>
      <c r="K149" s="197">
        <v>0</v>
      </c>
      <c r="L149" s="197">
        <v>0</v>
      </c>
      <c r="M149" s="198">
        <f>SUBTOTAL(9,E149:L149)</f>
        <v>0</v>
      </c>
      <c r="N149" s="192" t="s">
        <v>24</v>
      </c>
      <c r="R149" s="256" t="s">
        <v>33</v>
      </c>
      <c r="S149" s="256">
        <v>29.160000000000004</v>
      </c>
      <c r="V149" s="256">
        <v>3032.6400000000003</v>
      </c>
    </row>
    <row r="150" spans="2:22" x14ac:dyDescent="0.25">
      <c r="B150" s="104"/>
      <c r="C150" s="306"/>
      <c r="D150" s="192" t="s">
        <v>35</v>
      </c>
      <c r="E150" s="197">
        <v>0</v>
      </c>
      <c r="F150" s="197">
        <v>0</v>
      </c>
      <c r="G150" s="197">
        <v>0</v>
      </c>
      <c r="H150" s="197">
        <v>0</v>
      </c>
      <c r="I150" s="197">
        <v>0</v>
      </c>
      <c r="J150" s="197">
        <v>0</v>
      </c>
      <c r="K150" s="197">
        <v>0</v>
      </c>
      <c r="L150" s="197">
        <v>0</v>
      </c>
      <c r="M150" s="198">
        <f t="shared" si="13"/>
        <v>0</v>
      </c>
      <c r="N150" s="192" t="s">
        <v>35</v>
      </c>
      <c r="R150" s="256" t="s">
        <v>24</v>
      </c>
      <c r="S150" s="256">
        <v>0</v>
      </c>
      <c r="V150" s="256">
        <v>0</v>
      </c>
    </row>
    <row r="151" spans="2:22" x14ac:dyDescent="0.25">
      <c r="B151" s="104"/>
      <c r="C151" s="306"/>
      <c r="D151" s="192" t="s">
        <v>32</v>
      </c>
      <c r="E151" s="197">
        <v>0</v>
      </c>
      <c r="F151" s="197">
        <v>0</v>
      </c>
      <c r="G151" s="197">
        <v>0</v>
      </c>
      <c r="H151" s="197">
        <v>0</v>
      </c>
      <c r="I151" s="197">
        <v>0</v>
      </c>
      <c r="J151" s="197">
        <v>0</v>
      </c>
      <c r="K151" s="197">
        <v>0</v>
      </c>
      <c r="L151" s="197">
        <v>0</v>
      </c>
      <c r="M151" s="198">
        <f t="shared" si="13"/>
        <v>0</v>
      </c>
      <c r="N151" s="192" t="s">
        <v>32</v>
      </c>
      <c r="R151" s="256" t="s">
        <v>35</v>
      </c>
      <c r="S151" s="256">
        <v>0</v>
      </c>
      <c r="V151" s="256">
        <v>0</v>
      </c>
    </row>
    <row r="152" spans="2:22" x14ac:dyDescent="0.25">
      <c r="B152" s="104"/>
      <c r="C152" s="306"/>
      <c r="D152" s="192" t="s">
        <v>31</v>
      </c>
      <c r="E152" s="197">
        <v>0</v>
      </c>
      <c r="F152" s="219">
        <v>2.16</v>
      </c>
      <c r="G152" s="197">
        <v>0</v>
      </c>
      <c r="H152" s="197">
        <v>0</v>
      </c>
      <c r="I152" s="197">
        <v>0</v>
      </c>
      <c r="J152" s="197">
        <v>0</v>
      </c>
      <c r="K152" s="197">
        <v>0</v>
      </c>
      <c r="L152" s="197">
        <v>0</v>
      </c>
      <c r="M152" s="198">
        <f t="shared" si="13"/>
        <v>2.16</v>
      </c>
      <c r="N152" s="192" t="s">
        <v>31</v>
      </c>
      <c r="R152" s="256" t="s">
        <v>32</v>
      </c>
      <c r="S152" s="256">
        <v>0</v>
      </c>
      <c r="V152" s="256">
        <v>0</v>
      </c>
    </row>
    <row r="153" spans="2:22" x14ac:dyDescent="0.25">
      <c r="B153" s="104"/>
      <c r="C153" s="306"/>
      <c r="D153" s="192" t="s">
        <v>36</v>
      </c>
      <c r="E153" s="197">
        <v>0</v>
      </c>
      <c r="F153" s="219"/>
      <c r="G153" s="197">
        <v>0</v>
      </c>
      <c r="H153" s="197">
        <v>0</v>
      </c>
      <c r="I153" s="197">
        <v>0</v>
      </c>
      <c r="J153" s="197">
        <v>0</v>
      </c>
      <c r="K153" s="197">
        <v>0</v>
      </c>
      <c r="L153" s="197">
        <v>0</v>
      </c>
      <c r="M153" s="198">
        <f t="shared" si="13"/>
        <v>0</v>
      </c>
      <c r="N153" s="192" t="s">
        <v>36</v>
      </c>
      <c r="R153" s="256" t="s">
        <v>31</v>
      </c>
      <c r="S153" s="256">
        <v>2.16</v>
      </c>
      <c r="V153" s="256">
        <v>224.64000000000001</v>
      </c>
    </row>
    <row r="154" spans="2:22" x14ac:dyDescent="0.25">
      <c r="B154" s="104"/>
      <c r="C154" s="306"/>
      <c r="D154" s="192" t="s">
        <v>29</v>
      </c>
      <c r="E154" s="197">
        <v>0</v>
      </c>
      <c r="F154" s="219">
        <v>5.45</v>
      </c>
      <c r="G154" s="197">
        <v>0</v>
      </c>
      <c r="H154" s="197">
        <v>0</v>
      </c>
      <c r="I154" s="197">
        <v>0</v>
      </c>
      <c r="J154" s="197">
        <v>0</v>
      </c>
      <c r="K154" s="197">
        <v>0</v>
      </c>
      <c r="L154" s="197">
        <v>0</v>
      </c>
      <c r="M154" s="198">
        <f>SUBTOTAL(9,E154:L154)</f>
        <v>5.45</v>
      </c>
      <c r="N154" s="192" t="s">
        <v>29</v>
      </c>
      <c r="R154" s="256" t="s">
        <v>36</v>
      </c>
      <c r="S154" s="256">
        <v>0</v>
      </c>
      <c r="V154" s="256">
        <v>0</v>
      </c>
    </row>
    <row r="155" spans="2:22" x14ac:dyDescent="0.25">
      <c r="B155" s="104"/>
      <c r="C155" s="306"/>
      <c r="D155" s="192" t="s">
        <v>30</v>
      </c>
      <c r="E155" s="197">
        <v>0</v>
      </c>
      <c r="F155" s="197">
        <v>0</v>
      </c>
      <c r="G155" s="197">
        <v>0</v>
      </c>
      <c r="H155" s="197">
        <v>0</v>
      </c>
      <c r="I155" s="197">
        <v>0</v>
      </c>
      <c r="J155" s="197">
        <v>0</v>
      </c>
      <c r="K155" s="197">
        <v>0</v>
      </c>
      <c r="L155" s="197">
        <v>0</v>
      </c>
      <c r="M155" s="198">
        <f t="shared" si="13"/>
        <v>0</v>
      </c>
      <c r="N155" s="192" t="s">
        <v>30</v>
      </c>
      <c r="R155" s="256" t="s">
        <v>29</v>
      </c>
      <c r="S155" s="256">
        <v>5.45</v>
      </c>
      <c r="V155" s="256">
        <v>566.80000000000007</v>
      </c>
    </row>
    <row r="156" spans="2:22" x14ac:dyDescent="0.25">
      <c r="B156" s="104"/>
      <c r="C156" s="306"/>
      <c r="D156" s="192" t="s">
        <v>27</v>
      </c>
      <c r="E156" s="197">
        <v>0</v>
      </c>
      <c r="F156" s="219">
        <v>18.14</v>
      </c>
      <c r="G156" s="197">
        <v>0</v>
      </c>
      <c r="H156" s="197">
        <v>0</v>
      </c>
      <c r="I156" s="197">
        <v>0</v>
      </c>
      <c r="J156" s="197">
        <v>0</v>
      </c>
      <c r="K156" s="197">
        <v>0</v>
      </c>
      <c r="L156" s="197">
        <v>0</v>
      </c>
      <c r="M156" s="198">
        <f t="shared" si="13"/>
        <v>18.14</v>
      </c>
      <c r="N156" s="192" t="s">
        <v>27</v>
      </c>
      <c r="R156" s="256" t="s">
        <v>30</v>
      </c>
      <c r="S156" s="256">
        <v>0</v>
      </c>
      <c r="V156" s="256">
        <v>0</v>
      </c>
    </row>
    <row r="157" spans="2:22" x14ac:dyDescent="0.25">
      <c r="B157" s="104"/>
      <c r="C157" s="306"/>
      <c r="D157" s="192" t="s">
        <v>28</v>
      </c>
      <c r="E157" s="197">
        <v>0</v>
      </c>
      <c r="F157" s="197">
        <v>0</v>
      </c>
      <c r="G157" s="197">
        <v>0</v>
      </c>
      <c r="H157" s="197">
        <v>0</v>
      </c>
      <c r="I157" s="197">
        <v>0</v>
      </c>
      <c r="J157" s="197">
        <v>0</v>
      </c>
      <c r="K157" s="197">
        <v>0</v>
      </c>
      <c r="L157" s="197">
        <v>0</v>
      </c>
      <c r="M157" s="198">
        <f t="shared" si="13"/>
        <v>0</v>
      </c>
      <c r="N157" s="192" t="s">
        <v>28</v>
      </c>
      <c r="R157" s="256" t="s">
        <v>27</v>
      </c>
      <c r="S157" s="256">
        <v>18.14</v>
      </c>
      <c r="V157" s="256">
        <v>1886.5600000000002</v>
      </c>
    </row>
    <row r="158" spans="2:22" x14ac:dyDescent="0.25">
      <c r="B158" s="104"/>
      <c r="C158" s="306"/>
      <c r="D158" s="192" t="s">
        <v>34</v>
      </c>
      <c r="E158" s="197">
        <v>0</v>
      </c>
      <c r="F158" s="219">
        <v>5.86</v>
      </c>
      <c r="G158" s="197">
        <v>0</v>
      </c>
      <c r="H158" s="197">
        <v>0</v>
      </c>
      <c r="I158" s="197">
        <v>0</v>
      </c>
      <c r="J158" s="197">
        <v>0</v>
      </c>
      <c r="K158" s="197">
        <v>0</v>
      </c>
      <c r="L158" s="197">
        <v>0</v>
      </c>
      <c r="M158" s="198">
        <f>SUBTOTAL(9,E158:L158)</f>
        <v>5.86</v>
      </c>
      <c r="N158" s="192" t="s">
        <v>34</v>
      </c>
      <c r="R158" s="256" t="s">
        <v>28</v>
      </c>
      <c r="S158" s="256">
        <v>0</v>
      </c>
      <c r="V158" s="256">
        <v>0</v>
      </c>
    </row>
    <row r="159" spans="2:22" x14ac:dyDescent="0.25">
      <c r="B159" s="104"/>
      <c r="C159" s="306"/>
      <c r="D159" s="192" t="s">
        <v>84</v>
      </c>
      <c r="E159" s="197">
        <v>0</v>
      </c>
      <c r="F159" s="197">
        <v>0</v>
      </c>
      <c r="G159" s="197">
        <v>0</v>
      </c>
      <c r="H159" s="197">
        <v>0</v>
      </c>
      <c r="I159" s="197">
        <v>0</v>
      </c>
      <c r="J159" s="197">
        <v>0</v>
      </c>
      <c r="K159" s="197">
        <v>0</v>
      </c>
      <c r="L159" s="197">
        <v>0</v>
      </c>
      <c r="M159" s="198">
        <f t="shared" si="13"/>
        <v>0</v>
      </c>
      <c r="N159" s="192" t="s">
        <v>84</v>
      </c>
      <c r="R159" s="256" t="s">
        <v>34</v>
      </c>
      <c r="S159" s="256">
        <v>5.86</v>
      </c>
      <c r="V159" s="256">
        <v>609.44000000000005</v>
      </c>
    </row>
    <row r="160" spans="2:22" x14ac:dyDescent="0.25">
      <c r="B160" s="104"/>
      <c r="C160" s="306"/>
      <c r="D160" s="192" t="s">
        <v>83</v>
      </c>
      <c r="E160" s="197">
        <v>33.630000000000003</v>
      </c>
      <c r="F160" s="219">
        <v>132.16999999999999</v>
      </c>
      <c r="G160" s="197">
        <v>0</v>
      </c>
      <c r="H160" s="197">
        <v>0</v>
      </c>
      <c r="I160" s="197">
        <v>0</v>
      </c>
      <c r="J160" s="197">
        <v>0</v>
      </c>
      <c r="K160" s="197">
        <v>0</v>
      </c>
      <c r="L160" s="197">
        <v>0</v>
      </c>
      <c r="M160" s="198">
        <f>SUBTOTAL(9,E160:L160)</f>
        <v>165.79999999999998</v>
      </c>
      <c r="N160" s="192" t="s">
        <v>83</v>
      </c>
      <c r="R160" s="256" t="s">
        <v>84</v>
      </c>
      <c r="S160" s="256">
        <v>0</v>
      </c>
      <c r="V160" s="256">
        <v>0</v>
      </c>
    </row>
    <row r="161" spans="2:22" x14ac:dyDescent="0.25">
      <c r="B161" s="104"/>
      <c r="C161" s="306"/>
      <c r="D161" s="192" t="s">
        <v>85</v>
      </c>
      <c r="E161" s="197">
        <v>0</v>
      </c>
      <c r="F161" s="197">
        <v>0</v>
      </c>
      <c r="G161" s="197">
        <v>0</v>
      </c>
      <c r="H161" s="197">
        <v>0</v>
      </c>
      <c r="I161" s="197">
        <v>0</v>
      </c>
      <c r="J161" s="197">
        <v>0</v>
      </c>
      <c r="K161" s="197">
        <v>0</v>
      </c>
      <c r="L161" s="197">
        <v>0</v>
      </c>
      <c r="M161" s="198">
        <f>SUBTOTAL(9,E161:L161)</f>
        <v>0</v>
      </c>
      <c r="N161" s="192" t="s">
        <v>85</v>
      </c>
      <c r="R161" s="256" t="s">
        <v>83</v>
      </c>
      <c r="S161" s="256">
        <v>165.79999999999998</v>
      </c>
      <c r="V161" s="256">
        <v>15494.44</v>
      </c>
    </row>
    <row r="162" spans="2:22" x14ac:dyDescent="0.25">
      <c r="B162" s="104"/>
      <c r="C162" s="306"/>
      <c r="D162" s="104"/>
      <c r="E162" s="104"/>
      <c r="F162" s="218"/>
      <c r="G162" s="104"/>
      <c r="H162" s="104"/>
      <c r="I162" s="104"/>
      <c r="J162" s="104"/>
      <c r="K162" s="104"/>
      <c r="L162" s="104"/>
      <c r="M162" s="141"/>
      <c r="N162" s="138"/>
      <c r="R162" s="256" t="s">
        <v>85</v>
      </c>
      <c r="S162" s="256">
        <v>0</v>
      </c>
      <c r="V162" s="256">
        <v>0</v>
      </c>
    </row>
    <row r="163" spans="2:22" x14ac:dyDescent="0.25">
      <c r="B163" s="403" t="s">
        <v>216</v>
      </c>
      <c r="C163" s="403"/>
      <c r="D163" s="403"/>
      <c r="E163" s="218">
        <f>SUBTOTAL(9,E148:E161)</f>
        <v>33.630000000000003</v>
      </c>
      <c r="F163" s="218">
        <f>SUBTOTAL(9,F148:F161)</f>
        <v>192.94</v>
      </c>
      <c r="G163" s="218">
        <f t="shared" ref="G163:L163" si="14">SUBTOTAL(9,G148:G161)</f>
        <v>0</v>
      </c>
      <c r="H163" s="218">
        <f>SUBTOTAL(9,H148:H161)</f>
        <v>0</v>
      </c>
      <c r="I163" s="218">
        <f t="shared" si="14"/>
        <v>0</v>
      </c>
      <c r="J163" s="218">
        <f t="shared" si="14"/>
        <v>0</v>
      </c>
      <c r="K163" s="218">
        <f t="shared" si="14"/>
        <v>0</v>
      </c>
      <c r="L163" s="104">
        <f t="shared" si="14"/>
        <v>0</v>
      </c>
      <c r="M163" s="199">
        <f>SUBTOTAL(9,E148:L161)</f>
        <v>226.57</v>
      </c>
      <c r="N163" s="138"/>
      <c r="R163" s="287" t="s">
        <v>213</v>
      </c>
      <c r="S163" s="287">
        <v>226.57</v>
      </c>
      <c r="T163" s="287"/>
      <c r="U163" s="287"/>
      <c r="V163" s="287">
        <v>21814.52</v>
      </c>
    </row>
    <row r="167" spans="2:22" x14ac:dyDescent="0.25">
      <c r="B167" s="104"/>
      <c r="C167" s="306"/>
      <c r="D167" s="192" t="s">
        <v>96</v>
      </c>
      <c r="E167" s="408" t="s">
        <v>97</v>
      </c>
      <c r="F167" s="408"/>
      <c r="G167" s="408"/>
      <c r="H167" s="408"/>
      <c r="I167" s="408"/>
      <c r="J167" s="408"/>
      <c r="K167" s="408"/>
      <c r="L167" s="104"/>
      <c r="M167" s="141"/>
      <c r="N167" s="138"/>
    </row>
    <row r="168" spans="2:22" x14ac:dyDescent="0.25">
      <c r="B168" s="104"/>
      <c r="C168" s="306"/>
      <c r="D168" s="193" t="s">
        <v>267</v>
      </c>
      <c r="E168" s="194">
        <v>1</v>
      </c>
      <c r="F168" s="194">
        <v>2</v>
      </c>
      <c r="G168" s="195">
        <v>3</v>
      </c>
      <c r="H168" s="195">
        <v>5</v>
      </c>
      <c r="I168" s="195" t="s">
        <v>99</v>
      </c>
      <c r="J168" s="195" t="s">
        <v>24</v>
      </c>
      <c r="K168" s="194" t="s">
        <v>180</v>
      </c>
      <c r="L168" s="194" t="s">
        <v>215</v>
      </c>
      <c r="M168" s="404" t="s">
        <v>216</v>
      </c>
      <c r="N168" s="405"/>
    </row>
    <row r="169" spans="2:22" x14ac:dyDescent="0.25">
      <c r="B169" s="104"/>
      <c r="C169" s="306"/>
      <c r="D169" s="196" t="s">
        <v>33</v>
      </c>
      <c r="E169" s="197">
        <v>0</v>
      </c>
      <c r="F169" s="197">
        <v>12.96</v>
      </c>
      <c r="G169" s="197">
        <v>0</v>
      </c>
      <c r="H169" s="197">
        <v>0</v>
      </c>
      <c r="I169" s="197">
        <v>0</v>
      </c>
      <c r="J169" s="197">
        <v>0</v>
      </c>
      <c r="K169" s="197">
        <v>0</v>
      </c>
      <c r="L169" s="197">
        <v>0</v>
      </c>
      <c r="M169" s="198">
        <f t="shared" ref="M169:M180" si="15">SUBTOTAL(9,E169:L169)</f>
        <v>12.96</v>
      </c>
      <c r="N169" s="196" t="s">
        <v>33</v>
      </c>
      <c r="Q169" t="s">
        <v>222</v>
      </c>
      <c r="R169" s="256" t="s">
        <v>217</v>
      </c>
      <c r="S169" s="256" t="s">
        <v>211</v>
      </c>
      <c r="V169" s="256" t="s">
        <v>212</v>
      </c>
    </row>
    <row r="170" spans="2:22" x14ac:dyDescent="0.25">
      <c r="B170" s="104"/>
      <c r="C170" s="306"/>
      <c r="D170" s="192" t="s">
        <v>24</v>
      </c>
      <c r="E170" s="197">
        <v>0</v>
      </c>
      <c r="F170" s="197">
        <v>0</v>
      </c>
      <c r="G170" s="197">
        <v>0</v>
      </c>
      <c r="H170" s="197">
        <v>0</v>
      </c>
      <c r="I170" s="197">
        <v>0</v>
      </c>
      <c r="J170" s="197">
        <v>0</v>
      </c>
      <c r="K170" s="197">
        <v>0</v>
      </c>
      <c r="L170" s="197">
        <v>0</v>
      </c>
      <c r="M170" s="198">
        <f>SUBTOTAL(9,E170:L170)</f>
        <v>0</v>
      </c>
      <c r="N170" s="192" t="s">
        <v>24</v>
      </c>
      <c r="R170" s="256" t="s">
        <v>33</v>
      </c>
      <c r="S170" s="256">
        <v>12.96</v>
      </c>
      <c r="V170" s="256">
        <v>1347.8400000000001</v>
      </c>
    </row>
    <row r="171" spans="2:22" x14ac:dyDescent="0.25">
      <c r="B171" s="104"/>
      <c r="C171" s="306"/>
      <c r="D171" s="192" t="s">
        <v>35</v>
      </c>
      <c r="E171" s="197">
        <v>0</v>
      </c>
      <c r="F171" s="197">
        <v>0</v>
      </c>
      <c r="G171" s="197">
        <v>0</v>
      </c>
      <c r="H171" s="197">
        <v>0</v>
      </c>
      <c r="I171" s="197">
        <v>0</v>
      </c>
      <c r="J171" s="197">
        <v>0</v>
      </c>
      <c r="K171" s="197">
        <v>0</v>
      </c>
      <c r="L171" s="197">
        <v>0</v>
      </c>
      <c r="M171" s="198">
        <f t="shared" si="15"/>
        <v>0</v>
      </c>
      <c r="N171" s="192" t="s">
        <v>35</v>
      </c>
      <c r="R171" s="256" t="s">
        <v>24</v>
      </c>
      <c r="S171" s="256">
        <v>0</v>
      </c>
      <c r="V171" s="256">
        <v>0</v>
      </c>
    </row>
    <row r="172" spans="2:22" x14ac:dyDescent="0.25">
      <c r="B172" s="104"/>
      <c r="C172" s="306"/>
      <c r="D172" s="192" t="s">
        <v>32</v>
      </c>
      <c r="E172" s="197">
        <v>0</v>
      </c>
      <c r="F172" s="197">
        <v>13</v>
      </c>
      <c r="G172" s="197">
        <v>0</v>
      </c>
      <c r="H172" s="197">
        <v>0</v>
      </c>
      <c r="I172" s="197">
        <v>0</v>
      </c>
      <c r="J172" s="197">
        <v>0</v>
      </c>
      <c r="K172" s="197">
        <v>0</v>
      </c>
      <c r="L172" s="197">
        <v>0</v>
      </c>
      <c r="M172" s="198">
        <f t="shared" si="15"/>
        <v>13</v>
      </c>
      <c r="N172" s="192" t="s">
        <v>32</v>
      </c>
      <c r="R172" s="256" t="s">
        <v>35</v>
      </c>
      <c r="S172" s="256">
        <v>0</v>
      </c>
      <c r="V172" s="256">
        <v>0</v>
      </c>
    </row>
    <row r="173" spans="2:22" x14ac:dyDescent="0.25">
      <c r="B173" s="104"/>
      <c r="C173" s="306"/>
      <c r="D173" s="192" t="s">
        <v>31</v>
      </c>
      <c r="E173" s="197">
        <v>0</v>
      </c>
      <c r="F173" s="197">
        <v>3.7</v>
      </c>
      <c r="G173" s="197">
        <v>0</v>
      </c>
      <c r="H173" s="197">
        <v>0</v>
      </c>
      <c r="I173" s="197">
        <v>0</v>
      </c>
      <c r="J173" s="197">
        <v>0</v>
      </c>
      <c r="K173" s="197">
        <v>0</v>
      </c>
      <c r="L173" s="197">
        <v>0</v>
      </c>
      <c r="M173" s="198">
        <f t="shared" si="15"/>
        <v>3.7</v>
      </c>
      <c r="N173" s="192" t="s">
        <v>31</v>
      </c>
      <c r="R173" s="256" t="s">
        <v>32</v>
      </c>
      <c r="S173" s="256">
        <v>13</v>
      </c>
      <c r="V173" s="256">
        <v>1352</v>
      </c>
    </row>
    <row r="174" spans="2:22" x14ac:dyDescent="0.25">
      <c r="B174" s="104"/>
      <c r="C174" s="306"/>
      <c r="D174" s="192" t="s">
        <v>36</v>
      </c>
      <c r="E174" s="197">
        <v>0</v>
      </c>
      <c r="F174" s="197">
        <v>3.55</v>
      </c>
      <c r="G174" s="197">
        <v>0</v>
      </c>
      <c r="H174" s="197">
        <v>0</v>
      </c>
      <c r="I174" s="197">
        <v>0</v>
      </c>
      <c r="J174" s="197">
        <v>0</v>
      </c>
      <c r="K174" s="197">
        <v>0</v>
      </c>
      <c r="L174" s="197">
        <v>0</v>
      </c>
      <c r="M174" s="198">
        <f t="shared" si="15"/>
        <v>3.55</v>
      </c>
      <c r="N174" s="192" t="s">
        <v>36</v>
      </c>
      <c r="R174" s="256" t="s">
        <v>31</v>
      </c>
      <c r="S174" s="256">
        <v>3.7</v>
      </c>
      <c r="V174" s="256">
        <v>384.8</v>
      </c>
    </row>
    <row r="175" spans="2:22" x14ac:dyDescent="0.25">
      <c r="B175" s="104"/>
      <c r="C175" s="306"/>
      <c r="D175" s="192" t="s">
        <v>29</v>
      </c>
      <c r="E175" s="197">
        <v>0</v>
      </c>
      <c r="F175" s="197">
        <v>16.989999999999998</v>
      </c>
      <c r="G175" s="197">
        <v>0</v>
      </c>
      <c r="H175" s="197">
        <v>0</v>
      </c>
      <c r="I175" s="197">
        <v>0</v>
      </c>
      <c r="J175" s="197">
        <v>0</v>
      </c>
      <c r="K175" s="197">
        <v>0</v>
      </c>
      <c r="L175" s="197">
        <v>0</v>
      </c>
      <c r="M175" s="198">
        <f>SUBTOTAL(9,E175:L175)</f>
        <v>16.989999999999998</v>
      </c>
      <c r="N175" s="192" t="s">
        <v>29</v>
      </c>
      <c r="R175" s="256" t="s">
        <v>36</v>
      </c>
      <c r="S175" s="256">
        <v>3.55</v>
      </c>
      <c r="V175" s="256">
        <v>369.2</v>
      </c>
    </row>
    <row r="176" spans="2:22" x14ac:dyDescent="0.25">
      <c r="B176" s="104"/>
      <c r="C176" s="306"/>
      <c r="D176" s="192" t="s">
        <v>30</v>
      </c>
      <c r="E176" s="197">
        <v>0</v>
      </c>
      <c r="F176" s="197">
        <v>0</v>
      </c>
      <c r="G176" s="197">
        <v>0</v>
      </c>
      <c r="H176" s="197">
        <v>0</v>
      </c>
      <c r="I176" s="197">
        <v>0</v>
      </c>
      <c r="J176" s="197">
        <v>0</v>
      </c>
      <c r="K176" s="197">
        <v>0</v>
      </c>
      <c r="L176" s="197">
        <v>0</v>
      </c>
      <c r="M176" s="198">
        <f t="shared" si="15"/>
        <v>0</v>
      </c>
      <c r="N176" s="192" t="s">
        <v>30</v>
      </c>
      <c r="R176" s="256" t="s">
        <v>29</v>
      </c>
      <c r="S176" s="256">
        <v>16.990000000000002</v>
      </c>
      <c r="V176" s="256">
        <v>1766.96</v>
      </c>
    </row>
    <row r="177" spans="2:22" x14ac:dyDescent="0.25">
      <c r="B177" s="104"/>
      <c r="C177" s="306"/>
      <c r="D177" s="192" t="s">
        <v>27</v>
      </c>
      <c r="E177" s="197">
        <v>0</v>
      </c>
      <c r="F177" s="197">
        <v>46.58</v>
      </c>
      <c r="G177" s="197">
        <v>0</v>
      </c>
      <c r="H177" s="197">
        <v>0</v>
      </c>
      <c r="I177" s="197">
        <v>0</v>
      </c>
      <c r="J177" s="197">
        <v>0</v>
      </c>
      <c r="K177" s="197">
        <v>0</v>
      </c>
      <c r="L177" s="197">
        <v>0</v>
      </c>
      <c r="M177" s="198">
        <f t="shared" si="15"/>
        <v>46.58</v>
      </c>
      <c r="N177" s="192" t="s">
        <v>27</v>
      </c>
      <c r="R177" s="256" t="s">
        <v>30</v>
      </c>
      <c r="S177" s="256">
        <v>0</v>
      </c>
      <c r="V177" s="256">
        <v>0</v>
      </c>
    </row>
    <row r="178" spans="2:22" x14ac:dyDescent="0.25">
      <c r="B178" s="104"/>
      <c r="C178" s="306"/>
      <c r="D178" s="192" t="s">
        <v>28</v>
      </c>
      <c r="E178" s="197">
        <v>0</v>
      </c>
      <c r="F178" s="197">
        <v>18.260000000000002</v>
      </c>
      <c r="G178" s="197">
        <v>0</v>
      </c>
      <c r="H178" s="197">
        <v>0</v>
      </c>
      <c r="I178" s="197">
        <v>0</v>
      </c>
      <c r="J178" s="197">
        <v>0</v>
      </c>
      <c r="K178" s="197">
        <v>0</v>
      </c>
      <c r="L178" s="197">
        <v>0</v>
      </c>
      <c r="M178" s="198">
        <f t="shared" si="15"/>
        <v>18.260000000000002</v>
      </c>
      <c r="N178" s="192" t="s">
        <v>28</v>
      </c>
      <c r="R178" s="256" t="s">
        <v>27</v>
      </c>
      <c r="S178" s="256">
        <v>46.58</v>
      </c>
      <c r="V178" s="256">
        <v>4844.32</v>
      </c>
    </row>
    <row r="179" spans="2:22" x14ac:dyDescent="0.25">
      <c r="B179" s="104"/>
      <c r="C179" s="306"/>
      <c r="D179" s="192" t="s">
        <v>34</v>
      </c>
      <c r="E179" s="197">
        <v>0</v>
      </c>
      <c r="F179" s="197">
        <v>45.55</v>
      </c>
      <c r="G179" s="197">
        <v>0</v>
      </c>
      <c r="H179" s="197">
        <v>0</v>
      </c>
      <c r="I179" s="197">
        <v>0</v>
      </c>
      <c r="J179" s="197">
        <v>0</v>
      </c>
      <c r="K179" s="197">
        <v>0</v>
      </c>
      <c r="L179" s="197">
        <v>0</v>
      </c>
      <c r="M179" s="198">
        <f>SUBTOTAL(9,E179:L179)</f>
        <v>45.55</v>
      </c>
      <c r="N179" s="192" t="s">
        <v>34</v>
      </c>
      <c r="R179" s="256" t="s">
        <v>28</v>
      </c>
      <c r="S179" s="256">
        <v>18.259999999999998</v>
      </c>
      <c r="V179" s="256">
        <v>1899.04</v>
      </c>
    </row>
    <row r="180" spans="2:22" x14ac:dyDescent="0.25">
      <c r="B180" s="104"/>
      <c r="C180" s="306"/>
      <c r="D180" s="192" t="s">
        <v>84</v>
      </c>
      <c r="E180" s="197">
        <v>0</v>
      </c>
      <c r="F180" s="197">
        <v>0</v>
      </c>
      <c r="G180" s="197">
        <v>0</v>
      </c>
      <c r="H180" s="197">
        <v>0</v>
      </c>
      <c r="I180" s="197">
        <v>0</v>
      </c>
      <c r="J180" s="197">
        <v>0</v>
      </c>
      <c r="K180" s="197">
        <v>0</v>
      </c>
      <c r="L180" s="197">
        <v>0</v>
      </c>
      <c r="M180" s="198">
        <f t="shared" si="15"/>
        <v>0</v>
      </c>
      <c r="N180" s="192" t="s">
        <v>84</v>
      </c>
      <c r="R180" s="256" t="s">
        <v>34</v>
      </c>
      <c r="S180" s="256">
        <v>45.55</v>
      </c>
      <c r="V180" s="256">
        <v>4737.2</v>
      </c>
    </row>
    <row r="181" spans="2:22" x14ac:dyDescent="0.25">
      <c r="B181" s="104"/>
      <c r="C181" s="306"/>
      <c r="D181" s="192" t="s">
        <v>83</v>
      </c>
      <c r="E181" s="197">
        <v>0</v>
      </c>
      <c r="F181" s="197">
        <v>0</v>
      </c>
      <c r="G181" s="197">
        <v>0</v>
      </c>
      <c r="H181" s="197">
        <v>0</v>
      </c>
      <c r="I181" s="197">
        <v>0</v>
      </c>
      <c r="J181" s="197">
        <v>12.68</v>
      </c>
      <c r="K181" s="197">
        <v>25</v>
      </c>
      <c r="L181" s="104">
        <v>0</v>
      </c>
      <c r="M181" s="198">
        <f>SUBTOTAL(9,E181:L181)</f>
        <v>37.68</v>
      </c>
      <c r="N181" s="192" t="s">
        <v>83</v>
      </c>
      <c r="R181" s="256" t="s">
        <v>84</v>
      </c>
      <c r="S181" s="256">
        <v>0</v>
      </c>
      <c r="V181" s="256">
        <v>0</v>
      </c>
    </row>
    <row r="182" spans="2:22" x14ac:dyDescent="0.25">
      <c r="B182" s="104"/>
      <c r="C182" s="306"/>
      <c r="D182" s="192" t="s">
        <v>85</v>
      </c>
      <c r="E182" s="197">
        <v>0</v>
      </c>
      <c r="F182" s="197">
        <v>0</v>
      </c>
      <c r="G182" s="197">
        <v>0</v>
      </c>
      <c r="H182" s="197">
        <v>0</v>
      </c>
      <c r="I182" s="197">
        <v>0</v>
      </c>
      <c r="J182" s="197">
        <v>0</v>
      </c>
      <c r="K182" s="197">
        <v>0</v>
      </c>
      <c r="L182" s="197">
        <v>0</v>
      </c>
      <c r="M182" s="198">
        <f>SUBTOTAL(9,E182:L182)</f>
        <v>0</v>
      </c>
      <c r="N182" s="192" t="s">
        <v>85</v>
      </c>
      <c r="R182" s="256" t="s">
        <v>83</v>
      </c>
      <c r="S182" s="256">
        <v>37.68</v>
      </c>
      <c r="V182" s="256">
        <v>50.36</v>
      </c>
    </row>
    <row r="183" spans="2:22" x14ac:dyDescent="0.25">
      <c r="B183" s="104"/>
      <c r="C183" s="306"/>
      <c r="D183" s="104"/>
      <c r="E183" s="104"/>
      <c r="F183" s="104"/>
      <c r="G183" s="104"/>
      <c r="H183" s="104"/>
      <c r="I183" s="104"/>
      <c r="J183" s="104"/>
      <c r="K183" s="104"/>
      <c r="L183" s="104"/>
      <c r="M183" s="141"/>
      <c r="N183" s="138"/>
      <c r="R183" s="256" t="s">
        <v>85</v>
      </c>
      <c r="S183" s="256">
        <v>0</v>
      </c>
      <c r="V183" s="256">
        <v>0</v>
      </c>
    </row>
    <row r="184" spans="2:22" x14ac:dyDescent="0.25">
      <c r="B184" s="403" t="s">
        <v>216</v>
      </c>
      <c r="C184" s="403"/>
      <c r="D184" s="403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199">
        <f>SUBTOTAL(9,E169:L182)</f>
        <v>198.27</v>
      </c>
      <c r="N184" s="138"/>
      <c r="R184" s="287" t="s">
        <v>213</v>
      </c>
      <c r="S184" s="287">
        <v>198.26999999999998</v>
      </c>
      <c r="T184" s="287"/>
      <c r="U184" s="287"/>
      <c r="V184" s="287">
        <v>16751.72</v>
      </c>
    </row>
    <row r="189" spans="2:22" x14ac:dyDescent="0.25">
      <c r="B189" s="104"/>
      <c r="C189" s="306"/>
      <c r="D189" s="192" t="s">
        <v>96</v>
      </c>
      <c r="E189" s="408" t="s">
        <v>97</v>
      </c>
      <c r="F189" s="408"/>
      <c r="G189" s="408"/>
      <c r="H189" s="408"/>
      <c r="I189" s="408"/>
      <c r="J189" s="408"/>
      <c r="K189" s="408"/>
      <c r="L189" s="104"/>
      <c r="M189" s="141"/>
      <c r="N189" s="138"/>
    </row>
    <row r="190" spans="2:22" x14ac:dyDescent="0.25">
      <c r="B190" s="104"/>
      <c r="C190" s="306"/>
      <c r="D190" s="193" t="s">
        <v>268</v>
      </c>
      <c r="E190" s="194">
        <v>1</v>
      </c>
      <c r="F190" s="194">
        <v>2</v>
      </c>
      <c r="G190" s="195">
        <v>3</v>
      </c>
      <c r="H190" s="195">
        <v>5</v>
      </c>
      <c r="I190" s="195" t="s">
        <v>99</v>
      </c>
      <c r="J190" s="195" t="s">
        <v>24</v>
      </c>
      <c r="K190" s="194" t="s">
        <v>180</v>
      </c>
      <c r="L190" s="194" t="s">
        <v>215</v>
      </c>
      <c r="M190" s="404" t="s">
        <v>216</v>
      </c>
      <c r="N190" s="405"/>
    </row>
    <row r="191" spans="2:22" x14ac:dyDescent="0.25">
      <c r="B191" s="104"/>
      <c r="C191" s="306"/>
      <c r="D191" s="196" t="s">
        <v>33</v>
      </c>
      <c r="E191" s="197">
        <v>0</v>
      </c>
      <c r="F191" s="197">
        <v>0</v>
      </c>
      <c r="G191" s="197">
        <v>0</v>
      </c>
      <c r="H191" s="197">
        <v>0</v>
      </c>
      <c r="I191" s="197">
        <v>0</v>
      </c>
      <c r="J191" s="197">
        <v>0</v>
      </c>
      <c r="K191" s="197">
        <v>0</v>
      </c>
      <c r="L191" s="197">
        <v>0</v>
      </c>
      <c r="M191" s="198">
        <f t="shared" ref="M191:M202" si="17">SUBTOTAL(9,E191:L191)</f>
        <v>0</v>
      </c>
      <c r="N191" s="196" t="s">
        <v>33</v>
      </c>
      <c r="Q191" t="s">
        <v>223</v>
      </c>
      <c r="R191" s="256" t="s">
        <v>217</v>
      </c>
      <c r="S191" s="256" t="s">
        <v>211</v>
      </c>
      <c r="V191" s="256" t="s">
        <v>212</v>
      </c>
    </row>
    <row r="192" spans="2:22" x14ac:dyDescent="0.25">
      <c r="B192" s="104"/>
      <c r="C192" s="306"/>
      <c r="D192" s="192" t="s">
        <v>24</v>
      </c>
      <c r="E192" s="197">
        <v>0</v>
      </c>
      <c r="F192" s="197">
        <v>0</v>
      </c>
      <c r="G192" s="197">
        <v>0</v>
      </c>
      <c r="H192" s="197">
        <v>0</v>
      </c>
      <c r="I192" s="197">
        <v>0</v>
      </c>
      <c r="J192" s="197">
        <v>0</v>
      </c>
      <c r="K192" s="197">
        <v>0</v>
      </c>
      <c r="L192" s="197">
        <v>0</v>
      </c>
      <c r="M192" s="198">
        <f>SUBTOTAL(9,E192:L192)</f>
        <v>0</v>
      </c>
      <c r="N192" s="192" t="s">
        <v>24</v>
      </c>
      <c r="R192" s="256" t="s">
        <v>33</v>
      </c>
      <c r="S192" s="256">
        <v>0</v>
      </c>
      <c r="V192" s="256">
        <v>0</v>
      </c>
    </row>
    <row r="193" spans="2:22" x14ac:dyDescent="0.25">
      <c r="B193" s="104"/>
      <c r="C193" s="306"/>
      <c r="D193" s="192" t="s">
        <v>35</v>
      </c>
      <c r="E193" s="197">
        <v>0</v>
      </c>
      <c r="F193" s="197">
        <v>0</v>
      </c>
      <c r="G193" s="197">
        <v>0</v>
      </c>
      <c r="H193" s="197">
        <v>0</v>
      </c>
      <c r="I193" s="197">
        <v>0</v>
      </c>
      <c r="J193" s="197">
        <v>0</v>
      </c>
      <c r="K193" s="197">
        <v>0</v>
      </c>
      <c r="L193" s="197">
        <v>0</v>
      </c>
      <c r="M193" s="198">
        <f t="shared" si="17"/>
        <v>0</v>
      </c>
      <c r="N193" s="192" t="s">
        <v>35</v>
      </c>
      <c r="R193" s="256" t="s">
        <v>24</v>
      </c>
      <c r="S193" s="256">
        <v>0</v>
      </c>
      <c r="V193" s="256">
        <v>0</v>
      </c>
    </row>
    <row r="194" spans="2:22" x14ac:dyDescent="0.25">
      <c r="B194" s="104"/>
      <c r="C194" s="306"/>
      <c r="D194" s="192" t="s">
        <v>32</v>
      </c>
      <c r="E194" s="197">
        <v>0</v>
      </c>
      <c r="F194" s="197">
        <v>0</v>
      </c>
      <c r="G194" s="197">
        <v>0</v>
      </c>
      <c r="H194" s="197">
        <v>0</v>
      </c>
      <c r="I194" s="197">
        <v>0</v>
      </c>
      <c r="J194" s="197">
        <v>0</v>
      </c>
      <c r="K194" s="197">
        <v>0</v>
      </c>
      <c r="L194" s="197">
        <v>0</v>
      </c>
      <c r="M194" s="198">
        <f t="shared" si="17"/>
        <v>0</v>
      </c>
      <c r="N194" s="192" t="s">
        <v>32</v>
      </c>
      <c r="R194" s="256" t="s">
        <v>35</v>
      </c>
      <c r="S194" s="256">
        <v>0</v>
      </c>
      <c r="V194" s="256">
        <v>0</v>
      </c>
    </row>
    <row r="195" spans="2:22" x14ac:dyDescent="0.25">
      <c r="B195" s="104"/>
      <c r="C195" s="306"/>
      <c r="D195" s="192" t="s">
        <v>31</v>
      </c>
      <c r="E195" s="197">
        <v>0</v>
      </c>
      <c r="F195" s="197">
        <v>0</v>
      </c>
      <c r="G195" s="197">
        <v>0</v>
      </c>
      <c r="H195" s="197">
        <v>0</v>
      </c>
      <c r="I195" s="197">
        <v>0</v>
      </c>
      <c r="J195" s="197">
        <v>0</v>
      </c>
      <c r="K195" s="197">
        <v>0</v>
      </c>
      <c r="L195" s="197">
        <v>0</v>
      </c>
      <c r="M195" s="198">
        <f t="shared" si="17"/>
        <v>0</v>
      </c>
      <c r="N195" s="192" t="s">
        <v>31</v>
      </c>
      <c r="R195" s="256" t="s">
        <v>32</v>
      </c>
      <c r="S195" s="256">
        <v>0</v>
      </c>
      <c r="V195" s="256">
        <v>0</v>
      </c>
    </row>
    <row r="196" spans="2:22" x14ac:dyDescent="0.25">
      <c r="B196" s="104"/>
      <c r="C196" s="306"/>
      <c r="D196" s="192" t="s">
        <v>36</v>
      </c>
      <c r="E196" s="197">
        <v>0</v>
      </c>
      <c r="F196" s="197">
        <v>4.37</v>
      </c>
      <c r="G196" s="197">
        <v>0</v>
      </c>
      <c r="H196" s="197">
        <v>0</v>
      </c>
      <c r="I196" s="197">
        <v>0</v>
      </c>
      <c r="J196" s="197">
        <v>0</v>
      </c>
      <c r="K196" s="197">
        <v>0</v>
      </c>
      <c r="L196" s="197">
        <v>0</v>
      </c>
      <c r="M196" s="198">
        <f t="shared" si="17"/>
        <v>4.37</v>
      </c>
      <c r="N196" s="192" t="s">
        <v>36</v>
      </c>
      <c r="R196" s="256" t="s">
        <v>31</v>
      </c>
      <c r="S196" s="256">
        <v>0</v>
      </c>
      <c r="V196" s="256">
        <v>0</v>
      </c>
    </row>
    <row r="197" spans="2:22" x14ac:dyDescent="0.25">
      <c r="B197" s="104"/>
      <c r="C197" s="306"/>
      <c r="D197" s="192" t="s">
        <v>29</v>
      </c>
      <c r="E197" s="197">
        <v>0</v>
      </c>
      <c r="F197" s="197">
        <v>6.34</v>
      </c>
      <c r="G197" s="197">
        <v>0</v>
      </c>
      <c r="H197" s="197">
        <v>0</v>
      </c>
      <c r="I197" s="197">
        <v>0</v>
      </c>
      <c r="J197" s="197">
        <v>0</v>
      </c>
      <c r="K197" s="197">
        <v>0</v>
      </c>
      <c r="L197" s="197">
        <v>0</v>
      </c>
      <c r="M197" s="198">
        <f>SUBTOTAL(9,E197:L197)</f>
        <v>6.34</v>
      </c>
      <c r="N197" s="192" t="s">
        <v>29</v>
      </c>
      <c r="R197" s="256" t="s">
        <v>36</v>
      </c>
      <c r="S197" s="256">
        <v>4.37</v>
      </c>
      <c r="V197" s="256">
        <v>454.48</v>
      </c>
    </row>
    <row r="198" spans="2:22" x14ac:dyDescent="0.25">
      <c r="B198" s="104"/>
      <c r="C198" s="306"/>
      <c r="D198" s="192" t="s">
        <v>30</v>
      </c>
      <c r="E198" s="197">
        <v>0</v>
      </c>
      <c r="F198" s="197">
        <v>0</v>
      </c>
      <c r="G198" s="197">
        <v>0</v>
      </c>
      <c r="H198" s="197">
        <v>0</v>
      </c>
      <c r="I198" s="197">
        <v>0</v>
      </c>
      <c r="J198" s="197">
        <v>0</v>
      </c>
      <c r="K198" s="197">
        <v>0</v>
      </c>
      <c r="L198" s="197">
        <v>0</v>
      </c>
      <c r="M198" s="198">
        <f t="shared" si="17"/>
        <v>0</v>
      </c>
      <c r="N198" s="192" t="s">
        <v>30</v>
      </c>
      <c r="R198" s="256" t="s">
        <v>29</v>
      </c>
      <c r="S198" s="256">
        <v>6.34</v>
      </c>
      <c r="V198" s="256">
        <v>659.36</v>
      </c>
    </row>
    <row r="199" spans="2:22" x14ac:dyDescent="0.25">
      <c r="B199" s="104"/>
      <c r="C199" s="306"/>
      <c r="D199" s="192" t="s">
        <v>27</v>
      </c>
      <c r="E199" s="197">
        <v>0</v>
      </c>
      <c r="F199" s="197">
        <v>15.91</v>
      </c>
      <c r="G199" s="197">
        <v>0</v>
      </c>
      <c r="H199" s="197">
        <v>0</v>
      </c>
      <c r="I199" s="197">
        <v>0</v>
      </c>
      <c r="J199" s="197">
        <v>0</v>
      </c>
      <c r="K199" s="197">
        <v>0</v>
      </c>
      <c r="L199" s="197">
        <v>0</v>
      </c>
      <c r="M199" s="198">
        <f t="shared" si="17"/>
        <v>15.91</v>
      </c>
      <c r="N199" s="192" t="s">
        <v>27</v>
      </c>
      <c r="R199" s="256" t="s">
        <v>30</v>
      </c>
      <c r="S199" s="256">
        <v>0</v>
      </c>
      <c r="V199" s="256">
        <v>0</v>
      </c>
    </row>
    <row r="200" spans="2:22" x14ac:dyDescent="0.25">
      <c r="B200" s="104"/>
      <c r="C200" s="306"/>
      <c r="D200" s="192" t="s">
        <v>28</v>
      </c>
      <c r="E200" s="197">
        <v>0</v>
      </c>
      <c r="F200" s="197">
        <v>0</v>
      </c>
      <c r="G200" s="197">
        <v>0</v>
      </c>
      <c r="H200" s="197">
        <v>0</v>
      </c>
      <c r="I200" s="197">
        <v>0</v>
      </c>
      <c r="J200" s="197">
        <v>0</v>
      </c>
      <c r="K200" s="197">
        <v>0</v>
      </c>
      <c r="L200" s="197">
        <v>0</v>
      </c>
      <c r="M200" s="198">
        <f t="shared" si="17"/>
        <v>0</v>
      </c>
      <c r="N200" s="192" t="s">
        <v>28</v>
      </c>
      <c r="R200" s="256" t="s">
        <v>27</v>
      </c>
      <c r="S200" s="256">
        <v>15.91</v>
      </c>
      <c r="V200" s="256">
        <v>1654.6399999999999</v>
      </c>
    </row>
    <row r="201" spans="2:22" x14ac:dyDescent="0.25">
      <c r="B201" s="104"/>
      <c r="C201" s="306"/>
      <c r="D201" s="192" t="s">
        <v>34</v>
      </c>
      <c r="E201" s="197">
        <v>0</v>
      </c>
      <c r="F201" s="197">
        <v>2.57</v>
      </c>
      <c r="G201" s="197">
        <v>0</v>
      </c>
      <c r="H201" s="197">
        <v>0</v>
      </c>
      <c r="I201" s="197">
        <v>0</v>
      </c>
      <c r="J201" s="197">
        <v>0</v>
      </c>
      <c r="K201" s="197">
        <v>0</v>
      </c>
      <c r="L201" s="197">
        <v>0</v>
      </c>
      <c r="M201" s="198">
        <f>SUBTOTAL(9,E201:L201)</f>
        <v>2.57</v>
      </c>
      <c r="N201" s="192" t="s">
        <v>34</v>
      </c>
      <c r="R201" s="256" t="s">
        <v>28</v>
      </c>
      <c r="S201" s="256">
        <v>0</v>
      </c>
      <c r="V201" s="256">
        <v>0</v>
      </c>
    </row>
    <row r="202" spans="2:22" x14ac:dyDescent="0.25">
      <c r="B202" s="104"/>
      <c r="C202" s="306"/>
      <c r="D202" s="192" t="s">
        <v>84</v>
      </c>
      <c r="E202" s="197">
        <v>0</v>
      </c>
      <c r="F202" s="197">
        <v>14.69</v>
      </c>
      <c r="G202" s="197">
        <v>0</v>
      </c>
      <c r="H202" s="197">
        <v>0</v>
      </c>
      <c r="I202" s="197">
        <v>0</v>
      </c>
      <c r="J202" s="197">
        <v>0</v>
      </c>
      <c r="K202" s="197">
        <v>0</v>
      </c>
      <c r="L202" s="197">
        <v>0</v>
      </c>
      <c r="M202" s="198">
        <f t="shared" si="17"/>
        <v>14.69</v>
      </c>
      <c r="N202" s="192" t="s">
        <v>84</v>
      </c>
      <c r="R202" s="256" t="s">
        <v>34</v>
      </c>
      <c r="S202" s="256">
        <v>2.57</v>
      </c>
      <c r="V202" s="256">
        <v>267.27999999999997</v>
      </c>
    </row>
    <row r="203" spans="2:22" x14ac:dyDescent="0.25">
      <c r="B203" s="104"/>
      <c r="C203" s="306"/>
      <c r="D203" s="192" t="s">
        <v>83</v>
      </c>
      <c r="E203" s="197">
        <v>0</v>
      </c>
      <c r="F203" s="197">
        <v>0</v>
      </c>
      <c r="G203" s="197">
        <v>0</v>
      </c>
      <c r="H203" s="197">
        <v>0</v>
      </c>
      <c r="I203" s="197">
        <v>0</v>
      </c>
      <c r="J203" s="197">
        <v>0</v>
      </c>
      <c r="K203" s="197">
        <v>0</v>
      </c>
      <c r="L203" s="197">
        <v>0</v>
      </c>
      <c r="M203" s="198">
        <f>SUBTOTAL(9,E203:L203)</f>
        <v>0</v>
      </c>
      <c r="N203" s="192" t="s">
        <v>83</v>
      </c>
      <c r="R203" s="256" t="s">
        <v>84</v>
      </c>
      <c r="S203" s="256">
        <v>14.69</v>
      </c>
      <c r="V203" s="256">
        <v>1527.76</v>
      </c>
    </row>
    <row r="204" spans="2:22" x14ac:dyDescent="0.25">
      <c r="B204" s="104"/>
      <c r="C204" s="306"/>
      <c r="D204" s="192" t="s">
        <v>85</v>
      </c>
      <c r="E204" s="197">
        <v>0</v>
      </c>
      <c r="F204" s="197">
        <v>0</v>
      </c>
      <c r="G204" s="197">
        <v>0</v>
      </c>
      <c r="H204" s="197">
        <v>0</v>
      </c>
      <c r="I204" s="197">
        <v>0</v>
      </c>
      <c r="J204" s="197">
        <v>0</v>
      </c>
      <c r="K204" s="197">
        <v>0</v>
      </c>
      <c r="L204" s="197">
        <v>0</v>
      </c>
      <c r="M204" s="198">
        <f>SUBTOTAL(9,E204:L204)</f>
        <v>0</v>
      </c>
      <c r="N204" s="192" t="s">
        <v>85</v>
      </c>
      <c r="R204" s="256" t="s">
        <v>83</v>
      </c>
      <c r="S204" s="256">
        <v>0</v>
      </c>
      <c r="V204" s="256">
        <v>0</v>
      </c>
    </row>
    <row r="205" spans="2:22" x14ac:dyDescent="0.25">
      <c r="B205" s="104"/>
      <c r="C205" s="306"/>
      <c r="D205" s="104"/>
      <c r="E205" s="104"/>
      <c r="F205" s="104"/>
      <c r="G205" s="104"/>
      <c r="H205" s="104"/>
      <c r="I205" s="104"/>
      <c r="J205" s="104"/>
      <c r="K205" s="104"/>
      <c r="L205" s="104"/>
      <c r="M205" s="141"/>
      <c r="N205" s="138"/>
      <c r="R205" s="256" t="s">
        <v>85</v>
      </c>
      <c r="S205" s="256">
        <v>0</v>
      </c>
      <c r="V205" s="256">
        <v>0</v>
      </c>
    </row>
    <row r="206" spans="2:22" x14ac:dyDescent="0.25">
      <c r="B206" s="403" t="s">
        <v>216</v>
      </c>
      <c r="C206" s="403"/>
      <c r="D206" s="403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199">
        <f>SUBTOTAL(9,E191:L204)</f>
        <v>43.88</v>
      </c>
      <c r="N206" s="138"/>
      <c r="R206" s="287" t="s">
        <v>213</v>
      </c>
      <c r="S206" s="287">
        <v>43.88</v>
      </c>
      <c r="T206" s="287"/>
      <c r="U206" s="287"/>
      <c r="V206" s="287">
        <v>4563.5200000000004</v>
      </c>
    </row>
    <row r="209" spans="2:22" x14ac:dyDescent="0.25">
      <c r="B209" s="104"/>
      <c r="C209" s="306"/>
      <c r="D209" s="192" t="s">
        <v>96</v>
      </c>
      <c r="E209" s="408" t="s">
        <v>97</v>
      </c>
      <c r="F209" s="408"/>
      <c r="G209" s="408"/>
      <c r="H209" s="408"/>
      <c r="I209" s="408"/>
      <c r="J209" s="408"/>
      <c r="K209" s="408"/>
      <c r="L209" s="104"/>
      <c r="M209" s="141"/>
      <c r="N209" s="138"/>
    </row>
    <row r="210" spans="2:22" x14ac:dyDescent="0.25">
      <c r="B210" s="104"/>
      <c r="C210" s="306"/>
      <c r="D210" s="193" t="s">
        <v>269</v>
      </c>
      <c r="E210" s="194">
        <v>1</v>
      </c>
      <c r="F210" s="194">
        <v>2</v>
      </c>
      <c r="G210" s="195">
        <v>3</v>
      </c>
      <c r="H210" s="195">
        <v>5</v>
      </c>
      <c r="I210" s="195" t="s">
        <v>99</v>
      </c>
      <c r="J210" s="195" t="s">
        <v>24</v>
      </c>
      <c r="K210" s="194" t="s">
        <v>180</v>
      </c>
      <c r="L210" s="194" t="s">
        <v>215</v>
      </c>
      <c r="M210" s="404" t="s">
        <v>216</v>
      </c>
      <c r="N210" s="405"/>
    </row>
    <row r="211" spans="2:22" x14ac:dyDescent="0.25">
      <c r="B211" s="104"/>
      <c r="C211" s="306"/>
      <c r="D211" s="196" t="s">
        <v>33</v>
      </c>
      <c r="E211" s="197">
        <v>0</v>
      </c>
      <c r="F211" s="197">
        <v>149</v>
      </c>
      <c r="G211" s="197">
        <v>0</v>
      </c>
      <c r="H211" s="197">
        <v>0</v>
      </c>
      <c r="I211" s="197">
        <v>0</v>
      </c>
      <c r="J211" s="197">
        <v>0</v>
      </c>
      <c r="K211" s="197">
        <v>0</v>
      </c>
      <c r="L211" s="197">
        <v>0</v>
      </c>
      <c r="M211" s="198">
        <f t="shared" ref="M211:M222" si="19">SUBTOTAL(9,E211:L211)</f>
        <v>149</v>
      </c>
      <c r="N211" s="196" t="s">
        <v>33</v>
      </c>
      <c r="Q211" t="s">
        <v>224</v>
      </c>
      <c r="R211" s="256" t="s">
        <v>217</v>
      </c>
      <c r="S211" s="256" t="s">
        <v>211</v>
      </c>
      <c r="V211" s="256" t="s">
        <v>212</v>
      </c>
    </row>
    <row r="212" spans="2:22" x14ac:dyDescent="0.25">
      <c r="B212" s="104"/>
      <c r="C212" s="306"/>
      <c r="D212" s="192" t="s">
        <v>24</v>
      </c>
      <c r="E212" s="197">
        <v>0</v>
      </c>
      <c r="F212" s="197">
        <v>0</v>
      </c>
      <c r="G212" s="197">
        <v>0</v>
      </c>
      <c r="H212" s="197">
        <v>0</v>
      </c>
      <c r="I212" s="197">
        <v>0</v>
      </c>
      <c r="J212" s="197">
        <v>0</v>
      </c>
      <c r="K212" s="197">
        <v>0</v>
      </c>
      <c r="L212" s="197">
        <v>0</v>
      </c>
      <c r="M212" s="198">
        <f>SUBTOTAL(9,E212:L212)</f>
        <v>0</v>
      </c>
      <c r="N212" s="192" t="s">
        <v>24</v>
      </c>
      <c r="R212" s="256" t="s">
        <v>33</v>
      </c>
      <c r="S212" s="256">
        <v>149</v>
      </c>
      <c r="V212" s="256">
        <v>15496</v>
      </c>
    </row>
    <row r="213" spans="2:22" x14ac:dyDescent="0.25">
      <c r="B213" s="104"/>
      <c r="C213" s="306"/>
      <c r="D213" s="192" t="s">
        <v>35</v>
      </c>
      <c r="E213" s="197">
        <v>0</v>
      </c>
      <c r="F213" s="197">
        <v>44</v>
      </c>
      <c r="G213" s="197">
        <v>0</v>
      </c>
      <c r="H213" s="197">
        <v>0</v>
      </c>
      <c r="I213" s="197">
        <v>0</v>
      </c>
      <c r="J213" s="197">
        <v>0</v>
      </c>
      <c r="K213" s="197">
        <v>0</v>
      </c>
      <c r="L213" s="197">
        <v>0</v>
      </c>
      <c r="M213" s="198">
        <f t="shared" si="19"/>
        <v>44</v>
      </c>
      <c r="N213" s="192" t="s">
        <v>35</v>
      </c>
      <c r="R213" s="256" t="s">
        <v>24</v>
      </c>
      <c r="S213" s="256">
        <v>0</v>
      </c>
      <c r="V213" s="256">
        <v>0</v>
      </c>
    </row>
    <row r="214" spans="2:22" x14ac:dyDescent="0.25">
      <c r="B214" s="104"/>
      <c r="C214" s="306"/>
      <c r="D214" s="192" t="s">
        <v>32</v>
      </c>
      <c r="E214" s="197">
        <v>0</v>
      </c>
      <c r="F214" s="197">
        <v>25</v>
      </c>
      <c r="G214" s="197">
        <v>0</v>
      </c>
      <c r="H214" s="197">
        <v>0</v>
      </c>
      <c r="I214" s="197">
        <v>0</v>
      </c>
      <c r="J214" s="197">
        <v>0</v>
      </c>
      <c r="K214" s="197">
        <v>0</v>
      </c>
      <c r="L214" s="197">
        <v>0</v>
      </c>
      <c r="M214" s="198">
        <f t="shared" si="19"/>
        <v>25</v>
      </c>
      <c r="N214" s="192" t="s">
        <v>32</v>
      </c>
      <c r="R214" s="256" t="s">
        <v>35</v>
      </c>
      <c r="S214" s="256">
        <v>44</v>
      </c>
      <c r="V214" s="256">
        <v>4576</v>
      </c>
    </row>
    <row r="215" spans="2:22" x14ac:dyDescent="0.25">
      <c r="B215" s="104"/>
      <c r="C215" s="306"/>
      <c r="D215" s="192" t="s">
        <v>31</v>
      </c>
      <c r="E215" s="197">
        <v>0</v>
      </c>
      <c r="F215" s="197">
        <v>23</v>
      </c>
      <c r="G215" s="197">
        <v>0</v>
      </c>
      <c r="H215" s="197">
        <v>0</v>
      </c>
      <c r="I215" s="197">
        <v>0</v>
      </c>
      <c r="J215" s="197">
        <v>0</v>
      </c>
      <c r="K215" s="197">
        <v>0</v>
      </c>
      <c r="L215" s="197">
        <v>0</v>
      </c>
      <c r="M215" s="198">
        <f t="shared" si="19"/>
        <v>23</v>
      </c>
      <c r="N215" s="192" t="s">
        <v>31</v>
      </c>
      <c r="R215" s="256" t="s">
        <v>32</v>
      </c>
      <c r="S215" s="256">
        <v>25</v>
      </c>
      <c r="V215" s="256">
        <v>2600</v>
      </c>
    </row>
    <row r="216" spans="2:22" x14ac:dyDescent="0.25">
      <c r="B216" s="104"/>
      <c r="C216" s="306"/>
      <c r="D216" s="192" t="s">
        <v>36</v>
      </c>
      <c r="E216" s="197">
        <v>0</v>
      </c>
      <c r="F216" s="197">
        <v>0</v>
      </c>
      <c r="G216" s="197">
        <v>0</v>
      </c>
      <c r="H216" s="197">
        <v>0</v>
      </c>
      <c r="I216" s="197">
        <v>0</v>
      </c>
      <c r="J216" s="197">
        <v>0</v>
      </c>
      <c r="K216" s="197">
        <v>0</v>
      </c>
      <c r="L216" s="197">
        <v>0</v>
      </c>
      <c r="M216" s="198">
        <f t="shared" si="19"/>
        <v>0</v>
      </c>
      <c r="N216" s="192" t="s">
        <v>36</v>
      </c>
      <c r="R216" s="256" t="s">
        <v>31</v>
      </c>
      <c r="S216" s="256">
        <v>23</v>
      </c>
      <c r="V216" s="256">
        <v>2392</v>
      </c>
    </row>
    <row r="217" spans="2:22" x14ac:dyDescent="0.25">
      <c r="B217" s="104"/>
      <c r="C217" s="306"/>
      <c r="D217" s="192" t="s">
        <v>29</v>
      </c>
      <c r="E217" s="197">
        <v>0</v>
      </c>
      <c r="F217" s="197">
        <v>0</v>
      </c>
      <c r="G217" s="197">
        <v>0</v>
      </c>
      <c r="H217" s="197">
        <v>0</v>
      </c>
      <c r="I217" s="197">
        <v>0</v>
      </c>
      <c r="J217" s="197">
        <v>0</v>
      </c>
      <c r="K217" s="197">
        <v>0</v>
      </c>
      <c r="L217" s="197">
        <v>0</v>
      </c>
      <c r="M217" s="198">
        <f>SUBTOTAL(9,E217:L217)</f>
        <v>0</v>
      </c>
      <c r="N217" s="192" t="s">
        <v>29</v>
      </c>
      <c r="R217" s="256" t="s">
        <v>36</v>
      </c>
      <c r="S217" s="256">
        <v>0</v>
      </c>
      <c r="V217" s="256">
        <v>0</v>
      </c>
    </row>
    <row r="218" spans="2:22" x14ac:dyDescent="0.25">
      <c r="B218" s="104"/>
      <c r="C218" s="306"/>
      <c r="D218" s="192" t="s">
        <v>30</v>
      </c>
      <c r="E218" s="197">
        <v>0</v>
      </c>
      <c r="F218" s="197">
        <v>0</v>
      </c>
      <c r="G218" s="197">
        <v>0</v>
      </c>
      <c r="H218" s="197">
        <v>0</v>
      </c>
      <c r="I218" s="197">
        <v>0</v>
      </c>
      <c r="J218" s="197">
        <v>0</v>
      </c>
      <c r="K218" s="197">
        <v>0</v>
      </c>
      <c r="L218" s="197">
        <v>0</v>
      </c>
      <c r="M218" s="198">
        <f t="shared" si="19"/>
        <v>0</v>
      </c>
      <c r="N218" s="192" t="s">
        <v>30</v>
      </c>
      <c r="R218" s="256" t="s">
        <v>29</v>
      </c>
      <c r="S218" s="256">
        <v>0</v>
      </c>
      <c r="V218" s="256">
        <v>0</v>
      </c>
    </row>
    <row r="219" spans="2:22" x14ac:dyDescent="0.25">
      <c r="B219" s="104"/>
      <c r="C219" s="306"/>
      <c r="D219" s="192" t="s">
        <v>27</v>
      </c>
      <c r="E219" s="197">
        <v>0</v>
      </c>
      <c r="F219" s="197">
        <v>51.1</v>
      </c>
      <c r="G219" s="197">
        <v>0</v>
      </c>
      <c r="H219" s="197">
        <v>0</v>
      </c>
      <c r="I219" s="197">
        <v>0</v>
      </c>
      <c r="J219" s="197">
        <v>0</v>
      </c>
      <c r="K219" s="197">
        <v>0</v>
      </c>
      <c r="L219" s="197">
        <v>0</v>
      </c>
      <c r="M219" s="198">
        <f t="shared" si="19"/>
        <v>51.1</v>
      </c>
      <c r="N219" s="192" t="s">
        <v>27</v>
      </c>
      <c r="R219" s="256" t="s">
        <v>30</v>
      </c>
      <c r="S219" s="256">
        <v>0</v>
      </c>
      <c r="V219" s="256">
        <v>0</v>
      </c>
    </row>
    <row r="220" spans="2:22" x14ac:dyDescent="0.25">
      <c r="B220" s="104"/>
      <c r="C220" s="306"/>
      <c r="D220" s="192" t="s">
        <v>28</v>
      </c>
      <c r="E220" s="197">
        <v>0</v>
      </c>
      <c r="F220" s="197">
        <v>13.5</v>
      </c>
      <c r="G220" s="197">
        <v>0</v>
      </c>
      <c r="H220" s="197">
        <v>0</v>
      </c>
      <c r="I220" s="197">
        <v>0</v>
      </c>
      <c r="J220" s="197">
        <v>0</v>
      </c>
      <c r="K220" s="197">
        <v>0</v>
      </c>
      <c r="L220" s="197">
        <v>0</v>
      </c>
      <c r="M220" s="198">
        <f t="shared" si="19"/>
        <v>13.5</v>
      </c>
      <c r="N220" s="192" t="s">
        <v>28</v>
      </c>
      <c r="R220" s="256" t="s">
        <v>27</v>
      </c>
      <c r="S220" s="256">
        <v>51.099999999999994</v>
      </c>
      <c r="V220" s="256">
        <v>5314.4</v>
      </c>
    </row>
    <row r="221" spans="2:22" x14ac:dyDescent="0.25">
      <c r="B221" s="104"/>
      <c r="C221" s="306"/>
      <c r="D221" s="192" t="s">
        <v>34</v>
      </c>
      <c r="E221" s="197">
        <v>0</v>
      </c>
      <c r="F221" s="197">
        <v>0</v>
      </c>
      <c r="G221" s="197">
        <v>0</v>
      </c>
      <c r="H221" s="197">
        <v>0</v>
      </c>
      <c r="I221" s="197">
        <v>0</v>
      </c>
      <c r="J221" s="197">
        <v>0</v>
      </c>
      <c r="K221" s="197">
        <v>0</v>
      </c>
      <c r="L221" s="197">
        <v>0</v>
      </c>
      <c r="M221" s="198">
        <f>SUBTOTAL(9,E221:L221)</f>
        <v>0</v>
      </c>
      <c r="N221" s="192" t="s">
        <v>34</v>
      </c>
      <c r="R221" s="256" t="s">
        <v>28</v>
      </c>
      <c r="S221" s="256">
        <v>13.5</v>
      </c>
      <c r="V221" s="256">
        <v>1404</v>
      </c>
    </row>
    <row r="222" spans="2:22" x14ac:dyDescent="0.25">
      <c r="B222" s="104"/>
      <c r="C222" s="306"/>
      <c r="D222" s="192" t="s">
        <v>84</v>
      </c>
      <c r="E222" s="197">
        <v>0</v>
      </c>
      <c r="F222" s="197">
        <v>0</v>
      </c>
      <c r="G222" s="197">
        <v>0</v>
      </c>
      <c r="H222" s="197">
        <v>0</v>
      </c>
      <c r="I222" s="197">
        <v>0</v>
      </c>
      <c r="J222" s="197">
        <v>0</v>
      </c>
      <c r="K222" s="197">
        <v>0</v>
      </c>
      <c r="L222" s="197">
        <v>0</v>
      </c>
      <c r="M222" s="198">
        <f t="shared" si="19"/>
        <v>0</v>
      </c>
      <c r="N222" s="192" t="s">
        <v>84</v>
      </c>
      <c r="R222" s="256" t="s">
        <v>34</v>
      </c>
      <c r="S222" s="256">
        <v>0</v>
      </c>
      <c r="V222" s="256">
        <v>0</v>
      </c>
    </row>
    <row r="223" spans="2:22" x14ac:dyDescent="0.25">
      <c r="B223" s="104"/>
      <c r="C223" s="306"/>
      <c r="D223" s="192" t="s">
        <v>83</v>
      </c>
      <c r="E223" s="197">
        <v>0</v>
      </c>
      <c r="F223" s="197">
        <v>0</v>
      </c>
      <c r="G223" s="197">
        <v>0</v>
      </c>
      <c r="H223" s="197">
        <v>0</v>
      </c>
      <c r="I223" s="197">
        <v>0</v>
      </c>
      <c r="J223" s="197">
        <v>0</v>
      </c>
      <c r="K223" s="197">
        <v>0</v>
      </c>
      <c r="L223" s="197">
        <v>0</v>
      </c>
      <c r="M223" s="198">
        <f>SUBTOTAL(9,E223:L223)</f>
        <v>0</v>
      </c>
      <c r="N223" s="192" t="s">
        <v>83</v>
      </c>
      <c r="R223" s="256" t="s">
        <v>84</v>
      </c>
      <c r="S223" s="256">
        <v>0</v>
      </c>
      <c r="V223" s="256">
        <v>0</v>
      </c>
    </row>
    <row r="224" spans="2:22" x14ac:dyDescent="0.25">
      <c r="B224" s="104"/>
      <c r="C224" s="306"/>
      <c r="D224" s="192" t="s">
        <v>85</v>
      </c>
      <c r="E224" s="197">
        <v>0</v>
      </c>
      <c r="F224" s="197">
        <v>0</v>
      </c>
      <c r="G224" s="197">
        <v>0</v>
      </c>
      <c r="H224" s="197">
        <v>0</v>
      </c>
      <c r="I224" s="197">
        <v>0</v>
      </c>
      <c r="J224" s="197">
        <v>0</v>
      </c>
      <c r="K224" s="197">
        <v>0</v>
      </c>
      <c r="L224" s="197">
        <v>0</v>
      </c>
      <c r="M224" s="198">
        <f>SUBTOTAL(9,E224:L224)</f>
        <v>0</v>
      </c>
      <c r="N224" s="192" t="s">
        <v>85</v>
      </c>
      <c r="R224" s="256" t="s">
        <v>83</v>
      </c>
      <c r="S224" s="256">
        <v>0</v>
      </c>
      <c r="V224" s="256">
        <v>0</v>
      </c>
    </row>
    <row r="225" spans="2:22" x14ac:dyDescent="0.25">
      <c r="B225" s="104"/>
      <c r="C225" s="306"/>
      <c r="D225" s="104"/>
      <c r="E225" s="104"/>
      <c r="F225" s="104"/>
      <c r="G225" s="104"/>
      <c r="H225" s="104"/>
      <c r="I225" s="104"/>
      <c r="J225" s="104"/>
      <c r="K225" s="104"/>
      <c r="L225" s="104"/>
      <c r="M225" s="141"/>
      <c r="N225" s="138"/>
      <c r="R225" s="256" t="s">
        <v>85</v>
      </c>
      <c r="S225" s="256">
        <v>0</v>
      </c>
      <c r="V225" s="256">
        <v>0</v>
      </c>
    </row>
    <row r="226" spans="2:22" x14ac:dyDescent="0.25">
      <c r="B226" s="403" t="s">
        <v>216</v>
      </c>
      <c r="C226" s="403"/>
      <c r="D226" s="403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199">
        <f>SUBTOTAL(9,E211:L224)</f>
        <v>305.60000000000002</v>
      </c>
      <c r="N226" s="138"/>
      <c r="R226" s="287" t="s">
        <v>213</v>
      </c>
      <c r="S226" s="287">
        <v>305.60000000000002</v>
      </c>
      <c r="T226" s="287"/>
      <c r="U226" s="287"/>
      <c r="V226" s="287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2024-09-10T12:11:16Z</dcterms:modified>
</cp:coreProperties>
</file>