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DieseArbeitsmappe" defaultThemeVersion="124226"/>
  <mc:AlternateContent xmlns:mc="http://schemas.openxmlformats.org/markup-compatibility/2006">
    <mc:Choice Requires="x15">
      <x15ac:absPath xmlns:x15ac="http://schemas.microsoft.com/office/spreadsheetml/2010/11/ac" url="S:\Kunden\Harzgerode, Stadt\Reinigung 2025\4-Leistungsbeschreibungen\"/>
    </mc:Choice>
  </mc:AlternateContent>
  <xr:revisionPtr revIDLastSave="0" documentId="13_ncr:1_{0E9B93F9-C1D1-45C2-95B2-7B50DC7B100E}" xr6:coauthVersionLast="47" xr6:coauthVersionMax="47" xr10:uidLastSave="{00000000-0000-0000-0000-000000000000}"/>
  <workbookProtection workbookAlgorithmName="SHA-512" workbookHashValue="KhPRyYyF20ZhFGAg65IpFRP5hE51HWnyqMjmWbhSvMGMsW4K4+rdoV5HrAY4teCTgMSu96e4+AWVo9p2u80jGw==" workbookSaltValue="5UGoM5ZYCOQq/SpONWQT/w==" workbookSpinCount="100000" lockStructure="1"/>
  <bookViews>
    <workbookView xWindow="-120" yWindow="-120" windowWidth="38640" windowHeight="21120" tabRatio="861" xr2:uid="{00000000-000D-0000-FFFF-FFFF00000000}"/>
  </bookViews>
  <sheets>
    <sheet name="Inhaltsverzeichnis" sheetId="1" r:id="rId1"/>
    <sheet name="Preisübersicht" sheetId="3" r:id="rId2"/>
    <sheet name="SVS GlasRG" sheetId="30" r:id="rId3"/>
    <sheet name="Kal Glas Gesamt" sheetId="22" r:id="rId4"/>
    <sheet name="Räume Glas Bremel TH" sheetId="60" r:id="rId5"/>
    <sheet name="Räume Glas Grundschule" sheetId="61" r:id="rId6"/>
    <sheet name="Räume Glas Hallenbad" sheetId="62" r:id="rId7"/>
    <sheet name="Räume Glas Lehrschwimmbad" sheetId="63" r:id="rId8"/>
    <sheet name="Räume Glas öffentl WC" sheetId="64" r:id="rId9"/>
    <sheet name="Räume Glas Rathaus" sheetId="65" r:id="rId10"/>
    <sheet name="Räume Glas Schloss Ost" sheetId="66" r:id="rId11"/>
    <sheet name="Räume Glas Schloss West" sheetId="67" r:id="rId12"/>
    <sheet name="Räume Glas SchlossWest RZ" sheetId="68" r:id="rId13"/>
    <sheet name="Räume Glas Stadtinfo" sheetId="69" r:id="rId14"/>
    <sheet name="Räume Glas Verwaltung I" sheetId="70" r:id="rId15"/>
    <sheet name="Räume Glas Verwaltung II" sheetId="71" r:id="rId16"/>
    <sheet name="Räume Glas Bauhof Danker" sheetId="74" r:id="rId17"/>
    <sheet name="Räume Glas Bauhof Harzger" sheetId="73" r:id="rId18"/>
    <sheet name="Räume Glas BH Dankerode" sheetId="72" r:id="rId19"/>
    <sheet name="Räume Glas BH Güntersb" sheetId="75" r:id="rId20"/>
    <sheet name="Räume Glas BH Königerode" sheetId="76" r:id="rId21"/>
    <sheet name="Räume Glas BH Neudorf" sheetId="77" r:id="rId22"/>
    <sheet name="Räume Glas BH Schielo" sheetId="78" r:id="rId23"/>
    <sheet name="Räume Glas Wilde Ente" sheetId="79" r:id="rId24"/>
    <sheet name="Räume Glas Heimatstube" sheetId="80" r:id="rId25"/>
    <sheet name="Räume Glas Jugendclub" sheetId="81" r:id="rId26"/>
    <sheet name="Räume Glas BH Siptenfelde" sheetId="82" r:id="rId27"/>
    <sheet name="Räume Glas FFW Königerode" sheetId="83" r:id="rId28"/>
    <sheet name="Räume Glas GZ Straßberg" sheetId="84" r:id="rId29"/>
  </sheets>
  <definedNames>
    <definedName name="_xlnm._FilterDatabase" localSheetId="16" hidden="1">'Räume Glas Bauhof Danker'!$A$7:$K$7</definedName>
    <definedName name="_xlnm._FilterDatabase" localSheetId="17" hidden="1">'Räume Glas Bauhof Harzger'!$A$7:$K$7</definedName>
    <definedName name="_xlnm._FilterDatabase" localSheetId="18" hidden="1">'Räume Glas BH Dankerode'!$A$7:$K$7</definedName>
    <definedName name="_xlnm._FilterDatabase" localSheetId="19" hidden="1">'Räume Glas BH Güntersb'!$A$7:$K$7</definedName>
    <definedName name="_xlnm._FilterDatabase" localSheetId="20" hidden="1">'Räume Glas BH Königerode'!$A$7:$K$7</definedName>
    <definedName name="_xlnm._FilterDatabase" localSheetId="21" hidden="1">'Räume Glas BH Neudorf'!$A$7:$K$7</definedName>
    <definedName name="_xlnm._FilterDatabase" localSheetId="22" hidden="1">'Räume Glas BH Schielo'!$A$7:$K$7</definedName>
    <definedName name="_xlnm._FilterDatabase" localSheetId="26" hidden="1">'Räume Glas BH Siptenfelde'!$A$7:$K$7</definedName>
    <definedName name="_xlnm._FilterDatabase" localSheetId="4" hidden="1">'Räume Glas Bremel TH'!$A$7:$K$7</definedName>
    <definedName name="_xlnm._FilterDatabase" localSheetId="27" hidden="1">'Räume Glas FFW Königerode'!$A$7:$K$7</definedName>
    <definedName name="_xlnm._FilterDatabase" localSheetId="5" hidden="1">'Räume Glas Grundschule'!$A$7:$K$7</definedName>
    <definedName name="_xlnm._FilterDatabase" localSheetId="28" hidden="1">'Räume Glas GZ Straßberg'!$A$7:$K$7</definedName>
    <definedName name="_xlnm._FilterDatabase" localSheetId="6" hidden="1">'Räume Glas Hallenbad'!$A$7:$K$7</definedName>
    <definedName name="_xlnm._FilterDatabase" localSheetId="24" hidden="1">'Räume Glas Heimatstube'!$A$7:$K$7</definedName>
    <definedName name="_xlnm._FilterDatabase" localSheetId="25" hidden="1">'Räume Glas Jugendclub'!$A$7:$K$7</definedName>
    <definedName name="_xlnm._FilterDatabase" localSheetId="7" hidden="1">'Räume Glas Lehrschwimmbad'!$A$7:$K$7</definedName>
    <definedName name="_xlnm._FilterDatabase" localSheetId="8" hidden="1">'Räume Glas öffentl WC'!$A$7:$K$7</definedName>
    <definedName name="_xlnm._FilterDatabase" localSheetId="9" hidden="1">'Räume Glas Rathaus'!$A$7:$K$7</definedName>
    <definedName name="_xlnm._FilterDatabase" localSheetId="10" hidden="1">'Räume Glas Schloss Ost'!$A$7:$K$7</definedName>
    <definedName name="_xlnm._FilterDatabase" localSheetId="11" hidden="1">'Räume Glas Schloss West'!$A$7:$K$7</definedName>
    <definedName name="_xlnm._FilterDatabase" localSheetId="12" hidden="1">'Räume Glas SchlossWest RZ'!$A$7:$K$7</definedName>
    <definedName name="_xlnm._FilterDatabase" localSheetId="13" hidden="1">'Räume Glas Stadtinfo'!$A$7:$K$7</definedName>
    <definedName name="_xlnm._FilterDatabase" localSheetId="14" hidden="1">'Räume Glas Verwaltung I'!$A$7:$K$7</definedName>
    <definedName name="_xlnm._FilterDatabase" localSheetId="15" hidden="1">'Räume Glas Verwaltung II'!$A$7:$K$7</definedName>
    <definedName name="_xlnm._FilterDatabase" localSheetId="23" hidden="1">'Räume Glas Wilde Ente'!$A$7:$K$7</definedName>
    <definedName name="berAuftragskosten" localSheetId="16">SVS #REF!</definedName>
    <definedName name="berAuftragskosten" localSheetId="17">SVS #REF!</definedName>
    <definedName name="berAuftragskosten" localSheetId="18">SVS #REF!</definedName>
    <definedName name="berAuftragskosten" localSheetId="19">SVS #REF!</definedName>
    <definedName name="berAuftragskosten" localSheetId="20">SVS #REF!</definedName>
    <definedName name="berAuftragskosten" localSheetId="21">SVS #REF!</definedName>
    <definedName name="berAuftragskosten" localSheetId="22">SVS #REF!</definedName>
    <definedName name="berAuftragskosten" localSheetId="26">SVS #REF!</definedName>
    <definedName name="berAuftragskosten" localSheetId="4">SVS #REF!</definedName>
    <definedName name="berAuftragskosten" localSheetId="27">SVS #REF!</definedName>
    <definedName name="berAuftragskosten" localSheetId="5">SVS #REF!</definedName>
    <definedName name="berAuftragskosten" localSheetId="28">SVS #REF!</definedName>
    <definedName name="berAuftragskosten" localSheetId="6">SVS #REF!</definedName>
    <definedName name="berAuftragskosten" localSheetId="24">SVS #REF!</definedName>
    <definedName name="berAuftragskosten" localSheetId="25">SVS #REF!</definedName>
    <definedName name="berAuftragskosten" localSheetId="7">SVS #REF!</definedName>
    <definedName name="berAuftragskosten" localSheetId="8">SVS #REF!</definedName>
    <definedName name="berAuftragskosten" localSheetId="9">SVS #REF!</definedName>
    <definedName name="berAuftragskosten" localSheetId="10">SVS #REF!</definedName>
    <definedName name="berAuftragskosten" localSheetId="11">SVS #REF!</definedName>
    <definedName name="berAuftragskosten" localSheetId="12">SVS #REF!</definedName>
    <definedName name="berAuftragskosten" localSheetId="13">SVS #REF!</definedName>
    <definedName name="berAuftragskosten" localSheetId="14">SVS #REF!</definedName>
    <definedName name="berAuftragskosten" localSheetId="15">SVS #REF!</definedName>
    <definedName name="berAuftragskosten" localSheetId="23">SVS #REF!</definedName>
    <definedName name="berAuftragskosten">SVS #REF!</definedName>
    <definedName name="BereichSVSGrundWC">#REF!</definedName>
    <definedName name="berRGTageObjekt">#REF!</definedName>
    <definedName name="_xlnm.Print_Area" localSheetId="0">Inhaltsverzeichnis!$A$1:$I$42</definedName>
    <definedName name="_xlnm.Print_Area" localSheetId="3">'Kal Glas Gesamt'!$A$1:$L$49</definedName>
    <definedName name="_xlnm.Print_Area" localSheetId="1">Preisübersicht!$A$1:$F$30</definedName>
    <definedName name="_xlnm.Print_Area" localSheetId="16">'Räume Glas Bauhof Danker'!$A$1:$K$12</definedName>
    <definedName name="_xlnm.Print_Area" localSheetId="17">'Räume Glas Bauhof Harzger'!$A$1:$K$43</definedName>
    <definedName name="_xlnm.Print_Area" localSheetId="18">'Räume Glas BH Dankerode'!$A$1:$K$15</definedName>
    <definedName name="_xlnm.Print_Area" localSheetId="19">'Räume Glas BH Güntersb'!$A$1:$K$23</definedName>
    <definedName name="_xlnm.Print_Area" localSheetId="20">'Räume Glas BH Königerode'!$A$1:$K$13</definedName>
    <definedName name="_xlnm.Print_Area" localSheetId="21">'Räume Glas BH Neudorf'!$A$1:$K$21</definedName>
    <definedName name="_xlnm.Print_Area" localSheetId="22">'Räume Glas BH Schielo'!$A$1:$K$15</definedName>
    <definedName name="_xlnm.Print_Area" localSheetId="26">'Räume Glas BH Siptenfelde'!$A$1:$K$23</definedName>
    <definedName name="_xlnm.Print_Area" localSheetId="4">'Räume Glas Bremel TH'!$A$1:$K$30</definedName>
    <definedName name="_xlnm.Print_Area" localSheetId="27">'Räume Glas FFW Königerode'!$A$1:$K$20</definedName>
    <definedName name="_xlnm.Print_Area" localSheetId="5">'Räume Glas Grundschule'!$A$1:$K$75</definedName>
    <definedName name="_xlnm.Print_Area" localSheetId="28">'Räume Glas GZ Straßberg'!$A$1:$K$20</definedName>
    <definedName name="_xlnm.Print_Area" localSheetId="6">'Räume Glas Hallenbad'!$A$1:$K$14</definedName>
    <definedName name="_xlnm.Print_Area" localSheetId="24">'Räume Glas Heimatstube'!$A$1:$K$15</definedName>
    <definedName name="_xlnm.Print_Area" localSheetId="25">'Räume Glas Jugendclub'!$A$1:$K$11</definedName>
    <definedName name="_xlnm.Print_Area" localSheetId="7">'Räume Glas Lehrschwimmbad'!$A$1:$K$14</definedName>
    <definedName name="_xlnm.Print_Area" localSheetId="8">'Räume Glas öffentl WC'!$A$1:$K$11</definedName>
    <definedName name="_xlnm.Print_Area" localSheetId="9">'Räume Glas Rathaus'!$A$1:$K$43</definedName>
    <definedName name="_xlnm.Print_Area" localSheetId="10">'Räume Glas Schloss Ost'!$A$1:$K$27</definedName>
    <definedName name="_xlnm.Print_Area" localSheetId="11">'Räume Glas Schloss West'!$A$1:$K$9</definedName>
    <definedName name="_xlnm.Print_Area" localSheetId="12">'Räume Glas SchlossWest RZ'!$A$1:$K$21</definedName>
    <definedName name="_xlnm.Print_Area" localSheetId="13">'Räume Glas Stadtinfo'!$A$1:$K$13</definedName>
    <definedName name="_xlnm.Print_Area" localSheetId="14">'Räume Glas Verwaltung I'!$A$1:$K$27</definedName>
    <definedName name="_xlnm.Print_Area" localSheetId="15">'Räume Glas Verwaltung II'!$A$1:$K$33</definedName>
    <definedName name="_xlnm.Print_Area" localSheetId="23">'Räume Glas Wilde Ente'!$A$1:$K$12</definedName>
    <definedName name="_xlnm.Print_Area" localSheetId="2">'SVS GlasRG'!$A$1:$I$79</definedName>
    <definedName name="_xlnm.Print_Titles" localSheetId="1">Preisübersicht!$1:$5</definedName>
    <definedName name="_xlnm.Print_Titles" localSheetId="16">'Räume Glas Bauhof Danker'!$7:$7</definedName>
    <definedName name="_xlnm.Print_Titles" localSheetId="17">'Räume Glas Bauhof Harzger'!$7:$7</definedName>
    <definedName name="_xlnm.Print_Titles" localSheetId="18">'Räume Glas BH Dankerode'!$7:$7</definedName>
    <definedName name="_xlnm.Print_Titles" localSheetId="19">'Räume Glas BH Güntersb'!$7:$7</definedName>
    <definedName name="_xlnm.Print_Titles" localSheetId="20">'Räume Glas BH Königerode'!$7:$7</definedName>
    <definedName name="_xlnm.Print_Titles" localSheetId="21">'Räume Glas BH Neudorf'!$7:$7</definedName>
    <definedName name="_xlnm.Print_Titles" localSheetId="22">'Räume Glas BH Schielo'!$7:$7</definedName>
    <definedName name="_xlnm.Print_Titles" localSheetId="26">'Räume Glas BH Siptenfelde'!$7:$7</definedName>
    <definedName name="_xlnm.Print_Titles" localSheetId="4">'Räume Glas Bremel TH'!$7:$7</definedName>
    <definedName name="_xlnm.Print_Titles" localSheetId="27">'Räume Glas FFW Königerode'!$7:$7</definedName>
    <definedName name="_xlnm.Print_Titles" localSheetId="5">'Räume Glas Grundschule'!$7:$7</definedName>
    <definedName name="_xlnm.Print_Titles" localSheetId="28">'Räume Glas GZ Straßberg'!$7:$7</definedName>
    <definedName name="_xlnm.Print_Titles" localSheetId="6">'Räume Glas Hallenbad'!$7:$7</definedName>
    <definedName name="_xlnm.Print_Titles" localSheetId="24">'Räume Glas Heimatstube'!$7:$7</definedName>
    <definedName name="_xlnm.Print_Titles" localSheetId="25">'Räume Glas Jugendclub'!$7:$7</definedName>
    <definedName name="_xlnm.Print_Titles" localSheetId="7">'Räume Glas Lehrschwimmbad'!$7:$7</definedName>
    <definedName name="_xlnm.Print_Titles" localSheetId="8">'Räume Glas öffentl WC'!$7:$7</definedName>
    <definedName name="_xlnm.Print_Titles" localSheetId="9">'Räume Glas Rathaus'!$7:$7</definedName>
    <definedName name="_xlnm.Print_Titles" localSheetId="10">'Räume Glas Schloss Ost'!$7:$7</definedName>
    <definedName name="_xlnm.Print_Titles" localSheetId="11">'Räume Glas Schloss West'!$7:$7</definedName>
    <definedName name="_xlnm.Print_Titles" localSheetId="12">'Räume Glas SchlossWest RZ'!$7:$7</definedName>
    <definedName name="_xlnm.Print_Titles" localSheetId="13">'Räume Glas Stadtinfo'!$7:$7</definedName>
    <definedName name="_xlnm.Print_Titles" localSheetId="14">'Räume Glas Verwaltung I'!$7:$7</definedName>
    <definedName name="_xlnm.Print_Titles" localSheetId="15">'Räume Glas Verwaltung II'!$7:$7</definedName>
    <definedName name="_xlnm.Print_Titles" localSheetId="23">'Räume Glas Wilde Ente'!$7:$7</definedName>
    <definedName name="Ferien">#REF!</definedName>
    <definedName name="sAuftragskosten" localSheetId="16">SVS #REF!</definedName>
    <definedName name="sAuftragskosten" localSheetId="17">SVS #REF!</definedName>
    <definedName name="sAuftragskosten" localSheetId="18">SVS #REF!</definedName>
    <definedName name="sAuftragskosten" localSheetId="19">SVS #REF!</definedName>
    <definedName name="sAuftragskosten" localSheetId="20">SVS #REF!</definedName>
    <definedName name="sAuftragskosten" localSheetId="21">SVS #REF!</definedName>
    <definedName name="sAuftragskosten" localSheetId="22">SVS #REF!</definedName>
    <definedName name="sAuftragskosten" localSheetId="26">SVS #REF!</definedName>
    <definedName name="sAuftragskosten" localSheetId="4">SVS #REF!</definedName>
    <definedName name="sAuftragskosten" localSheetId="27">SVS #REF!</definedName>
    <definedName name="sAuftragskosten" localSheetId="5">SVS #REF!</definedName>
    <definedName name="sAuftragskosten" localSheetId="28">SVS #REF!</definedName>
    <definedName name="sAuftragskosten" localSheetId="6">SVS #REF!</definedName>
    <definedName name="sAuftragskosten" localSheetId="24">SVS #REF!</definedName>
    <definedName name="sAuftragskosten" localSheetId="25">SVS #REF!</definedName>
    <definedName name="sAuftragskosten" localSheetId="7">SVS #REF!</definedName>
    <definedName name="sAuftragskosten" localSheetId="8">SVS #REF!</definedName>
    <definedName name="sAuftragskosten" localSheetId="9">SVS #REF!</definedName>
    <definedName name="sAuftragskosten" localSheetId="10">SVS #REF!</definedName>
    <definedName name="sAuftragskosten" localSheetId="11">SVS #REF!</definedName>
    <definedName name="sAuftragskosten" localSheetId="12">SVS #REF!</definedName>
    <definedName name="sAuftragskosten" localSheetId="13">SVS #REF!</definedName>
    <definedName name="sAuftragskosten" localSheetId="14">SVS #REF!</definedName>
    <definedName name="sAuftragskosten" localSheetId="15">SVS #REF!</definedName>
    <definedName name="sAuftragskosten" localSheetId="23">SVS #REF!</definedName>
    <definedName name="sAuftragskosten">SVS #REF!</definedName>
    <definedName name="SVListe" localSheetId="16">#REF!</definedName>
    <definedName name="SVListe" localSheetId="17">#REF!</definedName>
    <definedName name="SVListe" localSheetId="18">#REF!</definedName>
    <definedName name="SVListe" localSheetId="19">#REF!</definedName>
    <definedName name="SVListe" localSheetId="20">#REF!</definedName>
    <definedName name="SVListe" localSheetId="21">#REF!</definedName>
    <definedName name="SVListe" localSheetId="22">#REF!</definedName>
    <definedName name="SVListe" localSheetId="26">#REF!</definedName>
    <definedName name="SVListe" localSheetId="4">#REF!</definedName>
    <definedName name="SVListe" localSheetId="27">#REF!</definedName>
    <definedName name="SVListe" localSheetId="5">#REF!</definedName>
    <definedName name="SVListe" localSheetId="28">#REF!</definedName>
    <definedName name="SVListe" localSheetId="6">#REF!</definedName>
    <definedName name="SVListe" localSheetId="24">#REF!</definedName>
    <definedName name="SVListe" localSheetId="25">#REF!</definedName>
    <definedName name="SVListe" localSheetId="7">#REF!</definedName>
    <definedName name="SVListe" localSheetId="8">#REF!</definedName>
    <definedName name="SVListe" localSheetId="9">#REF!</definedName>
    <definedName name="SVListe" localSheetId="10">#REF!</definedName>
    <definedName name="SVListe" localSheetId="11">#REF!</definedName>
    <definedName name="SVListe" localSheetId="12">#REF!</definedName>
    <definedName name="SVListe" localSheetId="13">#REF!</definedName>
    <definedName name="SVListe" localSheetId="14">#REF!</definedName>
    <definedName name="SVListe" localSheetId="15">#REF!</definedName>
    <definedName name="SVListe" localSheetId="23">#REF!</definedName>
    <definedName name="SVListe">#REF!</definedName>
    <definedName name="TTListe" localSheetId="16">#REF!</definedName>
    <definedName name="TTListe" localSheetId="17">#REF!</definedName>
    <definedName name="TTListe" localSheetId="18">#REF!</definedName>
    <definedName name="TTListe" localSheetId="19">#REF!</definedName>
    <definedName name="TTListe" localSheetId="20">#REF!</definedName>
    <definedName name="TTListe" localSheetId="21">#REF!</definedName>
    <definedName name="TTListe" localSheetId="22">#REF!</definedName>
    <definedName name="TTListe" localSheetId="26">#REF!</definedName>
    <definedName name="TTListe" localSheetId="4">#REF!</definedName>
    <definedName name="TTListe" localSheetId="27">#REF!</definedName>
    <definedName name="TTListe" localSheetId="5">#REF!</definedName>
    <definedName name="TTListe" localSheetId="28">#REF!</definedName>
    <definedName name="TTListe" localSheetId="6">#REF!</definedName>
    <definedName name="TTListe" localSheetId="24">#REF!</definedName>
    <definedName name="TTListe" localSheetId="25">#REF!</definedName>
    <definedName name="TTListe" localSheetId="7">#REF!</definedName>
    <definedName name="TTListe" localSheetId="8">#REF!</definedName>
    <definedName name="TTListe" localSheetId="9">#REF!</definedName>
    <definedName name="TTListe" localSheetId="10">#REF!</definedName>
    <definedName name="TTListe" localSheetId="11">#REF!</definedName>
    <definedName name="TTListe" localSheetId="12">#REF!</definedName>
    <definedName name="TTListe" localSheetId="13">#REF!</definedName>
    <definedName name="TTListe" localSheetId="14">#REF!</definedName>
    <definedName name="TTListe" localSheetId="15">#REF!</definedName>
    <definedName name="TTListe" localSheetId="23">#REF!</definedName>
    <definedName name="TTListe">#REF!</definedName>
    <definedName name="Turnus" localSheetId="16">#REF!</definedName>
    <definedName name="Turnus" localSheetId="17">#REF!</definedName>
    <definedName name="Turnus" localSheetId="18">#REF!</definedName>
    <definedName name="Turnus" localSheetId="19">#REF!</definedName>
    <definedName name="Turnus" localSheetId="20">#REF!</definedName>
    <definedName name="Turnus" localSheetId="21">#REF!</definedName>
    <definedName name="Turnus" localSheetId="22">#REF!</definedName>
    <definedName name="Turnus" localSheetId="26">#REF!</definedName>
    <definedName name="Turnus" localSheetId="4">#REF!</definedName>
    <definedName name="Turnus" localSheetId="27">#REF!</definedName>
    <definedName name="Turnus" localSheetId="5">#REF!</definedName>
    <definedName name="Turnus" localSheetId="28">#REF!</definedName>
    <definedName name="Turnus" localSheetId="6">#REF!</definedName>
    <definedName name="Turnus" localSheetId="24">#REF!</definedName>
    <definedName name="Turnus" localSheetId="25">#REF!</definedName>
    <definedName name="Turnus" localSheetId="7">#REF!</definedName>
    <definedName name="Turnus" localSheetId="8">#REF!</definedName>
    <definedName name="Turnus" localSheetId="9">#REF!</definedName>
    <definedName name="Turnus" localSheetId="10">#REF!</definedName>
    <definedName name="Turnus" localSheetId="11">#REF!</definedName>
    <definedName name="Turnus" localSheetId="12">#REF!</definedName>
    <definedName name="Turnus" localSheetId="13">#REF!</definedName>
    <definedName name="Turnus" localSheetId="14">#REF!</definedName>
    <definedName name="Turnus" localSheetId="15">#REF!</definedName>
    <definedName name="Turnus" localSheetId="23">#REF!</definedName>
    <definedName name="Turnus">#REF!</definedName>
    <definedName name="TurnusKita" localSheetId="16">#REF!</definedName>
    <definedName name="TurnusKita" localSheetId="17">#REF!</definedName>
    <definedName name="TurnusKita" localSheetId="18">#REF!</definedName>
    <definedName name="TurnusKita" localSheetId="19">#REF!</definedName>
    <definedName name="TurnusKita" localSheetId="20">#REF!</definedName>
    <definedName name="TurnusKita" localSheetId="21">#REF!</definedName>
    <definedName name="TurnusKita" localSheetId="22">#REF!</definedName>
    <definedName name="TurnusKita" localSheetId="26">#REF!</definedName>
    <definedName name="TurnusKita" localSheetId="4">#REF!</definedName>
    <definedName name="TurnusKita" localSheetId="27">#REF!</definedName>
    <definedName name="TurnusKita" localSheetId="5">#REF!</definedName>
    <definedName name="TurnusKita" localSheetId="28">#REF!</definedName>
    <definedName name="TurnusKita" localSheetId="6">#REF!</definedName>
    <definedName name="TurnusKita" localSheetId="24">#REF!</definedName>
    <definedName name="TurnusKita" localSheetId="25">#REF!</definedName>
    <definedName name="TurnusKita" localSheetId="7">#REF!</definedName>
    <definedName name="TurnusKita" localSheetId="8">#REF!</definedName>
    <definedName name="TurnusKita" localSheetId="9">#REF!</definedName>
    <definedName name="TurnusKita" localSheetId="10">#REF!</definedName>
    <definedName name="TurnusKita" localSheetId="11">#REF!</definedName>
    <definedName name="TurnusKita" localSheetId="12">#REF!</definedName>
    <definedName name="TurnusKita" localSheetId="13">#REF!</definedName>
    <definedName name="TurnusKita" localSheetId="14">#REF!</definedName>
    <definedName name="TurnusKita" localSheetId="15">#REF!</definedName>
    <definedName name="TurnusKita" localSheetId="23">#REF!</definedName>
    <definedName name="TurnusKita">#REF!</definedName>
    <definedName name="TurnusSchule" localSheetId="16">#REF!</definedName>
    <definedName name="TurnusSchule" localSheetId="17">#REF!</definedName>
    <definedName name="TurnusSchule" localSheetId="18">#REF!</definedName>
    <definedName name="TurnusSchule" localSheetId="19">#REF!</definedName>
    <definedName name="TurnusSchule" localSheetId="20">#REF!</definedName>
    <definedName name="TurnusSchule" localSheetId="21">#REF!</definedName>
    <definedName name="TurnusSchule" localSheetId="22">#REF!</definedName>
    <definedName name="TurnusSchule" localSheetId="26">#REF!</definedName>
    <definedName name="TurnusSchule" localSheetId="4">#REF!</definedName>
    <definedName name="TurnusSchule" localSheetId="27">#REF!</definedName>
    <definedName name="TurnusSchule" localSheetId="5">#REF!</definedName>
    <definedName name="TurnusSchule" localSheetId="28">#REF!</definedName>
    <definedName name="TurnusSchule" localSheetId="6">#REF!</definedName>
    <definedName name="TurnusSchule" localSheetId="24">#REF!</definedName>
    <definedName name="TurnusSchule" localSheetId="25">#REF!</definedName>
    <definedName name="TurnusSchule" localSheetId="7">#REF!</definedName>
    <definedName name="TurnusSchule" localSheetId="8">#REF!</definedName>
    <definedName name="TurnusSchule" localSheetId="9">#REF!</definedName>
    <definedName name="TurnusSchule" localSheetId="10">#REF!</definedName>
    <definedName name="TurnusSchule" localSheetId="11">#REF!</definedName>
    <definedName name="TurnusSchule" localSheetId="12">#REF!</definedName>
    <definedName name="TurnusSchule" localSheetId="13">#REF!</definedName>
    <definedName name="TurnusSchule" localSheetId="14">#REF!</definedName>
    <definedName name="TurnusSchule" localSheetId="15">#REF!</definedName>
    <definedName name="TurnusSchule" localSheetId="23">#REF!</definedName>
    <definedName name="TurnusSchule">#REF!</definedName>
    <definedName name="TurnusVerwaltung" localSheetId="16">#REF!</definedName>
    <definedName name="TurnusVerwaltung" localSheetId="17">#REF!</definedName>
    <definedName name="TurnusVerwaltung" localSheetId="18">#REF!</definedName>
    <definedName name="TurnusVerwaltung" localSheetId="19">#REF!</definedName>
    <definedName name="TurnusVerwaltung" localSheetId="20">#REF!</definedName>
    <definedName name="TurnusVerwaltung" localSheetId="21">#REF!</definedName>
    <definedName name="TurnusVerwaltung" localSheetId="22">#REF!</definedName>
    <definedName name="TurnusVerwaltung" localSheetId="26">#REF!</definedName>
    <definedName name="TurnusVerwaltung" localSheetId="4">#REF!</definedName>
    <definedName name="TurnusVerwaltung" localSheetId="27">#REF!</definedName>
    <definedName name="TurnusVerwaltung" localSheetId="5">#REF!</definedName>
    <definedName name="TurnusVerwaltung" localSheetId="28">#REF!</definedName>
    <definedName name="TurnusVerwaltung" localSheetId="6">#REF!</definedName>
    <definedName name="TurnusVerwaltung" localSheetId="24">#REF!</definedName>
    <definedName name="TurnusVerwaltung" localSheetId="25">#REF!</definedName>
    <definedName name="TurnusVerwaltung" localSheetId="7">#REF!</definedName>
    <definedName name="TurnusVerwaltung" localSheetId="8">#REF!</definedName>
    <definedName name="TurnusVerwaltung" localSheetId="9">#REF!</definedName>
    <definedName name="TurnusVerwaltung" localSheetId="10">#REF!</definedName>
    <definedName name="TurnusVerwaltung" localSheetId="11">#REF!</definedName>
    <definedName name="TurnusVerwaltung" localSheetId="12">#REF!</definedName>
    <definedName name="TurnusVerwaltung" localSheetId="13">#REF!</definedName>
    <definedName name="TurnusVerwaltung" localSheetId="14">#REF!</definedName>
    <definedName name="TurnusVerwaltung" localSheetId="15">#REF!</definedName>
    <definedName name="TurnusVerwaltung" localSheetId="23">#REF!</definedName>
    <definedName name="TurnusVerwalt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84" l="1"/>
  <c r="G8" i="84"/>
  <c r="F8" i="84"/>
  <c r="M2" i="84"/>
  <c r="I8" i="83" l="1"/>
  <c r="G8" i="83"/>
  <c r="F8" i="83"/>
  <c r="M2" i="83"/>
  <c r="I8" i="82"/>
  <c r="G8" i="82"/>
  <c r="F8" i="82"/>
  <c r="M2" i="82"/>
  <c r="I8" i="81" l="1"/>
  <c r="G8" i="81"/>
  <c r="F8" i="81"/>
  <c r="M2" i="81"/>
  <c r="I8" i="80" l="1"/>
  <c r="G8" i="80"/>
  <c r="F8" i="80"/>
  <c r="M2" i="80"/>
  <c r="I8" i="79" l="1"/>
  <c r="G8" i="79"/>
  <c r="F8" i="79"/>
  <c r="M2" i="79"/>
  <c r="I8" i="78" l="1"/>
  <c r="G8" i="78"/>
  <c r="F8" i="78"/>
  <c r="M2" i="78"/>
  <c r="I8" i="77" l="1"/>
  <c r="G8" i="77"/>
  <c r="F8" i="77"/>
  <c r="M2" i="77"/>
  <c r="I8" i="76" l="1"/>
  <c r="G8" i="76"/>
  <c r="F8" i="76"/>
  <c r="M2" i="76"/>
  <c r="I8" i="75" l="1"/>
  <c r="G8" i="75"/>
  <c r="F8" i="75"/>
  <c r="M2" i="75"/>
  <c r="I8" i="74" l="1"/>
  <c r="G8" i="74"/>
  <c r="F8" i="74"/>
  <c r="M2" i="74"/>
  <c r="I8" i="73" l="1"/>
  <c r="G8" i="73"/>
  <c r="F8" i="73"/>
  <c r="M2" i="73"/>
  <c r="I8" i="72" l="1"/>
  <c r="G8" i="72"/>
  <c r="F8" i="72"/>
  <c r="M2" i="72"/>
  <c r="I8" i="71" l="1"/>
  <c r="G8" i="71"/>
  <c r="F8" i="71"/>
  <c r="M2" i="71"/>
  <c r="I8" i="70"/>
  <c r="G8" i="70"/>
  <c r="F8" i="70"/>
  <c r="M2" i="70"/>
  <c r="I8" i="69" l="1"/>
  <c r="G8" i="69"/>
  <c r="F8" i="69"/>
  <c r="M2" i="69"/>
  <c r="I8" i="68" l="1"/>
  <c r="G8" i="68"/>
  <c r="F8" i="68"/>
  <c r="M2" i="68"/>
  <c r="I8" i="67" l="1"/>
  <c r="G8" i="67"/>
  <c r="F8" i="67"/>
  <c r="M2" i="67"/>
  <c r="I8" i="66" l="1"/>
  <c r="G8" i="66"/>
  <c r="F8" i="66"/>
  <c r="M2" i="66"/>
  <c r="I8" i="65" l="1"/>
  <c r="G8" i="65"/>
  <c r="F8" i="65"/>
  <c r="M2" i="65"/>
  <c r="I8" i="64" l="1"/>
  <c r="G8" i="64"/>
  <c r="F8" i="64"/>
  <c r="M2" i="64"/>
  <c r="I8" i="63" l="1"/>
  <c r="G8" i="63"/>
  <c r="F8" i="63"/>
  <c r="M2" i="63"/>
  <c r="I8" i="62" l="1"/>
  <c r="G8" i="62"/>
  <c r="F8" i="62"/>
  <c r="M2" i="62"/>
  <c r="I8" i="61" l="1"/>
  <c r="G8" i="61"/>
  <c r="F8" i="61"/>
  <c r="M2" i="61"/>
  <c r="I8" i="60" l="1"/>
  <c r="G8" i="60"/>
  <c r="F8" i="60"/>
  <c r="M2" i="60"/>
  <c r="G40" i="1" l="1"/>
  <c r="H40" i="1" s="1"/>
  <c r="G39" i="1"/>
  <c r="H39" i="1" s="1"/>
  <c r="G38" i="1"/>
  <c r="H38" i="1" s="1"/>
  <c r="G37" i="1"/>
  <c r="H37" i="1" s="1"/>
  <c r="G36" i="1"/>
  <c r="H36" i="1" s="1"/>
  <c r="G24" i="1"/>
  <c r="H24" i="1" s="1"/>
  <c r="G23" i="1"/>
  <c r="H23" i="1" s="1"/>
  <c r="G22" i="1"/>
  <c r="H22" i="1" s="1"/>
  <c r="G21" i="1"/>
  <c r="H21" i="1" s="1"/>
  <c r="G20" i="1"/>
  <c r="H20" i="1" s="1"/>
  <c r="F42" i="1"/>
  <c r="G42" i="1" s="1"/>
  <c r="H42" i="1" s="1"/>
  <c r="F41" i="1"/>
  <c r="G41" i="1" s="1"/>
  <c r="H41" i="1" s="1"/>
  <c r="F40" i="1"/>
  <c r="F39" i="1"/>
  <c r="F38" i="1"/>
  <c r="F37" i="1"/>
  <c r="F36" i="1"/>
  <c r="F35" i="1"/>
  <c r="G35" i="1" s="1"/>
  <c r="H35" i="1" s="1"/>
  <c r="F34" i="1"/>
  <c r="G34" i="1" s="1"/>
  <c r="H34" i="1" s="1"/>
  <c r="F33" i="1"/>
  <c r="G33" i="1" s="1"/>
  <c r="H33" i="1" s="1"/>
  <c r="F32" i="1"/>
  <c r="G32" i="1" s="1"/>
  <c r="H32" i="1" s="1"/>
  <c r="F31" i="1"/>
  <c r="G31" i="1" s="1"/>
  <c r="H31" i="1" s="1"/>
  <c r="F30" i="1"/>
  <c r="G30" i="1" s="1"/>
  <c r="H30" i="1" s="1"/>
  <c r="F29" i="1"/>
  <c r="G29" i="1" s="1"/>
  <c r="H29" i="1" s="1"/>
  <c r="F28" i="1"/>
  <c r="G28" i="1" s="1"/>
  <c r="H28" i="1" s="1"/>
  <c r="F27" i="1"/>
  <c r="G27" i="1" s="1"/>
  <c r="H27" i="1" s="1"/>
  <c r="F26" i="1"/>
  <c r="G26" i="1" s="1"/>
  <c r="H26" i="1" s="1"/>
  <c r="F25" i="1"/>
  <c r="G25" i="1" s="1"/>
  <c r="H25" i="1" s="1"/>
  <c r="F24" i="1"/>
  <c r="F23" i="1"/>
  <c r="F22" i="1"/>
  <c r="F21" i="1"/>
  <c r="F20" i="1"/>
  <c r="F19" i="1"/>
  <c r="G19" i="1" s="1"/>
  <c r="H19" i="1" s="1"/>
  <c r="F18" i="1"/>
  <c r="G18" i="1" s="1"/>
  <c r="H18" i="1" s="1"/>
  <c r="F6" i="1"/>
  <c r="F30" i="3"/>
  <c r="E30" i="3" s="1"/>
  <c r="D30" i="3"/>
  <c r="F29" i="3"/>
  <c r="E29" i="3" s="1"/>
  <c r="D29" i="3"/>
  <c r="F28" i="3"/>
  <c r="E28" i="3" s="1"/>
  <c r="D28" i="3"/>
  <c r="F27" i="3"/>
  <c r="E27" i="3" s="1"/>
  <c r="D27" i="3"/>
  <c r="F26" i="3"/>
  <c r="E26" i="3" s="1"/>
  <c r="D26" i="3"/>
  <c r="F25" i="3"/>
  <c r="E25" i="3" s="1"/>
  <c r="D25" i="3"/>
  <c r="F24" i="3"/>
  <c r="E24" i="3" s="1"/>
  <c r="D24" i="3"/>
  <c r="F23" i="3"/>
  <c r="E23" i="3" s="1"/>
  <c r="D23" i="3"/>
  <c r="F22" i="3"/>
  <c r="E22" i="3" s="1"/>
  <c r="D22" i="3"/>
  <c r="F21" i="3"/>
  <c r="E21" i="3" s="1"/>
  <c r="D21" i="3"/>
  <c r="F20" i="3"/>
  <c r="E20" i="3" s="1"/>
  <c r="D20" i="3"/>
  <c r="F19" i="3"/>
  <c r="E19" i="3"/>
  <c r="D19" i="3"/>
  <c r="F18" i="3"/>
  <c r="E18" i="3"/>
  <c r="D18" i="3"/>
  <c r="F17" i="3"/>
  <c r="E17" i="3"/>
  <c r="D17" i="3"/>
  <c r="F16" i="3"/>
  <c r="E16" i="3" s="1"/>
  <c r="D16" i="3"/>
  <c r="F15" i="3"/>
  <c r="E15" i="3" s="1"/>
  <c r="D15" i="3"/>
  <c r="F14" i="3"/>
  <c r="E14" i="3" s="1"/>
  <c r="D14" i="3"/>
  <c r="F13" i="3"/>
  <c r="E13" i="3" s="1"/>
  <c r="D13" i="3"/>
  <c r="F12" i="3"/>
  <c r="E12" i="3" s="1"/>
  <c r="D12" i="3"/>
  <c r="F11" i="3"/>
  <c r="E11" i="3" s="1"/>
  <c r="D11" i="3"/>
  <c r="F10" i="3"/>
  <c r="E10" i="3"/>
  <c r="D10" i="3"/>
  <c r="F9" i="3"/>
  <c r="E9" i="3" s="1"/>
  <c r="D9" i="3"/>
  <c r="F8" i="3"/>
  <c r="E8" i="3" s="1"/>
  <c r="D8" i="3"/>
  <c r="F7" i="3"/>
  <c r="E7" i="3" s="1"/>
  <c r="D7" i="3"/>
  <c r="F6" i="3"/>
  <c r="E6" i="3" s="1"/>
  <c r="D6" i="3"/>
  <c r="C30" i="3"/>
  <c r="C29" i="3"/>
  <c r="C28" i="3"/>
  <c r="C27" i="3"/>
  <c r="C26" i="3"/>
  <c r="C25" i="3"/>
  <c r="C24" i="3"/>
  <c r="C23" i="3"/>
  <c r="C22" i="3"/>
  <c r="C21" i="3"/>
  <c r="C20" i="3"/>
  <c r="C19" i="3"/>
  <c r="C18" i="3"/>
  <c r="C17" i="3"/>
  <c r="C16" i="3"/>
  <c r="C15" i="3"/>
  <c r="C14" i="3"/>
  <c r="C13" i="3"/>
  <c r="C12" i="3"/>
  <c r="C11" i="3"/>
  <c r="C10" i="3"/>
  <c r="C9" i="3"/>
  <c r="C8" i="3"/>
  <c r="C7" i="3"/>
  <c r="C6" i="3"/>
  <c r="M3" i="22"/>
  <c r="M31" i="22"/>
  <c r="L31" i="22"/>
  <c r="H31" i="22"/>
  <c r="M30" i="22"/>
  <c r="L30" i="22"/>
  <c r="H30" i="22"/>
  <c r="M29" i="22"/>
  <c r="L29" i="22"/>
  <c r="H29" i="22"/>
  <c r="M28" i="22"/>
  <c r="L28" i="22"/>
  <c r="H28" i="22"/>
  <c r="M27" i="22"/>
  <c r="L27" i="22"/>
  <c r="H27" i="22"/>
  <c r="M26" i="22"/>
  <c r="L26" i="22"/>
  <c r="H26" i="22"/>
  <c r="M25" i="22"/>
  <c r="L25" i="22"/>
  <c r="H25" i="22"/>
  <c r="M24" i="22"/>
  <c r="L24" i="22"/>
  <c r="H24" i="22"/>
  <c r="M23" i="22"/>
  <c r="L23" i="22"/>
  <c r="H23" i="22"/>
  <c r="M22" i="22"/>
  <c r="L22" i="22"/>
  <c r="H22" i="22"/>
  <c r="M21" i="22"/>
  <c r="L21" i="22"/>
  <c r="H21" i="22"/>
  <c r="M20" i="22"/>
  <c r="L20" i="22"/>
  <c r="H20" i="22"/>
  <c r="M19" i="22"/>
  <c r="L19" i="22"/>
  <c r="H19" i="22"/>
  <c r="M18" i="22"/>
  <c r="L18" i="22"/>
  <c r="H18" i="22"/>
  <c r="M17" i="22"/>
  <c r="L17" i="22"/>
  <c r="H17" i="22"/>
  <c r="M16" i="22"/>
  <c r="L16" i="22"/>
  <c r="H16" i="22"/>
  <c r="M15" i="22"/>
  <c r="L15" i="22"/>
  <c r="H15" i="22"/>
  <c r="M14" i="22"/>
  <c r="L14" i="22"/>
  <c r="H14" i="22"/>
  <c r="M13" i="22"/>
  <c r="L13" i="22"/>
  <c r="H13" i="22"/>
  <c r="M12" i="22"/>
  <c r="L12" i="22"/>
  <c r="H12" i="22"/>
  <c r="M11" i="22"/>
  <c r="L11" i="22"/>
  <c r="H11" i="22"/>
  <c r="M10" i="22"/>
  <c r="L10" i="22"/>
  <c r="H10" i="22"/>
  <c r="M9" i="22"/>
  <c r="L9" i="22"/>
  <c r="H9" i="22"/>
  <c r="M8" i="22"/>
  <c r="L8" i="22"/>
  <c r="H8" i="22"/>
  <c r="M7" i="22"/>
  <c r="L7" i="22"/>
  <c r="H7" i="22"/>
  <c r="M6" i="22"/>
  <c r="L6" i="22"/>
  <c r="H6" i="22"/>
  <c r="M5" i="22"/>
  <c r="L5" i="22"/>
  <c r="H5" i="22"/>
  <c r="D76" i="30" l="1"/>
  <c r="F57" i="30"/>
  <c r="F42" i="30"/>
  <c r="F34" i="30"/>
  <c r="F59" i="30" s="1"/>
  <c r="F28" i="30" l="1"/>
  <c r="D23" i="30"/>
  <c r="D21" i="30"/>
  <c r="D19" i="30"/>
  <c r="D17" i="30"/>
  <c r="C2" i="30" l="1"/>
  <c r="C2" i="3" l="1"/>
  <c r="G2" i="22" l="1"/>
  <c r="E1" i="30" l="1"/>
  <c r="I2" i="1"/>
  <c r="B2" i="22" l="1"/>
  <c r="K68" i="30" l="1"/>
  <c r="K67" i="30"/>
  <c r="K66" i="30"/>
  <c r="K65" i="30"/>
  <c r="K60" i="30"/>
  <c r="K56" i="30"/>
  <c r="K55" i="30"/>
  <c r="K54" i="30"/>
  <c r="K53" i="30"/>
  <c r="K52" i="30"/>
  <c r="K51" i="30"/>
  <c r="K50" i="30"/>
  <c r="K48" i="30"/>
  <c r="K47" i="30"/>
  <c r="K46" i="30"/>
  <c r="K41" i="30"/>
  <c r="K40" i="30"/>
  <c r="K39" i="30"/>
  <c r="K38" i="30"/>
  <c r="K33" i="30"/>
  <c r="K32" i="30"/>
  <c r="K27" i="30"/>
  <c r="K25" i="30"/>
  <c r="K13" i="30"/>
  <c r="K12" i="30"/>
  <c r="K11" i="30"/>
  <c r="K10" i="30"/>
  <c r="K9" i="30"/>
  <c r="H56" i="30"/>
  <c r="H55" i="30"/>
  <c r="H54" i="30"/>
  <c r="H53" i="30"/>
  <c r="H52" i="30"/>
  <c r="H51" i="30"/>
  <c r="H50" i="30"/>
  <c r="H48" i="30"/>
  <c r="H47" i="30"/>
  <c r="H46" i="30"/>
  <c r="H41" i="30"/>
  <c r="H40" i="30"/>
  <c r="H39" i="30"/>
  <c r="H38" i="30"/>
  <c r="H33" i="30"/>
  <c r="H32" i="30"/>
  <c r="H28" i="30"/>
  <c r="H27" i="30"/>
  <c r="H13" i="30"/>
  <c r="H14" i="30" s="1"/>
  <c r="K14" i="30" s="1"/>
  <c r="H12" i="30"/>
  <c r="H11" i="30"/>
  <c r="H10" i="30"/>
  <c r="H9" i="30"/>
  <c r="F14" i="30"/>
  <c r="D20" i="30" s="1"/>
  <c r="F20" i="30" s="1"/>
  <c r="H20" i="30" s="1"/>
  <c r="B3" i="3"/>
  <c r="D22" i="30" l="1"/>
  <c r="F22" i="30" s="1"/>
  <c r="H22" i="30" s="1"/>
  <c r="D26" i="30"/>
  <c r="F26" i="30" s="1"/>
  <c r="H26" i="30" s="1"/>
  <c r="H42" i="30"/>
  <c r="K42" i="30" s="1"/>
  <c r="H57" i="30"/>
  <c r="D18" i="30"/>
  <c r="D24" i="30"/>
  <c r="H34" i="30"/>
  <c r="K34" i="30" s="1"/>
  <c r="H61" i="30"/>
  <c r="K61" i="30"/>
  <c r="K31" i="22" l="1"/>
  <c r="K30" i="22"/>
  <c r="K29" i="22"/>
  <c r="K28" i="22"/>
  <c r="K27" i="22"/>
  <c r="K26" i="22"/>
  <c r="K25" i="22"/>
  <c r="K24" i="22"/>
  <c r="K23" i="22"/>
  <c r="K22" i="22"/>
  <c r="K21" i="22"/>
  <c r="K20" i="22"/>
  <c r="K19" i="22"/>
  <c r="K18" i="22"/>
  <c r="K17" i="22"/>
  <c r="K16" i="22"/>
  <c r="K15" i="22"/>
  <c r="K14" i="22"/>
  <c r="K13" i="22"/>
  <c r="K12" i="22"/>
  <c r="K11" i="22"/>
  <c r="K10" i="22"/>
  <c r="K9" i="22"/>
  <c r="K8" i="22"/>
  <c r="K7" i="22"/>
  <c r="K6" i="22"/>
  <c r="K5" i="22"/>
  <c r="F61" i="30"/>
  <c r="F62" i="30" s="1"/>
  <c r="K62" i="30" s="1"/>
  <c r="K5" i="30"/>
  <c r="K28" i="30"/>
  <c r="K23" i="30"/>
  <c r="K21" i="30"/>
  <c r="K19" i="30"/>
  <c r="K17" i="30"/>
  <c r="A1" i="30"/>
  <c r="H59" i="30"/>
  <c r="H60" i="30" s="1"/>
  <c r="K57" i="30"/>
  <c r="F18" i="30"/>
  <c r="H29" i="30"/>
  <c r="K29" i="30" s="1"/>
  <c r="F24" i="30"/>
  <c r="H24" i="30" s="1"/>
  <c r="H18" i="30" l="1"/>
  <c r="F29" i="30"/>
</calcChain>
</file>

<file path=xl/sharedStrings.xml><?xml version="1.0" encoding="utf-8"?>
<sst xmlns="http://schemas.openxmlformats.org/spreadsheetml/2006/main" count="2189" uniqueCount="497">
  <si>
    <t>Inhaltsverzeichnis</t>
  </si>
  <si>
    <t>1.00</t>
  </si>
  <si>
    <t>Produktiver Stundenlohn</t>
  </si>
  <si>
    <t>%</t>
  </si>
  <si>
    <t>€</t>
  </si>
  <si>
    <t>2.00</t>
  </si>
  <si>
    <t>Lohngebundene Kosten</t>
  </si>
  <si>
    <t>2.10</t>
  </si>
  <si>
    <t>Soziallöhne</t>
  </si>
  <si>
    <t>2.11</t>
  </si>
  <si>
    <t>Gesetzliche Feiertage</t>
  </si>
  <si>
    <t>2.12</t>
  </si>
  <si>
    <t>Urlaubsentgelt</t>
  </si>
  <si>
    <t>2.13</t>
  </si>
  <si>
    <t>Zusätzliches Urlaubsentgelt</t>
  </si>
  <si>
    <t>2.14</t>
  </si>
  <si>
    <t>Lohnfortzahlung im Krankheitsfall</t>
  </si>
  <si>
    <t>2.15</t>
  </si>
  <si>
    <t>Arbeitsfreistellung</t>
  </si>
  <si>
    <t>Zwischensumme Soziallöhne</t>
  </si>
  <si>
    <t>2.20</t>
  </si>
  <si>
    <t>Sozialversicherungsbeiträge auf Fertigungslohn und Soziallöhne (Arbeitgeberanteil)</t>
  </si>
  <si>
    <t>2.21</t>
  </si>
  <si>
    <t>Krankenversicherung auf Soziallöhne</t>
  </si>
  <si>
    <t>2.22</t>
  </si>
  <si>
    <t>Rentenversicherung auf Soziallöhne</t>
  </si>
  <si>
    <t>2.23</t>
  </si>
  <si>
    <t>Arbeitslosenversicherung auf Soziallöhne</t>
  </si>
  <si>
    <t>2.24</t>
  </si>
  <si>
    <t>Pflegeversicherung auf Soziallöhne</t>
  </si>
  <si>
    <t>2.25</t>
  </si>
  <si>
    <t>U2 Mutterschaftsaufwendungen auf Soziallöhne</t>
  </si>
  <si>
    <t>2.30</t>
  </si>
  <si>
    <t>2.31</t>
  </si>
  <si>
    <t>Zwischensumme Lohnkosten inkl. Sozialabgaben (Summe 2.10 - 2.31)</t>
  </si>
  <si>
    <t>Zusätzliche lohngebundene Kosten</t>
  </si>
  <si>
    <t>2.50</t>
  </si>
  <si>
    <t>Haftpflichtversicherung</t>
  </si>
  <si>
    <t>2.60</t>
  </si>
  <si>
    <t>Sonstige Personalkosten</t>
  </si>
  <si>
    <t>Summe lohngebundene Kosten (Summe 2.10 - 2.60)</t>
  </si>
  <si>
    <t>3.00</t>
  </si>
  <si>
    <t>Sonstige auftragsbezogene Kosten</t>
  </si>
  <si>
    <t>3.10</t>
  </si>
  <si>
    <t>Aufsichtslohn Vorarbeiter</t>
  </si>
  <si>
    <t>inkl. Soziale Folgekosten f. Aufsichtslohn</t>
  </si>
  <si>
    <t>3.20</t>
  </si>
  <si>
    <t>Fahrkostenzuschuss</t>
  </si>
  <si>
    <t>3.30</t>
  </si>
  <si>
    <t>Fertigungsmaterial; Maschinen, Geräte, AfA, etc.</t>
  </si>
  <si>
    <t>3.40</t>
  </si>
  <si>
    <t>Sondereinzelkosten</t>
  </si>
  <si>
    <t>Zwischensumme sonstige auftragsbezogene Kosten (Summe 3.10 - 3.40)</t>
  </si>
  <si>
    <t>4.00</t>
  </si>
  <si>
    <t>Unternehmensbezogene Kosten</t>
  </si>
  <si>
    <t>4.10</t>
  </si>
  <si>
    <t>Gehälter</t>
  </si>
  <si>
    <t>4.11</t>
  </si>
  <si>
    <t>Technische Angestellte, inkl. Lohnfolgekosten</t>
  </si>
  <si>
    <t>4.12</t>
  </si>
  <si>
    <t>4.20</t>
  </si>
  <si>
    <t>Fuhrparkkosten</t>
  </si>
  <si>
    <t>4.30</t>
  </si>
  <si>
    <t>Fertigungshilfskosten</t>
  </si>
  <si>
    <t>4.31</t>
  </si>
  <si>
    <t>Löhne Hilfsdienste, inkl. Lohnfolgekosten</t>
  </si>
  <si>
    <t>4.32</t>
  </si>
  <si>
    <t>Sonstige Betriebskosten</t>
  </si>
  <si>
    <t>4.40</t>
  </si>
  <si>
    <t>Schwerbehindertenabgabe</t>
  </si>
  <si>
    <t>4.50</t>
  </si>
  <si>
    <t>Sonstige Verwaltungskosten</t>
  </si>
  <si>
    <t>4.60</t>
  </si>
  <si>
    <t>Betriebsratskosten</t>
  </si>
  <si>
    <t>4.70</t>
  </si>
  <si>
    <t>Sonstige Kosten (Verbandsbeiträge, Zertifizierung etc.)</t>
  </si>
  <si>
    <t>4.80</t>
  </si>
  <si>
    <t>Gewerbesteuer</t>
  </si>
  <si>
    <t>Zwischensumme unternehmensbezogene Kosten (Summe 4.10 - 4.80)</t>
  </si>
  <si>
    <t>5.00</t>
  </si>
  <si>
    <t>Selbstkosten (Summe 1.00 - 4.80)</t>
  </si>
  <si>
    <t>6.00</t>
  </si>
  <si>
    <t>Zuschlag für Wagnis + Gewinn auf Selbstkosten</t>
  </si>
  <si>
    <t>Stundenverrechnungssatz Normalstunde</t>
  </si>
  <si>
    <t>Kalkulationszuschlag (Pos 6 - Pos 1)</t>
  </si>
  <si>
    <t>Basisdaten</t>
  </si>
  <si>
    <t>Anzahl Tage</t>
  </si>
  <si>
    <t>durchschnittliche Urlaubstage</t>
  </si>
  <si>
    <t>durchschnittliche Krankheitstage</t>
  </si>
  <si>
    <t>bezahlte Freistellungen</t>
  </si>
  <si>
    <t>Feiertage</t>
  </si>
  <si>
    <t>Bieter</t>
  </si>
  <si>
    <t>lfd. Nr.</t>
  </si>
  <si>
    <t>Etage</t>
  </si>
  <si>
    <t>Bereich</t>
  </si>
  <si>
    <t>Objektname</t>
  </si>
  <si>
    <t>Raum-
nummer</t>
  </si>
  <si>
    <t>Raumbe-
zeichnung</t>
  </si>
  <si>
    <t>Reinigungs-
gruppe</t>
  </si>
  <si>
    <t>Anzahl
Fenster</t>
  </si>
  <si>
    <t>Zurück zum Inhaltsverzeichnis</t>
  </si>
  <si>
    <t>Bieter:</t>
  </si>
  <si>
    <t>Kalkulation des Stundenverrechnungssatzes Glasreinigung</t>
  </si>
  <si>
    <t>Reini-
gungs-
intervall</t>
  </si>
  <si>
    <t>Objekt</t>
  </si>
  <si>
    <t>SVS
 (€/h)</t>
  </si>
  <si>
    <t>Netto-Preis / Jahr (€)</t>
  </si>
  <si>
    <t>Die gesetzliche Unfallversicherung richtet sich nach der Gefahrenklasse, die für den Betrieb gilt.</t>
  </si>
  <si>
    <t>Gesamt</t>
  </si>
  <si>
    <t>Kaufmännische Angestellte, inkl. Lohnfolgekosten</t>
  </si>
  <si>
    <r>
      <t>Krankenversicherung auf Produktivlohn</t>
    </r>
    <r>
      <rPr>
        <vertAlign val="superscript"/>
        <sz val="8"/>
        <rFont val="Verdana"/>
        <family val="2"/>
      </rPr>
      <t>1</t>
    </r>
  </si>
  <si>
    <r>
      <t>Rentenversicherung auf Produktivlohn</t>
    </r>
    <r>
      <rPr>
        <vertAlign val="superscript"/>
        <sz val="8"/>
        <rFont val="Verdana"/>
        <family val="2"/>
      </rPr>
      <t>2</t>
    </r>
  </si>
  <si>
    <r>
      <t>Arbeitslosenversicherung auf Produktivlohn</t>
    </r>
    <r>
      <rPr>
        <vertAlign val="superscript"/>
        <sz val="8"/>
        <rFont val="Verdana"/>
        <family val="2"/>
      </rPr>
      <t>3</t>
    </r>
  </si>
  <si>
    <r>
      <t>Pflegeversicherung auf Produktivlohn</t>
    </r>
    <r>
      <rPr>
        <vertAlign val="superscript"/>
        <sz val="8"/>
        <rFont val="Verdana"/>
        <family val="2"/>
      </rPr>
      <t>4</t>
    </r>
  </si>
  <si>
    <r>
      <t>U2 Mutterschaftsaufwendungen auf Produktivlohn</t>
    </r>
    <r>
      <rPr>
        <vertAlign val="superscript"/>
        <sz val="8"/>
        <rFont val="Verdana"/>
        <family val="2"/>
      </rPr>
      <t>5</t>
    </r>
  </si>
  <si>
    <r>
      <t>Gesetzliche Unfallversicherung</t>
    </r>
    <r>
      <rPr>
        <vertAlign val="superscript"/>
        <sz val="8"/>
        <rFont val="Verdana"/>
        <family val="2"/>
      </rPr>
      <t>6</t>
    </r>
  </si>
  <si>
    <r>
      <t>Insolvenzgeldumlage</t>
    </r>
    <r>
      <rPr>
        <vertAlign val="superscript"/>
        <sz val="8"/>
        <rFont val="Verdana"/>
        <family val="2"/>
      </rPr>
      <t>7</t>
    </r>
  </si>
  <si>
    <t xml:space="preserve">Krankenversicherung (gesetzlicher Arbeitgeberanteil): </t>
  </si>
  <si>
    <t xml:space="preserve">Rentenversicherung (gesetzlicher Arbeitgeberanteil): </t>
  </si>
  <si>
    <t xml:space="preserve">Arbeitslosenversicherung (gesetzlicher Arbeitgeberanteil): </t>
  </si>
  <si>
    <t xml:space="preserve">Pflegeversicherung (gesetzlicher Arbeitgeberanteil alle Bundesländer außer Sachsen: hier 0,5% Abzug): </t>
  </si>
  <si>
    <t>Insolvenzgeldumlage (gesetzlicher Arbeitgeberanteil - trägt der Arbeitgeber allein):</t>
  </si>
  <si>
    <t>Bundesland</t>
  </si>
  <si>
    <t>Diese Position wird von jeder Krankenkasse separat berechnet.</t>
  </si>
  <si>
    <t>J1</t>
  </si>
  <si>
    <t>Reinigungen / Jahr</t>
  </si>
  <si>
    <t>Reinigungs-
art</t>
  </si>
  <si>
    <t>Glasflächen
(einseitig gemessen)
(m²)</t>
  </si>
  <si>
    <t>Anzahl
Glasflächen
(Multiplikator)</t>
  </si>
  <si>
    <t>Steiger-
kosten 
(€)</t>
  </si>
  <si>
    <t>Nettopreis</t>
  </si>
  <si>
    <t>Bruttopreis</t>
  </si>
  <si>
    <t>Straße</t>
  </si>
  <si>
    <t>PLZ</t>
  </si>
  <si>
    <t>Ort</t>
  </si>
  <si>
    <t>Vertragsbeginn</t>
  </si>
  <si>
    <t>Vertragsende</t>
  </si>
  <si>
    <t>Verlängerung</t>
  </si>
  <si>
    <t>max. Laufzeit bis</t>
  </si>
  <si>
    <t>Unternehmen</t>
  </si>
  <si>
    <t>Telefon</t>
  </si>
  <si>
    <t>Fax</t>
  </si>
  <si>
    <t>Ansprechpartner</t>
  </si>
  <si>
    <t>E-Mailadresse</t>
  </si>
  <si>
    <t>Internetadresse</t>
  </si>
  <si>
    <t>Kurzname</t>
  </si>
  <si>
    <t>Gebäude</t>
  </si>
  <si>
    <t>Gebäudeteil</t>
  </si>
  <si>
    <t>Los</t>
  </si>
  <si>
    <t>Preisübersicht</t>
  </si>
  <si>
    <t>Leistungswerte 
(m²/h)</t>
  </si>
  <si>
    <t>Reinigungs-
flächen / Jahr (m²)</t>
  </si>
  <si>
    <r>
      <t xml:space="preserve">Kalkulation </t>
    </r>
    <r>
      <rPr>
        <b/>
        <sz val="8"/>
        <rFont val="Verdana"/>
        <family val="2"/>
      </rPr>
      <t>Glasreinigung</t>
    </r>
  </si>
  <si>
    <t>Ausfüllhinweise 
(nur 1 Häkchen setzen):</t>
  </si>
  <si>
    <t/>
  </si>
  <si>
    <r>
      <t xml:space="preserve">Vorgaben
</t>
    </r>
    <r>
      <rPr>
        <sz val="8"/>
        <rFont val="Verdana"/>
        <family val="2"/>
      </rPr>
      <t>Die Vorgaben bei den Sozialversicherungsbeiträgen entsprechen den gesetzlichen Mindestangaben.</t>
    </r>
  </si>
  <si>
    <t>Auflistung Räume Glasreinigung</t>
  </si>
  <si>
    <t>sonstige Glasflächen (Innenglas)
in m²</t>
  </si>
  <si>
    <t>2025 
in %</t>
  </si>
  <si>
    <t>mR</t>
  </si>
  <si>
    <t>Bremmel TH</t>
  </si>
  <si>
    <t>Grundschule</t>
  </si>
  <si>
    <t>Hallenbad</t>
  </si>
  <si>
    <t>Lehrschwimmbad</t>
  </si>
  <si>
    <t>öffentl WC</t>
  </si>
  <si>
    <t>Rathaus</t>
  </si>
  <si>
    <t>Schloss Ost</t>
  </si>
  <si>
    <t>Schloss West</t>
  </si>
  <si>
    <t>SchlossWest RZ</t>
  </si>
  <si>
    <t>Stadtinfo</t>
  </si>
  <si>
    <t>Verwaltung I</t>
  </si>
  <si>
    <t>Verwaltung II</t>
  </si>
  <si>
    <t>Bauhof Danker</t>
  </si>
  <si>
    <t>Bauhof Harzger</t>
  </si>
  <si>
    <t>BH Dankerode</t>
  </si>
  <si>
    <t>BH Güntersb</t>
  </si>
  <si>
    <t>BH Königerode</t>
  </si>
  <si>
    <t>BH Neudorf</t>
  </si>
  <si>
    <t>BH Schielo</t>
  </si>
  <si>
    <t>Wilde Ente</t>
  </si>
  <si>
    <t>Heimatstube</t>
  </si>
  <si>
    <t>Jugendclub</t>
  </si>
  <si>
    <t>BH Siptenfelde</t>
  </si>
  <si>
    <t>FFW Königerode</t>
  </si>
  <si>
    <t>GZ Straßberg</t>
  </si>
  <si>
    <t>Zusammenstellung der Preise Glasreinigung (in Euro)</t>
  </si>
  <si>
    <t>GlasRG</t>
  </si>
  <si>
    <t>Jahrespreis in €</t>
  </si>
  <si>
    <t>MwSt.</t>
  </si>
  <si>
    <t>Los 2</t>
  </si>
  <si>
    <t>SVS GlasRG</t>
  </si>
  <si>
    <t>Reinigungstage maximal</t>
  </si>
  <si>
    <t>Ernst-Bremmel-Halle</t>
  </si>
  <si>
    <t>öffentliche Toilette</t>
  </si>
  <si>
    <t>Schloss</t>
  </si>
  <si>
    <t>Ost</t>
  </si>
  <si>
    <t>West</t>
  </si>
  <si>
    <t>West - Regionalzentrum</t>
  </si>
  <si>
    <t>Stadtinformation</t>
  </si>
  <si>
    <t>Bauhof Dankerode</t>
  </si>
  <si>
    <t>Bauhof Harzgerode</t>
  </si>
  <si>
    <t>Bürgerhaus Dankerode</t>
  </si>
  <si>
    <t>Bürgerhaus Güntersberge</t>
  </si>
  <si>
    <t>Bürgerhaus Königerode</t>
  </si>
  <si>
    <t>Bürgerhaus Neudorf</t>
  </si>
  <si>
    <t>Bürgerhaus Schielo</t>
  </si>
  <si>
    <t>Bürgerhaus Siptenfelde</t>
  </si>
  <si>
    <t>Feuerwehr Königerode</t>
  </si>
  <si>
    <t>Gemeindezentrum Straßberg</t>
  </si>
  <si>
    <t>Wertungspreis (netto) in €</t>
  </si>
  <si>
    <t>Wertungspreis (brutto) in €</t>
  </si>
  <si>
    <t>Sachsen-Anhalt</t>
  </si>
  <si>
    <t xml:space="preserve">Hinweise zur Ermittlung der Leistungswerte </t>
  </si>
  <si>
    <t xml:space="preserve">Grundlage bildet die Spalte H Reinigungsflächen / Jahr (m²). </t>
  </si>
  <si>
    <t xml:space="preserve">Berechnung: Reinigungsflächen / Jahr (m²) = Glasflächen (einseitig gemessen) (m²) * Anzahl Glasflächen (Multiplikator) * Reinigungen / Jahr. </t>
  </si>
  <si>
    <t xml:space="preserve">Die Leistungswerte, die für die Glasflächen (einseitig gemessen zweiseitig gereinigt) gebildet werden, müssen dann mit der Anzahl Glasflächen (Multiplikator) multipliziert werden. </t>
  </si>
  <si>
    <t xml:space="preserve">Im Preisblatt ist eine Eingabe von Steigerkosten/Kosten für Hubbühne zwingend. </t>
  </si>
  <si>
    <t>Wenn keine Steigerkosten/Kosten für Hubbühne anfallen, ist die Position mit 0 eindeutig zu kennzeichnen.</t>
  </si>
  <si>
    <t>Eine unterlassene Angabe führt gemäß § 13 Nr. 3 VOL/A bzw. § 38 Abs. 10 UVgO bzw. § 53 Abs. 7 VgV zum Ausschluss.</t>
  </si>
  <si>
    <t>Erläuterung:</t>
  </si>
  <si>
    <t>mR = Reinigung mit Rahmen</t>
  </si>
  <si>
    <t>Multiplikator</t>
  </si>
  <si>
    <t>Der Multiplikator gibt die Anzahl der zu reinigenden Flächen je Fenster bzw. je Glasfläche an.</t>
  </si>
  <si>
    <t>Steigerkosten / Reinigung:</t>
  </si>
  <si>
    <t>Die Eingabe bezieht sich auf eine Reinigung. Der Wert wird anschließend mit der Spalte 'Reinigungstage/Jahr' multipliziert.</t>
  </si>
  <si>
    <t xml:space="preserve">   </t>
  </si>
  <si>
    <t>Räume Glas</t>
  </si>
  <si>
    <t>EG</t>
  </si>
  <si>
    <t>Eingang</t>
  </si>
  <si>
    <t>Verkehr</t>
  </si>
  <si>
    <t>Vordach</t>
  </si>
  <si>
    <t>Technik</t>
  </si>
  <si>
    <t>1</t>
  </si>
  <si>
    <t>Damen</t>
  </si>
  <si>
    <t>Umkleide</t>
  </si>
  <si>
    <t>Waschraum</t>
  </si>
  <si>
    <t>Sanitär</t>
  </si>
  <si>
    <t>WC</t>
  </si>
  <si>
    <t>WC Barrierefrei</t>
  </si>
  <si>
    <t>2</t>
  </si>
  <si>
    <t>Lehrer / Trainer</t>
  </si>
  <si>
    <t>WC / Dusche</t>
  </si>
  <si>
    <t>Regieraum</t>
  </si>
  <si>
    <t>Funktion</t>
  </si>
  <si>
    <t>Herren</t>
  </si>
  <si>
    <t>Flur</t>
  </si>
  <si>
    <t>OG</t>
  </si>
  <si>
    <t>Aufwärmraum</t>
  </si>
  <si>
    <t>Podest</t>
  </si>
  <si>
    <t>Treppe</t>
  </si>
  <si>
    <t>DG</t>
  </si>
  <si>
    <t>Altbau</t>
  </si>
  <si>
    <t>Fenster</t>
  </si>
  <si>
    <t>Klassenraum</t>
  </si>
  <si>
    <t>Unterricht</t>
  </si>
  <si>
    <t>Förderraum</t>
  </si>
  <si>
    <t>2.08</t>
  </si>
  <si>
    <t>Flur (2.08)</t>
  </si>
  <si>
    <t>2.01</t>
  </si>
  <si>
    <t>Anbau</t>
  </si>
  <si>
    <t>Büro Hort</t>
  </si>
  <si>
    <t>Büro</t>
  </si>
  <si>
    <t>Flur (2.04)</t>
  </si>
  <si>
    <t>2.04</t>
  </si>
  <si>
    <t>Gruppenraum Hort</t>
  </si>
  <si>
    <t>Gruppe</t>
  </si>
  <si>
    <t>2.05</t>
  </si>
  <si>
    <t>2.06</t>
  </si>
  <si>
    <t>Neubau</t>
  </si>
  <si>
    <t>Flur Übergang</t>
  </si>
  <si>
    <t>Klassenraum (Hort)</t>
  </si>
  <si>
    <t>Entspannungsraum</t>
  </si>
  <si>
    <t>Lager</t>
  </si>
  <si>
    <t>Lehrerzimmer</t>
  </si>
  <si>
    <t>2.18</t>
  </si>
  <si>
    <t>2,17</t>
  </si>
  <si>
    <t>PC</t>
  </si>
  <si>
    <t>1.32</t>
  </si>
  <si>
    <t>1.31</t>
  </si>
  <si>
    <t>1.30</t>
  </si>
  <si>
    <t>1.28</t>
  </si>
  <si>
    <t>1.29</t>
  </si>
  <si>
    <t>1.25</t>
  </si>
  <si>
    <t>1.24</t>
  </si>
  <si>
    <t>Flur (1.24)</t>
  </si>
  <si>
    <t>1.23</t>
  </si>
  <si>
    <t>1.22</t>
  </si>
  <si>
    <t>1.21</t>
  </si>
  <si>
    <t>Schulsozialarbeiterin</t>
  </si>
  <si>
    <t>1.20</t>
  </si>
  <si>
    <t>Bibliothek</t>
  </si>
  <si>
    <t>1.18</t>
  </si>
  <si>
    <t>Flur (1.18)</t>
  </si>
  <si>
    <t>1.1</t>
  </si>
  <si>
    <t>Aufzug</t>
  </si>
  <si>
    <t>1.10</t>
  </si>
  <si>
    <t>Speisesaal</t>
  </si>
  <si>
    <t>Versorgung</t>
  </si>
  <si>
    <t>1.13</t>
  </si>
  <si>
    <t>Schülerküche</t>
  </si>
  <si>
    <t>1.9</t>
  </si>
  <si>
    <t>Bewegungsraum</t>
  </si>
  <si>
    <t>1.7</t>
  </si>
  <si>
    <t>Elternsprechzimmer</t>
  </si>
  <si>
    <t>1.6</t>
  </si>
  <si>
    <t>Schulleiter</t>
  </si>
  <si>
    <t>1.5</t>
  </si>
  <si>
    <t>Sekretariat</t>
  </si>
  <si>
    <t>Flur (Eingang)</t>
  </si>
  <si>
    <t>KG</t>
  </si>
  <si>
    <t>Flur (WC)</t>
  </si>
  <si>
    <t>WC Damen</t>
  </si>
  <si>
    <t>WC Herren</t>
  </si>
  <si>
    <t>WC Lehrer Damen</t>
  </si>
  <si>
    <t>0.28</t>
  </si>
  <si>
    <t>Lehrmittel</t>
  </si>
  <si>
    <t>Flur (0.10)</t>
  </si>
  <si>
    <t>0,10</t>
  </si>
  <si>
    <t>0.09</t>
  </si>
  <si>
    <t>Mitarbeiter</t>
  </si>
  <si>
    <t>0.03</t>
  </si>
  <si>
    <t>Archiv</t>
  </si>
  <si>
    <t>0.04</t>
  </si>
  <si>
    <t>Reinigungspersonal</t>
  </si>
  <si>
    <t>0.08</t>
  </si>
  <si>
    <t>Kreativraum</t>
  </si>
  <si>
    <t>0.06</t>
  </si>
  <si>
    <t>Werken</t>
  </si>
  <si>
    <t>Hausmeister</t>
  </si>
  <si>
    <t>Schwimmhalle</t>
  </si>
  <si>
    <t>Dusche</t>
  </si>
  <si>
    <t>1. Hilfe</t>
  </si>
  <si>
    <t>SB0.01</t>
  </si>
  <si>
    <t>Windfang</t>
  </si>
  <si>
    <t>SB0.04</t>
  </si>
  <si>
    <t>Foyer</t>
  </si>
  <si>
    <t>Aufsicht / Erste Hilfe</t>
  </si>
  <si>
    <t>SB0.06</t>
  </si>
  <si>
    <t>Personal</t>
  </si>
  <si>
    <t>SB0.30</t>
  </si>
  <si>
    <t>Schwimmbereich</t>
  </si>
  <si>
    <t>SB0.33</t>
  </si>
  <si>
    <t>Ruhezone</t>
  </si>
  <si>
    <t>Teeküche</t>
  </si>
  <si>
    <t>220</t>
  </si>
  <si>
    <t>EDV</t>
  </si>
  <si>
    <t>Turm</t>
  </si>
  <si>
    <t>221</t>
  </si>
  <si>
    <t>222</t>
  </si>
  <si>
    <t>Kleiner Sitzungssaal</t>
  </si>
  <si>
    <t>223</t>
  </si>
  <si>
    <t>110</t>
  </si>
  <si>
    <t>111</t>
  </si>
  <si>
    <t>Archiv Vollstreckung</t>
  </si>
  <si>
    <t>109</t>
  </si>
  <si>
    <t>108</t>
  </si>
  <si>
    <t>107</t>
  </si>
  <si>
    <t>Trauzimmer</t>
  </si>
  <si>
    <t>106</t>
  </si>
  <si>
    <t>Kopierraum</t>
  </si>
  <si>
    <t>108 u 106</t>
  </si>
  <si>
    <t>001</t>
  </si>
  <si>
    <t>Sitzungsdienst</t>
  </si>
  <si>
    <t>Bürgermeister</t>
  </si>
  <si>
    <t>002</t>
  </si>
  <si>
    <t>Beratungszimmer 1</t>
  </si>
  <si>
    <t>004</t>
  </si>
  <si>
    <t>Ortsbürgermeister</t>
  </si>
  <si>
    <t>003</t>
  </si>
  <si>
    <t>Hinten</t>
  </si>
  <si>
    <t>außen</t>
  </si>
  <si>
    <t>Glas</t>
  </si>
  <si>
    <t>Turmzimer</t>
  </si>
  <si>
    <t>Nordwehrgang</t>
  </si>
  <si>
    <t>Kaminzimmer</t>
  </si>
  <si>
    <t>Ausstellung (Alexisbadzimmer)</t>
  </si>
  <si>
    <t>Saal</t>
  </si>
  <si>
    <t>Stapelraum</t>
  </si>
  <si>
    <t>Wendeltreppe</t>
  </si>
  <si>
    <t>Bibliothek Hinterraum</t>
  </si>
  <si>
    <t>Bibliothek Mittelraum</t>
  </si>
  <si>
    <t>Bibliothek Vorraum</t>
  </si>
  <si>
    <t>Heimatstube Süd</t>
  </si>
  <si>
    <t>Heimatstube Nord</t>
  </si>
  <si>
    <t>Wehrg</t>
  </si>
  <si>
    <t>Westwehrgang</t>
  </si>
  <si>
    <t>Kreativraum 1</t>
  </si>
  <si>
    <t>Kreativraum 2</t>
  </si>
  <si>
    <t>Kreativraum 3</t>
  </si>
  <si>
    <t>Flur TH 1</t>
  </si>
  <si>
    <t>Flur TH 2</t>
  </si>
  <si>
    <t>Fluchtflur</t>
  </si>
  <si>
    <t>Schwarze Küche</t>
  </si>
  <si>
    <t>118</t>
  </si>
  <si>
    <t>Kämmerei</t>
  </si>
  <si>
    <t>117</t>
  </si>
  <si>
    <t>116</t>
  </si>
  <si>
    <t>Steuern</t>
  </si>
  <si>
    <t>115</t>
  </si>
  <si>
    <t>Kassenleiter</t>
  </si>
  <si>
    <t>114</t>
  </si>
  <si>
    <t>Geschäftsbuchhaltung</t>
  </si>
  <si>
    <t>113</t>
  </si>
  <si>
    <t>112</t>
  </si>
  <si>
    <t>Vollstreckung</t>
  </si>
  <si>
    <t>119</t>
  </si>
  <si>
    <t>Hauptkasse</t>
  </si>
  <si>
    <t>Bürgerbüro</t>
  </si>
  <si>
    <t>Öffentlich</t>
  </si>
  <si>
    <t>Einwohnermeldeamt</t>
  </si>
  <si>
    <t>Küche</t>
  </si>
  <si>
    <t>fest</t>
  </si>
  <si>
    <t>6</t>
  </si>
  <si>
    <t>Aktenlager</t>
  </si>
  <si>
    <t>5</t>
  </si>
  <si>
    <t>7</t>
  </si>
  <si>
    <t>8</t>
  </si>
  <si>
    <t>9</t>
  </si>
  <si>
    <t>10</t>
  </si>
  <si>
    <t>11</t>
  </si>
  <si>
    <t>Vorraum WC Damen</t>
  </si>
  <si>
    <t>Putzmittelraum</t>
  </si>
  <si>
    <t>Vorraum WC Herren</t>
  </si>
  <si>
    <t>04</t>
  </si>
  <si>
    <t>03</t>
  </si>
  <si>
    <t>Bürgersaal</t>
  </si>
  <si>
    <t>Heizung</t>
  </si>
  <si>
    <t>1. OG</t>
  </si>
  <si>
    <t>Museum</t>
  </si>
  <si>
    <t>2. OG</t>
  </si>
  <si>
    <t>Halle</t>
  </si>
  <si>
    <t>Werkstatt</t>
  </si>
  <si>
    <t>Lagerhalle</t>
  </si>
  <si>
    <t>Lager Schilder</t>
  </si>
  <si>
    <t>Umkleide/WC Damen</t>
  </si>
  <si>
    <t>Halle Geräte</t>
  </si>
  <si>
    <t>Lager Schneezäune</t>
  </si>
  <si>
    <t>207</t>
  </si>
  <si>
    <t>206</t>
  </si>
  <si>
    <t>Aufenthalt</t>
  </si>
  <si>
    <t>205</t>
  </si>
  <si>
    <t>202</t>
  </si>
  <si>
    <t>203</t>
  </si>
  <si>
    <t>204</t>
  </si>
  <si>
    <t>Außenlager</t>
  </si>
  <si>
    <t>Halle (Funkturm)</t>
  </si>
  <si>
    <t>Besprechung</t>
  </si>
  <si>
    <t>Touristinfo</t>
  </si>
  <si>
    <t>UG</t>
  </si>
  <si>
    <t>Bad</t>
  </si>
  <si>
    <t>Vereinsraum II</t>
  </si>
  <si>
    <t>Vereinsraum III</t>
  </si>
  <si>
    <t>Vereinsr. III</t>
  </si>
  <si>
    <t>Raum</t>
  </si>
  <si>
    <t>Büro Ortsbürgermeister</t>
  </si>
  <si>
    <t>Vereinsraum I</t>
  </si>
  <si>
    <t>Funktionsraum</t>
  </si>
  <si>
    <t>Tür</t>
  </si>
  <si>
    <t>Clubraum</t>
  </si>
  <si>
    <t>Flur Eingang</t>
  </si>
  <si>
    <t>Vorraum Bibliothek</t>
  </si>
  <si>
    <t>Dusche/WC</t>
  </si>
  <si>
    <t>Schlagzeug</t>
  </si>
  <si>
    <t>Halle - Tore</t>
  </si>
  <si>
    <t>Umkleide Herren</t>
  </si>
  <si>
    <t>Umkleide Damen</t>
  </si>
  <si>
    <t>Schulungsraum</t>
  </si>
  <si>
    <t>Abstellraum</t>
  </si>
  <si>
    <t>Vereinsraum</t>
  </si>
  <si>
    <t>Mehrzweckraum</t>
  </si>
  <si>
    <t>Wasserwehr</t>
  </si>
  <si>
    <t>Inhaltsverzeichnis Räume Glas</t>
  </si>
  <si>
    <t>Räume Glas Bremmel TH</t>
  </si>
  <si>
    <t>Räume Glas Grundschule</t>
  </si>
  <si>
    <t>Räume Glas Hallenbad</t>
  </si>
  <si>
    <t>Räume Glas Lehrschwimmbad</t>
  </si>
  <si>
    <t>Räume Glas öffentl WC</t>
  </si>
  <si>
    <t>Räume Glas Rathaus</t>
  </si>
  <si>
    <t>Räume Glas Schloss Ost</t>
  </si>
  <si>
    <t>Räume Glas Schloss West</t>
  </si>
  <si>
    <t>Räume Glas SchlossWest RZ</t>
  </si>
  <si>
    <t>Räume Glas Stadtinfo</t>
  </si>
  <si>
    <t>Räume Glas Verwaltung I</t>
  </si>
  <si>
    <t>Räume Glas Verwaltung II</t>
  </si>
  <si>
    <t>Räume Glas Bauhof Danker</t>
  </si>
  <si>
    <t>Räume Glas Bauhof Harzger</t>
  </si>
  <si>
    <t>Räume Glas BH Dankerode</t>
  </si>
  <si>
    <t>Räume Glas BH Güntersb</t>
  </si>
  <si>
    <t>Räume Glas BH Königerode</t>
  </si>
  <si>
    <t>Räume Glas BH Neudorf</t>
  </si>
  <si>
    <t>Räume Glas BH Schielo</t>
  </si>
  <si>
    <t>Räume Glas Wilde Ente</t>
  </si>
  <si>
    <t>Räume Glas Heimatstube</t>
  </si>
  <si>
    <t>Räume Glas Jugendclub</t>
  </si>
  <si>
    <t>Räume Glas BH Siptenfelde</t>
  </si>
  <si>
    <t>Räume Glas FFW Königerode</t>
  </si>
  <si>
    <t>Räume Glas GZ Straßberg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</si>
</sst>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 _€_-;\-* #,##0.00\ _€_-;_-* &quot;-&quot;??\ _€_-;_-@_-"/>
    <numFmt numFmtId="165" formatCode="_-* #,##0.00\ [$€]_-;\-* #,##0.00\ [$€]_-;_-* &quot;-&quot;??\ [$€]_-;_-@_-"/>
    <numFmt numFmtId="166" formatCode="0.000"/>
    <numFmt numFmtId="167" formatCode="#,##0.000"/>
    <numFmt numFmtId="168" formatCode="&quot;Bitte &quot;0&quot; Werte eintragen.&quot;"/>
  </numFmts>
  <fonts count="39" x14ac:knownFonts="1">
    <font>
      <sz val="10"/>
      <name val="Arial"/>
    </font>
    <font>
      <sz val="10"/>
      <name val="Arial"/>
      <family val="2"/>
    </font>
    <font>
      <sz val="10"/>
      <name val="Verdana"/>
      <family val="2"/>
    </font>
    <font>
      <sz val="8"/>
      <name val="Arial"/>
      <family val="2"/>
    </font>
    <font>
      <sz val="8"/>
      <name val="Verdana"/>
      <family val="2"/>
    </font>
    <font>
      <sz val="10"/>
      <name val="Arial"/>
      <family val="2"/>
    </font>
    <font>
      <i/>
      <sz val="8"/>
      <name val="Verdana"/>
      <family val="2"/>
    </font>
    <font>
      <u/>
      <sz val="10"/>
      <color indexed="12"/>
      <name val="Arial"/>
      <family val="2"/>
    </font>
    <font>
      <b/>
      <sz val="8"/>
      <name val="Verdana"/>
      <family val="2"/>
    </font>
    <font>
      <sz val="10"/>
      <name val="Arial"/>
      <family val="2"/>
    </font>
    <font>
      <u/>
      <sz val="8"/>
      <color indexed="12"/>
      <name val="Verdana"/>
      <family val="2"/>
    </font>
    <font>
      <b/>
      <sz val="18"/>
      <color indexed="56"/>
      <name val="Cambria"/>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Verdana"/>
      <family val="2"/>
    </font>
    <font>
      <vertAlign val="superscript"/>
      <sz val="8"/>
      <name val="Verdana"/>
      <family val="2"/>
    </font>
    <font>
      <b/>
      <sz val="10"/>
      <name val="Verdana"/>
      <family val="2"/>
    </font>
    <font>
      <sz val="8"/>
      <color rgb="FFFF0000"/>
      <name val="Verdana"/>
      <family val="2"/>
    </font>
    <font>
      <sz val="11"/>
      <color rgb="FF222222"/>
      <name val="Verdana"/>
      <family val="2"/>
    </font>
    <font>
      <sz val="8"/>
      <color theme="0"/>
      <name val="Verdana"/>
      <family val="2"/>
    </font>
    <font>
      <u/>
      <sz val="10"/>
      <color theme="10"/>
      <name val="Verdana"/>
      <family val="2"/>
    </font>
    <font>
      <sz val="10"/>
      <color theme="1"/>
      <name val="Verdana"/>
      <family val="2"/>
    </font>
    <font>
      <sz val="8"/>
      <color theme="0" tint="-0.14999847407452621"/>
      <name val="Verdana"/>
      <family val="2"/>
    </font>
    <font>
      <sz val="8"/>
      <color rgb="FF000000"/>
      <name val="Segoe U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s>
  <cellStyleXfs count="6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20" borderId="1" applyNumberFormat="0" applyAlignment="0" applyProtection="0"/>
    <xf numFmtId="0" fontId="15" fillId="20" borderId="2" applyNumberFormat="0" applyAlignment="0" applyProtection="0"/>
    <xf numFmtId="0" fontId="16" fillId="7" borderId="2" applyNumberFormat="0" applyAlignment="0" applyProtection="0"/>
    <xf numFmtId="0" fontId="17" fillId="0" borderId="3" applyNumberFormat="0" applyFill="0" applyAlignment="0" applyProtection="0"/>
    <xf numFmtId="0" fontId="1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19" fillId="4" borderId="0" applyNumberFormat="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5" fillId="0" borderId="0" applyFont="0" applyFill="0" applyBorder="0" applyAlignment="0" applyProtection="0"/>
    <xf numFmtId="0" fontId="7" fillId="0" borderId="0" applyNumberFormat="0" applyFill="0" applyBorder="0" applyAlignment="0" applyProtection="0">
      <alignment vertical="top"/>
      <protection locked="0"/>
    </xf>
    <xf numFmtId="0" fontId="21" fillId="21" borderId="0" applyNumberFormat="0" applyBorder="0" applyAlignment="0" applyProtection="0"/>
    <xf numFmtId="0" fontId="5" fillId="22" borderId="4" applyNumberFormat="0" applyFont="0" applyAlignment="0" applyProtection="0"/>
    <xf numFmtId="0" fontId="22" fillId="3" borderId="0" applyNumberFormat="0" applyBorder="0" applyAlignment="0" applyProtection="0"/>
    <xf numFmtId="0" fontId="5" fillId="0" borderId="0"/>
    <xf numFmtId="0" fontId="2" fillId="0" borderId="0"/>
    <xf numFmtId="0" fontId="29" fillId="0" borderId="0"/>
    <xf numFmtId="0" fontId="5" fillId="0" borderId="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xf numFmtId="0" fontId="26" fillId="0" borderId="8" applyNumberFormat="0" applyFill="0" applyAlignment="0" applyProtection="0"/>
    <xf numFmtId="0" fontId="27" fillId="0" borderId="0" applyNumberFormat="0" applyFill="0" applyBorder="0" applyAlignment="0" applyProtection="0"/>
    <xf numFmtId="0" fontId="28" fillId="23" borderId="9" applyNumberFormat="0" applyAlignment="0" applyProtection="0"/>
    <xf numFmtId="0" fontId="1" fillId="0" borderId="0"/>
    <xf numFmtId="0" fontId="35" fillId="0" borderId="0" applyNumberFormat="0" applyFill="0" applyBorder="0" applyAlignment="0" applyProtection="0"/>
    <xf numFmtId="0" fontId="36" fillId="0" borderId="0"/>
    <xf numFmtId="0" fontId="1" fillId="0" borderId="0"/>
    <xf numFmtId="0" fontId="7" fillId="0" borderId="0" applyNumberFormat="0" applyFill="0" applyBorder="0" applyAlignment="0" applyProtection="0">
      <alignment vertical="top"/>
      <protection locked="0"/>
    </xf>
  </cellStyleXfs>
  <cellXfs count="139">
    <xf numFmtId="0" fontId="0" fillId="0" borderId="0" xfId="0"/>
    <xf numFmtId="0" fontId="4" fillId="24" borderId="10" xfId="0" applyFont="1" applyFill="1" applyBorder="1" applyAlignment="1">
      <alignment horizontal="center" vertical="center"/>
    </xf>
    <xf numFmtId="0" fontId="4" fillId="24" borderId="10"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0" fillId="0" borderId="0" xfId="39" applyFont="1" applyAlignment="1" applyProtection="1">
      <alignment vertical="center"/>
    </xf>
    <xf numFmtId="0" fontId="6" fillId="0" borderId="0" xfId="0" applyFont="1" applyAlignment="1">
      <alignment vertical="center"/>
    </xf>
    <xf numFmtId="0" fontId="4" fillId="0" borderId="0" xfId="0" applyFont="1"/>
    <xf numFmtId="2" fontId="8" fillId="26" borderId="11" xfId="0" applyNumberFormat="1" applyFont="1" applyFill="1" applyBorder="1" applyAlignment="1" applyProtection="1">
      <alignment horizontal="center" vertical="center"/>
      <protection locked="0"/>
    </xf>
    <xf numFmtId="166" fontId="4" fillId="26" borderId="11" xfId="0" applyNumberFormat="1" applyFont="1" applyFill="1" applyBorder="1" applyAlignment="1" applyProtection="1">
      <alignment horizontal="center" vertical="center"/>
      <protection locked="0"/>
    </xf>
    <xf numFmtId="2" fontId="6" fillId="26" borderId="13" xfId="0" applyNumberFormat="1" applyFont="1" applyFill="1" applyBorder="1" applyAlignment="1" applyProtection="1">
      <alignment vertical="center"/>
      <protection locked="0"/>
    </xf>
    <xf numFmtId="2" fontId="6" fillId="26" borderId="12" xfId="0" applyNumberFormat="1" applyFont="1" applyFill="1" applyBorder="1" applyAlignment="1" applyProtection="1">
      <alignment vertical="center"/>
      <protection locked="0"/>
    </xf>
    <xf numFmtId="2" fontId="6" fillId="26" borderId="0" xfId="0" applyNumberFormat="1" applyFont="1" applyFill="1" applyAlignment="1" applyProtection="1">
      <alignment vertical="center"/>
      <protection locked="0"/>
    </xf>
    <xf numFmtId="0" fontId="4" fillId="0" borderId="10" xfId="0" applyFont="1" applyBorder="1" applyAlignment="1">
      <alignment vertical="center" wrapText="1"/>
    </xf>
    <xf numFmtId="0" fontId="34" fillId="0" borderId="0" xfId="0" applyFont="1" applyAlignment="1">
      <alignment vertical="center"/>
    </xf>
    <xf numFmtId="0" fontId="4" fillId="0" borderId="0" xfId="55" applyFont="1" applyAlignment="1">
      <alignment vertical="center"/>
    </xf>
    <xf numFmtId="0" fontId="4" fillId="0" borderId="0" xfId="55" applyFont="1" applyAlignment="1">
      <alignment horizontal="right" vertical="center"/>
    </xf>
    <xf numFmtId="49" fontId="4" fillId="26" borderId="10" xfId="0" applyNumberFormat="1" applyFont="1" applyFill="1" applyBorder="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wrapText="1"/>
    </xf>
    <xf numFmtId="168" fontId="32" fillId="0" borderId="0" xfId="0" applyNumberFormat="1" applyFont="1" applyAlignment="1">
      <alignment horizontal="left" vertical="center"/>
    </xf>
    <xf numFmtId="0" fontId="4" fillId="0" borderId="0" xfId="0" applyFont="1" applyAlignment="1" applyProtection="1">
      <alignment vertical="center"/>
      <protection locked="0"/>
    </xf>
    <xf numFmtId="0" fontId="4" fillId="0" borderId="11" xfId="0" applyFont="1" applyBorder="1" applyAlignment="1">
      <alignment vertical="center"/>
    </xf>
    <xf numFmtId="0" fontId="4" fillId="0" borderId="11" xfId="0" applyFont="1" applyBorder="1" applyAlignment="1">
      <alignment horizontal="left" vertical="center"/>
    </xf>
    <xf numFmtId="0" fontId="6" fillId="0" borderId="0" xfId="55" applyFont="1" applyAlignment="1">
      <alignment vertical="center"/>
    </xf>
    <xf numFmtId="0" fontId="10" fillId="0" borderId="0" xfId="59" applyFont="1" applyAlignment="1" applyProtection="1">
      <alignment vertical="center"/>
    </xf>
    <xf numFmtId="0" fontId="4" fillId="0" borderId="0" xfId="55" applyFont="1" applyAlignment="1">
      <alignment vertical="center" wrapText="1"/>
    </xf>
    <xf numFmtId="0" fontId="10" fillId="0" borderId="0" xfId="39" applyFont="1" applyAlignment="1" applyProtection="1">
      <alignment horizontal="left" vertical="center"/>
    </xf>
    <xf numFmtId="0" fontId="4" fillId="24" borderId="10" xfId="55" applyFont="1" applyFill="1" applyBorder="1" applyAlignment="1">
      <alignment horizontal="center" vertical="center" wrapText="1"/>
    </xf>
    <xf numFmtId="0" fontId="4" fillId="24" borderId="10" xfId="55" applyFont="1" applyFill="1" applyBorder="1" applyAlignment="1">
      <alignment horizontal="center" vertical="center"/>
    </xf>
    <xf numFmtId="0" fontId="4" fillId="0" borderId="10" xfId="55" applyFont="1" applyBorder="1" applyAlignment="1">
      <alignment horizontal="center" vertical="center"/>
    </xf>
    <xf numFmtId="0" fontId="4" fillId="24" borderId="14" xfId="55" applyFont="1" applyFill="1" applyBorder="1" applyAlignment="1">
      <alignment horizontal="left" vertical="center" wrapText="1"/>
    </xf>
    <xf numFmtId="0" fontId="4" fillId="0" borderId="0" xfId="55" applyFont="1" applyAlignment="1">
      <alignment horizontal="center" vertical="center" wrapText="1"/>
    </xf>
    <xf numFmtId="4" fontId="10" fillId="0" borderId="10" xfId="39" applyNumberFormat="1" applyFont="1" applyBorder="1" applyAlignment="1" applyProtection="1">
      <alignment vertical="center" wrapText="1"/>
    </xf>
    <xf numFmtId="4" fontId="4" fillId="0" borderId="10" xfId="0" applyNumberFormat="1" applyFont="1" applyBorder="1" applyAlignment="1">
      <alignment vertical="center" wrapText="1"/>
    </xf>
    <xf numFmtId="3" fontId="4" fillId="0" borderId="10" xfId="0" applyNumberFormat="1" applyFont="1" applyBorder="1" applyAlignment="1">
      <alignment horizontal="center" vertical="center" wrapText="1"/>
    </xf>
    <xf numFmtId="0" fontId="4" fillId="0" borderId="0" xfId="0" applyFont="1" applyAlignment="1">
      <alignment horizontal="center"/>
    </xf>
    <xf numFmtId="0" fontId="4" fillId="0" borderId="23" xfId="0" applyFont="1" applyBorder="1" applyAlignment="1">
      <alignment horizontal="center" vertical="center" wrapText="1"/>
    </xf>
    <xf numFmtId="0" fontId="4" fillId="0" borderId="23" xfId="0" applyFont="1" applyBorder="1" applyAlignment="1">
      <alignment vertical="center" wrapText="1"/>
    </xf>
    <xf numFmtId="4" fontId="4" fillId="0" borderId="23" xfId="0" applyNumberFormat="1" applyFont="1" applyBorder="1" applyAlignment="1">
      <alignment vertical="center" wrapText="1"/>
    </xf>
    <xf numFmtId="0" fontId="4" fillId="0" borderId="0" xfId="0" applyFont="1" applyAlignment="1">
      <alignment horizontal="left"/>
    </xf>
    <xf numFmtId="0" fontId="4" fillId="0" borderId="10" xfId="55" applyFont="1" applyBorder="1" applyAlignment="1">
      <alignment horizontal="center" vertical="center" wrapText="1"/>
    </xf>
    <xf numFmtId="0" fontId="4" fillId="0" borderId="13" xfId="55" applyFont="1" applyBorder="1" applyAlignment="1">
      <alignment horizontal="left" vertical="center" wrapText="1"/>
    </xf>
    <xf numFmtId="0" fontId="4" fillId="25" borderId="10" xfId="55" applyFont="1" applyFill="1" applyBorder="1" applyAlignment="1">
      <alignment vertical="center" wrapText="1"/>
    </xf>
    <xf numFmtId="3" fontId="4" fillId="25" borderId="10" xfId="55" applyNumberFormat="1" applyFont="1" applyFill="1" applyBorder="1" applyAlignment="1">
      <alignment vertical="center" wrapText="1"/>
    </xf>
    <xf numFmtId="4" fontId="4" fillId="25" borderId="10" xfId="55" applyNumberFormat="1" applyFont="1" applyFill="1" applyBorder="1" applyAlignment="1">
      <alignment vertical="center" wrapText="1"/>
    </xf>
    <xf numFmtId="4" fontId="4" fillId="0" borderId="10" xfId="55" applyNumberFormat="1" applyFont="1" applyBorder="1" applyAlignment="1">
      <alignment horizontal="center" vertical="center"/>
    </xf>
    <xf numFmtId="0" fontId="10" fillId="0" borderId="10" xfId="39" applyFont="1" applyBorder="1" applyAlignment="1" applyProtection="1">
      <alignment horizontal="left" vertical="center" inden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24" borderId="10" xfId="0" applyFont="1" applyFill="1" applyBorder="1" applyAlignment="1">
      <alignment horizontal="center" vertical="center" wrapText="1"/>
    </xf>
    <xf numFmtId="0" fontId="4" fillId="24" borderId="14" xfId="0" applyFont="1" applyFill="1" applyBorder="1" applyAlignment="1">
      <alignment horizontal="center" vertical="center" wrapText="1"/>
    </xf>
    <xf numFmtId="2" fontId="8" fillId="24" borderId="16" xfId="0" applyNumberFormat="1" applyFont="1" applyFill="1" applyBorder="1" applyAlignment="1">
      <alignment horizontal="center" vertical="center" wrapText="1"/>
    </xf>
    <xf numFmtId="2" fontId="8" fillId="24" borderId="18" xfId="0" applyNumberFormat="1" applyFont="1" applyFill="1" applyBorder="1" applyAlignment="1">
      <alignment horizontal="center" vertical="center" wrapText="1"/>
    </xf>
    <xf numFmtId="2" fontId="8" fillId="24" borderId="19" xfId="0" applyNumberFormat="1" applyFont="1" applyFill="1" applyBorder="1" applyAlignment="1">
      <alignment horizontal="center" vertical="center"/>
    </xf>
    <xf numFmtId="2" fontId="8" fillId="24" borderId="13" xfId="0" applyNumberFormat="1" applyFont="1" applyFill="1" applyBorder="1" applyAlignment="1">
      <alignment horizontal="center" vertical="center"/>
    </xf>
    <xf numFmtId="2" fontId="8" fillId="24" borderId="17" xfId="0" applyNumberFormat="1" applyFont="1" applyFill="1" applyBorder="1" applyAlignment="1">
      <alignment horizontal="center" vertical="center"/>
    </xf>
    <xf numFmtId="2" fontId="8" fillId="24" borderId="20" xfId="0" applyNumberFormat="1" applyFont="1" applyFill="1" applyBorder="1" applyAlignment="1">
      <alignment horizontal="center" vertical="center"/>
    </xf>
    <xf numFmtId="2" fontId="8" fillId="24" borderId="11" xfId="0" applyNumberFormat="1" applyFont="1" applyFill="1" applyBorder="1" applyAlignment="1">
      <alignment horizontal="center" vertical="center"/>
    </xf>
    <xf numFmtId="2" fontId="8" fillId="24" borderId="21" xfId="0" applyNumberFormat="1" applyFont="1" applyFill="1" applyBorder="1" applyAlignment="1">
      <alignment horizontal="center" vertical="center"/>
    </xf>
    <xf numFmtId="2" fontId="31" fillId="24" borderId="0" xfId="0" applyNumberFormat="1" applyFont="1" applyFill="1" applyAlignment="1">
      <alignment horizontal="left" vertical="center"/>
    </xf>
    <xf numFmtId="2" fontId="8" fillId="0" borderId="0" xfId="0" applyNumberFormat="1" applyFont="1" applyAlignment="1">
      <alignment horizontal="left" vertical="center" wrapText="1"/>
    </xf>
    <xf numFmtId="0" fontId="4" fillId="0" borderId="10" xfId="0" applyFont="1" applyBorder="1" applyAlignment="1">
      <alignment horizontal="center" vertical="center"/>
    </xf>
    <xf numFmtId="167" fontId="4" fillId="0" borderId="10" xfId="0" applyNumberFormat="1" applyFont="1" applyBorder="1" applyAlignment="1">
      <alignment horizontal="center" vertical="center"/>
    </xf>
    <xf numFmtId="0" fontId="4" fillId="0" borderId="11" xfId="0" applyFont="1" applyBorder="1" applyAlignment="1">
      <alignment horizontal="left" vertical="center" wrapText="1"/>
    </xf>
    <xf numFmtId="0" fontId="31" fillId="24" borderId="22" xfId="55" applyFont="1" applyFill="1" applyBorder="1" applyAlignment="1">
      <alignment horizontal="left" vertical="center"/>
    </xf>
    <xf numFmtId="0" fontId="31" fillId="24" borderId="0" xfId="55" applyFont="1" applyFill="1" applyAlignment="1">
      <alignment horizontal="left" vertical="center"/>
    </xf>
    <xf numFmtId="0" fontId="31" fillId="24" borderId="20" xfId="55" applyFont="1" applyFill="1" applyBorder="1" applyAlignment="1">
      <alignment horizontal="left" vertical="center"/>
    </xf>
    <xf numFmtId="0" fontId="31" fillId="24" borderId="11" xfId="55" applyFont="1" applyFill="1" applyBorder="1" applyAlignment="1">
      <alignment horizontal="left" vertical="center"/>
    </xf>
    <xf numFmtId="0" fontId="4" fillId="0" borderId="13" xfId="55" applyFont="1" applyBorder="1" applyAlignment="1">
      <alignment horizontal="left" vertical="center"/>
    </xf>
    <xf numFmtId="0" fontId="4" fillId="0" borderId="14" xfId="44" applyFont="1" applyBorder="1" applyAlignment="1">
      <alignment horizontal="left" vertical="center"/>
    </xf>
    <xf numFmtId="0" fontId="4" fillId="0" borderId="12" xfId="44" applyFont="1" applyBorder="1" applyAlignment="1">
      <alignment horizontal="left" vertical="center"/>
    </xf>
    <xf numFmtId="0" fontId="4" fillId="0" borderId="15" xfId="44" applyFont="1" applyBorder="1" applyAlignment="1">
      <alignment horizontal="left" vertical="center"/>
    </xf>
    <xf numFmtId="0" fontId="4" fillId="0" borderId="0" xfId="44" applyFont="1" applyAlignment="1">
      <alignment horizontal="left" vertical="center"/>
    </xf>
    <xf numFmtId="0" fontId="3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44" applyFont="1" applyAlignment="1" applyProtection="1">
      <alignment horizontal="left" vertical="center" wrapText="1"/>
    </xf>
    <xf numFmtId="0" fontId="4" fillId="24" borderId="10" xfId="0" applyFont="1" applyFill="1" applyBorder="1" applyAlignment="1" applyProtection="1">
      <alignment horizontal="left" vertical="center"/>
    </xf>
    <xf numFmtId="14" fontId="4" fillId="0" borderId="10" xfId="0" applyNumberFormat="1" applyFont="1" applyBorder="1" applyAlignment="1" applyProtection="1">
      <alignment vertical="center"/>
    </xf>
    <xf numFmtId="0" fontId="37" fillId="0" borderId="0" xfId="0" applyFont="1" applyAlignment="1" applyProtection="1">
      <alignment vertical="center"/>
    </xf>
    <xf numFmtId="0" fontId="4" fillId="0" borderId="10" xfId="0" applyFont="1" applyBorder="1" applyAlignment="1" applyProtection="1">
      <alignment vertical="center"/>
    </xf>
    <xf numFmtId="0" fontId="4" fillId="24" borderId="10" xfId="0" applyFont="1" applyFill="1" applyBorder="1" applyAlignment="1" applyProtection="1">
      <alignment horizontal="center" vertical="center" wrapText="1"/>
    </xf>
    <xf numFmtId="0" fontId="4" fillId="0" borderId="10" xfId="44" applyFont="1" applyBorder="1" applyAlignment="1" applyProtection="1">
      <alignment vertical="center" wrapText="1"/>
    </xf>
    <xf numFmtId="0" fontId="4" fillId="0" borderId="10" xfId="0" applyFont="1" applyBorder="1" applyAlignment="1" applyProtection="1">
      <alignment horizontal="center" vertical="center" wrapText="1"/>
    </xf>
    <xf numFmtId="4" fontId="4" fillId="0" borderId="10" xfId="0" applyNumberFormat="1" applyFont="1" applyBorder="1" applyAlignment="1" applyProtection="1">
      <alignment vertical="center" wrapText="1"/>
    </xf>
    <xf numFmtId="2" fontId="32" fillId="0" borderId="0" xfId="0" applyNumberFormat="1" applyFont="1" applyAlignment="1" applyProtection="1">
      <alignment horizontal="left" vertical="center"/>
    </xf>
    <xf numFmtId="0" fontId="2" fillId="0" borderId="0" xfId="0" applyFont="1" applyAlignment="1" applyProtection="1">
      <alignment vertical="center"/>
    </xf>
    <xf numFmtId="2" fontId="4" fillId="0" borderId="0" xfId="0" applyNumberFormat="1" applyFont="1" applyAlignment="1" applyProtection="1">
      <alignment vertical="center"/>
    </xf>
    <xf numFmtId="2" fontId="8" fillId="0" borderId="0" xfId="0" applyNumberFormat="1" applyFont="1" applyAlignment="1" applyProtection="1">
      <alignment vertical="center"/>
    </xf>
    <xf numFmtId="166" fontId="8" fillId="0" borderId="11" xfId="0" applyNumberFormat="1" applyFont="1" applyBorder="1" applyAlignment="1" applyProtection="1">
      <alignment horizontal="center" vertical="center"/>
    </xf>
    <xf numFmtId="0" fontId="32" fillId="0" borderId="0" xfId="0" applyFont="1" applyAlignment="1" applyProtection="1">
      <alignment vertical="center"/>
    </xf>
    <xf numFmtId="2" fontId="8" fillId="0" borderId="0" xfId="0" applyNumberFormat="1" applyFont="1" applyAlignment="1" applyProtection="1">
      <alignment horizontal="center" vertical="center"/>
    </xf>
    <xf numFmtId="0" fontId="33" fillId="0" borderId="0" xfId="0" applyFont="1" applyAlignment="1" applyProtection="1">
      <alignment vertical="center"/>
    </xf>
    <xf numFmtId="2" fontId="4" fillId="0" borderId="11" xfId="0" applyNumberFormat="1" applyFont="1" applyBorder="1" applyAlignment="1" applyProtection="1">
      <alignment horizontal="center" vertical="center"/>
    </xf>
    <xf numFmtId="2" fontId="8" fillId="0" borderId="12" xfId="0" applyNumberFormat="1" applyFont="1" applyBorder="1" applyAlignment="1" applyProtection="1">
      <alignment horizontal="center" vertical="center"/>
    </xf>
    <xf numFmtId="2" fontId="4" fillId="0" borderId="0" xfId="0" applyNumberFormat="1" applyFont="1" applyAlignment="1" applyProtection="1">
      <alignment horizontal="center" vertical="center"/>
    </xf>
    <xf numFmtId="166" fontId="4" fillId="0" borderId="11" xfId="0" applyNumberFormat="1" applyFont="1" applyBorder="1" applyAlignment="1" applyProtection="1">
      <alignment horizontal="center" vertical="center"/>
    </xf>
    <xf numFmtId="167" fontId="4" fillId="0" borderId="11" xfId="0" applyNumberFormat="1" applyFont="1" applyBorder="1" applyAlignment="1" applyProtection="1">
      <alignment horizontal="center" vertical="center"/>
    </xf>
    <xf numFmtId="167" fontId="4" fillId="0" borderId="0" xfId="0" applyNumberFormat="1" applyFont="1" applyAlignment="1" applyProtection="1">
      <alignment horizontal="center" vertical="center"/>
    </xf>
    <xf numFmtId="166" fontId="8" fillId="0" borderId="12" xfId="0" applyNumberFormat="1" applyFont="1" applyBorder="1" applyAlignment="1" applyProtection="1">
      <alignment horizontal="center" vertical="center"/>
    </xf>
    <xf numFmtId="2" fontId="6" fillId="0" borderId="0" xfId="0" applyNumberFormat="1" applyFont="1" applyAlignment="1" applyProtection="1">
      <alignment vertical="center"/>
    </xf>
    <xf numFmtId="0" fontId="4" fillId="0" borderId="0" xfId="0" applyFont="1" applyAlignment="1" applyProtection="1">
      <alignment horizontal="right" vertical="center" wrapText="1"/>
    </xf>
    <xf numFmtId="0" fontId="4" fillId="0" borderId="10" xfId="0" applyFont="1" applyBorder="1" applyAlignment="1" applyProtection="1">
      <alignment vertical="center" wrapText="1"/>
    </xf>
    <xf numFmtId="167" fontId="4" fillId="0" borderId="10" xfId="0" applyNumberFormat="1" applyFont="1" applyBorder="1" applyAlignment="1" applyProtection="1">
      <alignment horizontal="center" vertical="center"/>
    </xf>
    <xf numFmtId="0" fontId="2" fillId="0" borderId="15" xfId="0" applyFont="1" applyBorder="1" applyAlignment="1">
      <alignment horizontal="center" vertical="center" wrapText="1"/>
    </xf>
    <xf numFmtId="2" fontId="8" fillId="0" borderId="0" xfId="0" applyNumberFormat="1" applyFont="1" applyAlignment="1">
      <alignment horizontal="left" vertical="center"/>
    </xf>
    <xf numFmtId="166" fontId="8" fillId="0" borderId="0" xfId="0" applyNumberFormat="1" applyFont="1" applyAlignment="1" applyProtection="1">
      <alignment horizontal="center" vertical="center"/>
    </xf>
    <xf numFmtId="4" fontId="4" fillId="26" borderId="23" xfId="0" applyNumberFormat="1" applyFont="1" applyFill="1" applyBorder="1" applyAlignment="1" applyProtection="1">
      <alignment vertical="center" wrapText="1"/>
      <protection locked="0"/>
    </xf>
    <xf numFmtId="0" fontId="4" fillId="0" borderId="0" xfId="55" applyFont="1" applyAlignment="1" applyProtection="1">
      <alignment vertical="center"/>
    </xf>
    <xf numFmtId="0" fontId="4" fillId="0" borderId="0" xfId="55" applyFont="1" applyAlignment="1" applyProtection="1">
      <alignment horizontal="right" vertical="center"/>
    </xf>
    <xf numFmtId="0" fontId="6" fillId="0" borderId="0" xfId="55" applyFont="1" applyAlignment="1" applyProtection="1">
      <alignment vertical="center"/>
    </xf>
    <xf numFmtId="0" fontId="31" fillId="24" borderId="22" xfId="55" applyFont="1" applyFill="1" applyBorder="1" applyAlignment="1" applyProtection="1">
      <alignment horizontal="left" vertical="center"/>
    </xf>
    <xf numFmtId="0" fontId="31" fillId="24" borderId="0" xfId="55" applyFont="1" applyFill="1" applyAlignment="1" applyProtection="1">
      <alignment horizontal="left" vertical="center"/>
    </xf>
    <xf numFmtId="0" fontId="4" fillId="0" borderId="0" xfId="55" applyFont="1" applyAlignment="1" applyProtection="1">
      <alignment vertical="center" wrapText="1"/>
    </xf>
    <xf numFmtId="0" fontId="31" fillId="24" borderId="20" xfId="55" applyFont="1" applyFill="1" applyBorder="1" applyAlignment="1" applyProtection="1">
      <alignment horizontal="left" vertical="center"/>
    </xf>
    <xf numFmtId="0" fontId="31" fillId="24" borderId="11" xfId="55" applyFont="1" applyFill="1" applyBorder="1" applyAlignment="1" applyProtection="1">
      <alignment horizontal="left" vertical="center"/>
    </xf>
    <xf numFmtId="0" fontId="4" fillId="0" borderId="13" xfId="55" applyFont="1" applyBorder="1" applyAlignment="1" applyProtection="1">
      <alignment horizontal="left" vertical="center" wrapText="1"/>
    </xf>
    <xf numFmtId="0" fontId="4" fillId="0" borderId="13" xfId="55" applyFont="1" applyBorder="1" applyAlignment="1" applyProtection="1">
      <alignment horizontal="left" vertical="center"/>
    </xf>
    <xf numFmtId="0" fontId="4" fillId="24" borderId="14" xfId="55" applyFont="1" applyFill="1" applyBorder="1" applyAlignment="1" applyProtection="1">
      <alignment horizontal="left" vertical="center" wrapText="1"/>
    </xf>
    <xf numFmtId="0" fontId="4" fillId="0" borderId="14" xfId="44" applyFont="1" applyBorder="1" applyAlignment="1" applyProtection="1">
      <alignment horizontal="left" vertical="center"/>
    </xf>
    <xf numFmtId="0" fontId="4" fillId="0" borderId="12" xfId="44" applyFont="1" applyBorder="1" applyAlignment="1" applyProtection="1">
      <alignment horizontal="left" vertical="center"/>
    </xf>
    <xf numFmtId="0" fontId="4" fillId="0" borderId="15" xfId="44" applyFont="1" applyBorder="1" applyAlignment="1" applyProtection="1">
      <alignment horizontal="left" vertical="center"/>
    </xf>
    <xf numFmtId="0" fontId="4" fillId="0" borderId="0" xfId="44" applyFont="1" applyAlignment="1" applyProtection="1">
      <alignment horizontal="left" vertical="center"/>
    </xf>
    <xf numFmtId="0" fontId="4" fillId="24" borderId="10" xfId="55" applyFont="1" applyFill="1" applyBorder="1" applyAlignment="1" applyProtection="1">
      <alignment horizontal="center" vertical="center"/>
    </xf>
    <xf numFmtId="0" fontId="4" fillId="24" borderId="10" xfId="55" applyFont="1" applyFill="1" applyBorder="1" applyAlignment="1" applyProtection="1">
      <alignment horizontal="center" vertical="center" wrapText="1"/>
    </xf>
    <xf numFmtId="0" fontId="4" fillId="0" borderId="0" xfId="55" applyFont="1" applyAlignment="1" applyProtection="1">
      <alignment horizontal="center" vertical="center" wrapText="1"/>
    </xf>
    <xf numFmtId="0" fontId="4" fillId="25" borderId="10" xfId="55" applyFont="1" applyFill="1" applyBorder="1" applyAlignment="1" applyProtection="1">
      <alignment vertical="center" wrapText="1"/>
    </xf>
    <xf numFmtId="0" fontId="4" fillId="0" borderId="10" xfId="55" applyFont="1" applyBorder="1" applyAlignment="1" applyProtection="1">
      <alignment horizontal="center" vertical="center" wrapText="1"/>
    </xf>
    <xf numFmtId="0" fontId="4" fillId="0" borderId="10" xfId="55" applyFont="1" applyBorder="1" applyAlignment="1" applyProtection="1">
      <alignment horizontal="center" vertical="center"/>
    </xf>
    <xf numFmtId="3" fontId="4" fillId="25" borderId="10" xfId="55" applyNumberFormat="1" applyFont="1" applyFill="1" applyBorder="1" applyAlignment="1" applyProtection="1">
      <alignment vertical="center" wrapText="1"/>
    </xf>
    <xf numFmtId="4" fontId="4" fillId="25" borderId="10" xfId="55" applyNumberFormat="1" applyFont="1" applyFill="1" applyBorder="1" applyAlignment="1" applyProtection="1">
      <alignment vertical="center" wrapText="1"/>
    </xf>
    <xf numFmtId="1" fontId="4" fillId="0" borderId="10" xfId="55" applyNumberFormat="1" applyFont="1" applyBorder="1" applyAlignment="1" applyProtection="1">
      <alignment horizontal="center" vertical="center" wrapText="1"/>
    </xf>
    <xf numFmtId="2" fontId="4" fillId="0" borderId="10" xfId="55" applyNumberFormat="1" applyFont="1" applyBorder="1" applyAlignment="1" applyProtection="1">
      <alignment horizontal="center" vertical="center" wrapText="1"/>
    </xf>
    <xf numFmtId="3" fontId="4" fillId="0" borderId="10" xfId="55" applyNumberFormat="1" applyFont="1" applyBorder="1" applyAlignment="1" applyProtection="1">
      <alignment horizontal="center" vertical="center" wrapText="1"/>
    </xf>
    <xf numFmtId="4" fontId="4" fillId="0" borderId="10" xfId="55" applyNumberFormat="1" applyFont="1" applyBorder="1" applyAlignment="1" applyProtection="1">
      <alignment horizontal="center" vertical="center"/>
    </xf>
    <xf numFmtId="4" fontId="4" fillId="0" borderId="23" xfId="0" applyNumberFormat="1" applyFont="1" applyBorder="1" applyAlignment="1" applyProtection="1">
      <alignment horizontal="center" vertical="center" wrapText="1"/>
    </xf>
  </cellXfs>
  <cellStyles count="60">
    <cellStyle name="20% - Akzent1 2" xfId="1" xr:uid="{00000000-0005-0000-0000-000000000000}"/>
    <cellStyle name="20% - Akzent2 2" xfId="2" xr:uid="{00000000-0005-0000-0000-000001000000}"/>
    <cellStyle name="20% - Akzent3 2" xfId="3" xr:uid="{00000000-0005-0000-0000-000002000000}"/>
    <cellStyle name="20% - Akzent4 2" xfId="4" xr:uid="{00000000-0005-0000-0000-000003000000}"/>
    <cellStyle name="20% - Akzent5 2" xfId="5" xr:uid="{00000000-0005-0000-0000-000004000000}"/>
    <cellStyle name="20% - Akzent6 2" xfId="6" xr:uid="{00000000-0005-0000-0000-000005000000}"/>
    <cellStyle name="40% - Akzent1 2" xfId="7" xr:uid="{00000000-0005-0000-0000-000006000000}"/>
    <cellStyle name="40% - Akzent2 2" xfId="8" xr:uid="{00000000-0005-0000-0000-000007000000}"/>
    <cellStyle name="40% - Akzent3 2" xfId="9" xr:uid="{00000000-0005-0000-0000-000008000000}"/>
    <cellStyle name="40% - Akzent4 2" xfId="10" xr:uid="{00000000-0005-0000-0000-000009000000}"/>
    <cellStyle name="40% - Akzent5 2" xfId="11" xr:uid="{00000000-0005-0000-0000-00000A000000}"/>
    <cellStyle name="40% - Akzent6 2" xfId="12" xr:uid="{00000000-0005-0000-0000-00000B000000}"/>
    <cellStyle name="60% - Akzent1 2" xfId="13" xr:uid="{00000000-0005-0000-0000-00000C000000}"/>
    <cellStyle name="60% - Akzent2 2" xfId="14" xr:uid="{00000000-0005-0000-0000-00000D000000}"/>
    <cellStyle name="60% - Akzent3 2" xfId="15" xr:uid="{00000000-0005-0000-0000-00000E000000}"/>
    <cellStyle name="60% - Akzent4 2" xfId="16" xr:uid="{00000000-0005-0000-0000-00000F000000}"/>
    <cellStyle name="60% - Akzent5 2" xfId="17" xr:uid="{00000000-0005-0000-0000-000010000000}"/>
    <cellStyle name="60%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Eingabe 2" xfId="27" xr:uid="{00000000-0005-0000-0000-00001A000000}"/>
    <cellStyle name="Ergebnis 2" xfId="28" xr:uid="{00000000-0005-0000-0000-00001B000000}"/>
    <cellStyle name="Erklärender Text 2" xfId="29" xr:uid="{00000000-0005-0000-0000-00001C000000}"/>
    <cellStyle name="Euro" xfId="30" xr:uid="{00000000-0005-0000-0000-00001D000000}"/>
    <cellStyle name="Euro 2" xfId="31" xr:uid="{00000000-0005-0000-0000-00001E000000}"/>
    <cellStyle name="Euro 3" xfId="32" xr:uid="{00000000-0005-0000-0000-00001F000000}"/>
    <cellStyle name="Gut 2" xfId="33" xr:uid="{00000000-0005-0000-0000-000020000000}"/>
    <cellStyle name="Hyperlink 2" xfId="34" xr:uid="{00000000-0005-0000-0000-000021000000}"/>
    <cellStyle name="Hyperlink 2 2" xfId="35" xr:uid="{00000000-0005-0000-0000-000022000000}"/>
    <cellStyle name="Hyperlink 2_Stundenverrechnungssatzkalkulation Unterhalts-Grund-Glasreinigung" xfId="36" xr:uid="{00000000-0005-0000-0000-000023000000}"/>
    <cellStyle name="Hyperlink_ERK Sicht- und Vollreinigungrf" xfId="37" xr:uid="{00000000-0005-0000-0000-000024000000}"/>
    <cellStyle name="Komma 2" xfId="38" xr:uid="{00000000-0005-0000-0000-000026000000}"/>
    <cellStyle name="Link" xfId="39" builtinId="8"/>
    <cellStyle name="Link 2" xfId="59" xr:uid="{89552312-80C8-41E8-8BC3-D0AE3C9A9E31}"/>
    <cellStyle name="Link 3" xfId="56" xr:uid="{57A2AD7F-9443-4742-9233-41E9E4ADE050}"/>
    <cellStyle name="Neutral 2" xfId="40" xr:uid="{00000000-0005-0000-0000-000028000000}"/>
    <cellStyle name="Notiz 2" xfId="41" xr:uid="{00000000-0005-0000-0000-000029000000}"/>
    <cellStyle name="Schlecht 2" xfId="42" xr:uid="{00000000-0005-0000-0000-00002A000000}"/>
    <cellStyle name="Standard" xfId="0" builtinId="0"/>
    <cellStyle name="Standard 2" xfId="43" xr:uid="{00000000-0005-0000-0000-00002C000000}"/>
    <cellStyle name="Standard 2 2" xfId="55" xr:uid="{9271D7D4-DD00-4BDA-AD8D-A2E81E1F1DC0}"/>
    <cellStyle name="Standard 3" xfId="44" xr:uid="{00000000-0005-0000-0000-00002D000000}"/>
    <cellStyle name="Standard 4" xfId="45" xr:uid="{00000000-0005-0000-0000-00002E000000}"/>
    <cellStyle name="Standard 5" xfId="46" xr:uid="{00000000-0005-0000-0000-00002F000000}"/>
    <cellStyle name="Standard 6" xfId="58" xr:uid="{4045BEC2-7581-41A7-A782-533FFF685E66}"/>
    <cellStyle name="Standard 7" xfId="57" xr:uid="{ADCBA415-3384-4DC5-B28D-34E9C91EE81E}"/>
    <cellStyle name="Überschrift 1 2" xfId="47" xr:uid="{00000000-0005-0000-0000-000031000000}"/>
    <cellStyle name="Überschrift 2 2" xfId="48" xr:uid="{00000000-0005-0000-0000-000032000000}"/>
    <cellStyle name="Überschrift 3 2" xfId="49" xr:uid="{00000000-0005-0000-0000-000033000000}"/>
    <cellStyle name="Überschrift 4 2" xfId="50" xr:uid="{00000000-0005-0000-0000-000034000000}"/>
    <cellStyle name="Überschrift 5" xfId="51" xr:uid="{00000000-0005-0000-0000-000035000000}"/>
    <cellStyle name="Verknüpfte Zelle 2" xfId="52" xr:uid="{00000000-0005-0000-0000-000036000000}"/>
    <cellStyle name="Warnender Text 2" xfId="53" xr:uid="{00000000-0005-0000-0000-000037000000}"/>
    <cellStyle name="Zelle überprüfen 2" xfId="54" xr:uid="{00000000-0005-0000-0000-000038000000}"/>
  </cellStyles>
  <dxfs count="30">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9"/>
      <tableStyleElement type="headerRow" dxfId="28"/>
    </tableStyle>
  </tableStyles>
  <colors>
    <mruColors>
      <color rgb="FFFF0000"/>
      <color rgb="FFABFFAB"/>
      <color rgb="FF99FF99"/>
      <color rgb="FF66FF66"/>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3" lockText="1"/>
</file>

<file path=xl/ctrlProps/ctrlProp2.xml><?xml version="1.0" encoding="utf-8"?>
<formControlPr xmlns="http://schemas.microsoft.com/office/spreadsheetml/2009/9/main" objectType="CheckBox" fmlaLink="$H$4" lockText="1"/>
</file>

<file path=xl/ctrlProps/ctrlProp3.xml><?xml version="1.0" encoding="utf-8"?>
<formControlPr xmlns="http://schemas.microsoft.com/office/spreadsheetml/2009/9/main" objectType="CheckBox" fmlaLink="$H$5" lockText="1"/>
</file>

<file path=xl/ctrlProps/ctrlProp4.xml><?xml version="1.0" encoding="utf-8"?>
<formControlPr xmlns="http://schemas.microsoft.com/office/spreadsheetml/2009/9/main" objectType="CheckBox" fmlaLink="B2" lockText="1"/>
</file>

<file path=xl/ctrlProps/ctrlProp5.xml><?xml version="1.0" encoding="utf-8"?>
<formControlPr xmlns="http://schemas.microsoft.com/office/spreadsheetml/2009/9/main" objectType="CheckBox" fmlaLink="D1" lockText="1"/>
</file>

<file path=xl/ctrlProps/ctrlProp6.xml><?xml version="1.0" encoding="utf-8"?>
<formControlPr xmlns="http://schemas.microsoft.com/office/spreadsheetml/2009/9/main" objectType="CheckBox" fmlaLink="D2" lockText="1"/>
</file>

<file path=xl/ctrlProps/ctrlProp7.xml><?xml version="1.0" encoding="utf-8"?>
<formControlPr xmlns="http://schemas.microsoft.com/office/spreadsheetml/2009/9/main" objectType="CheckBox" fmlaLink="F2" lockText="1"/>
</file>

<file path=xl/ctrlProps/ctrlProp8.xml><?xml version="1.0" encoding="utf-8"?>
<formControlPr xmlns="http://schemas.microsoft.com/office/spreadsheetml/2009/9/main" objectType="CheckBox" fmlaLink="F3"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7</xdr:col>
          <xdr:colOff>790575</xdr:colOff>
          <xdr:row>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790575</xdr:colOff>
          <xdr:row>4</xdr:row>
          <xdr:rowOff>28575</xdr:rowOff>
        </xdr:to>
        <xdr:sp macro="" textlink="">
          <xdr:nvSpPr>
            <xdr:cNvPr id="1026" name="Check Box 2" descr="Hinweis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7</xdr:col>
          <xdr:colOff>790575</xdr:colOff>
          <xdr:row>5</xdr:row>
          <xdr:rowOff>57150</xdr:rowOff>
        </xdr:to>
        <xdr:sp macro="" textlink="">
          <xdr:nvSpPr>
            <xdr:cNvPr id="1027" name="Check Box 3" descr="Hinweis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28575</xdr:rowOff>
        </xdr:from>
        <xdr:to>
          <xdr:col>1</xdr:col>
          <xdr:colOff>933450</xdr:colOff>
          <xdr:row>1</xdr:row>
          <xdr:rowOff>285750</xdr:rowOff>
        </xdr:to>
        <xdr:sp macro="" textlink="">
          <xdr:nvSpPr>
            <xdr:cNvPr id="2050" name="Check Box 2" descr="Hinweis"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2924175</xdr:colOff>
          <xdr:row>0</xdr:row>
          <xdr:rowOff>123825</xdr:rowOff>
        </xdr:from>
        <xdr:to>
          <xdr:col>3</xdr:col>
          <xdr:colOff>561975</xdr:colOff>
          <xdr:row>0</xdr:row>
          <xdr:rowOff>409575</xdr:rowOff>
        </xdr:to>
        <xdr:sp macro="" textlink="">
          <xdr:nvSpPr>
            <xdr:cNvPr id="28673" name="Check Box 1" descr="Hinweis"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2924175</xdr:colOff>
          <xdr:row>0</xdr:row>
          <xdr:rowOff>419100</xdr:rowOff>
        </xdr:from>
        <xdr:to>
          <xdr:col>3</xdr:col>
          <xdr:colOff>561975</xdr:colOff>
          <xdr:row>1</xdr:row>
          <xdr:rowOff>276225</xdr:rowOff>
        </xdr:to>
        <xdr:sp macro="" textlink="">
          <xdr:nvSpPr>
            <xdr:cNvPr id="28674" name="Check Box 2" descr="Hinweis"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xdr:row>
          <xdr:rowOff>76200</xdr:rowOff>
        </xdr:from>
        <xdr:to>
          <xdr:col>5</xdr:col>
          <xdr:colOff>762000</xdr:colOff>
          <xdr:row>1</xdr:row>
          <xdr:rowOff>304800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762000</xdr:colOff>
          <xdr:row>2</xdr:row>
          <xdr:rowOff>228600</xdr:rowOff>
        </xdr:to>
        <xdr:sp macro="" textlink="">
          <xdr:nvSpPr>
            <xdr:cNvPr id="36866" name="Check Box 2" descr="Hinweis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solidFill>
              <a:srgbClr val="BAFF9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Hinweis 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42"/>
  </sheetPr>
  <dimension ref="A1:L978"/>
  <sheetViews>
    <sheetView showGridLines="0" tabSelected="1" zoomScaleNormal="100" workbookViewId="0">
      <selection activeCell="C3" sqref="C3"/>
    </sheetView>
  </sheetViews>
  <sheetFormatPr baseColWidth="10" defaultColWidth="11.42578125" defaultRowHeight="10.5" x14ac:dyDescent="0.2"/>
  <cols>
    <col min="1" max="1" width="5.28515625" style="4" customWidth="1"/>
    <col min="2" max="2" width="15.5703125" style="5" customWidth="1"/>
    <col min="3" max="3" width="32.42578125" style="5" customWidth="1"/>
    <col min="4" max="4" width="23.140625" style="4" customWidth="1"/>
    <col min="5" max="5" width="15.28515625" style="19" customWidth="1"/>
    <col min="6" max="6" width="11.5703125" style="4" customWidth="1"/>
    <col min="7" max="8" width="12.7109375" style="4" customWidth="1"/>
    <col min="9" max="9" width="27.85546875" style="4" customWidth="1"/>
    <col min="10" max="10" width="11.5703125" style="4" customWidth="1"/>
    <col min="11" max="12" width="11.42578125" style="4" customWidth="1"/>
    <col min="13" max="13" width="22.28515625" style="4" customWidth="1"/>
    <col min="14" max="16384" width="11.42578125" style="4"/>
  </cols>
  <sheetData>
    <row r="1" spans="1:12" x14ac:dyDescent="0.2">
      <c r="A1" s="75"/>
      <c r="B1" s="76"/>
      <c r="C1" s="76"/>
      <c r="D1" s="77"/>
      <c r="E1" s="78"/>
      <c r="F1" s="77"/>
      <c r="G1" s="77"/>
      <c r="H1" s="77"/>
      <c r="I1" s="77"/>
    </row>
    <row r="2" spans="1:12" ht="32.450000000000003" customHeight="1" x14ac:dyDescent="0.2">
      <c r="A2" s="77"/>
      <c r="B2" s="79" t="s">
        <v>91</v>
      </c>
      <c r="C2" s="76"/>
      <c r="D2" s="77"/>
      <c r="E2" s="78"/>
      <c r="F2" s="77"/>
      <c r="G2" s="50" t="s">
        <v>153</v>
      </c>
      <c r="H2" s="50"/>
      <c r="I2" s="49" t="str">
        <f>IF(H3=TRUE,"Tragen Sie in die gelb markierten Felder die Angaben zu Ihrem Unternehmen ein.",IF(H4=TRUE,"Am vorteilhaftesten ist es, wenn Sie die Tabellen in dieser Datei anhand der unteren Reiter systematisch durchklicken. Es sind in allen Tabellen nur die GELBEN Zellen auszufüllen.
Die anderen Zellen sind gesperrt. Sie berechnen sich automatisch. ",IF(H5=TRUE,"Die mit Unterstrichen markierten Bezeichnungen für Tabellen, Zahlen und Texte sind verlinkt. Klicken Sie auf die Links, wenn Sie weitere Informationen in der betreffenden Tabelle suchen. ","")))</f>
        <v/>
      </c>
      <c r="J2" s="49"/>
      <c r="K2" s="49"/>
      <c r="L2" s="49"/>
    </row>
    <row r="3" spans="1:12" ht="15" customHeight="1" x14ac:dyDescent="0.2">
      <c r="A3" s="77"/>
      <c r="B3" s="80" t="s">
        <v>139</v>
      </c>
      <c r="C3" s="18"/>
      <c r="D3" s="77"/>
      <c r="E3" s="80" t="s">
        <v>135</v>
      </c>
      <c r="F3" s="81">
        <v>45839</v>
      </c>
      <c r="G3" s="82"/>
      <c r="H3" s="22" t="b">
        <v>0</v>
      </c>
      <c r="I3" s="49"/>
      <c r="J3" s="49"/>
      <c r="K3" s="49"/>
      <c r="L3" s="49"/>
    </row>
    <row r="4" spans="1:12" ht="15" customHeight="1" x14ac:dyDescent="0.2">
      <c r="A4" s="77"/>
      <c r="B4" s="80" t="s">
        <v>132</v>
      </c>
      <c r="C4" s="18"/>
      <c r="D4" s="77"/>
      <c r="E4" s="80" t="s">
        <v>136</v>
      </c>
      <c r="F4" s="81">
        <v>46934</v>
      </c>
      <c r="G4" s="82"/>
      <c r="H4" s="22" t="b">
        <v>0</v>
      </c>
      <c r="I4" s="49"/>
      <c r="J4" s="49"/>
      <c r="K4" s="49"/>
      <c r="L4" s="49"/>
    </row>
    <row r="5" spans="1:12" ht="15" customHeight="1" x14ac:dyDescent="0.2">
      <c r="A5" s="77"/>
      <c r="B5" s="80" t="s">
        <v>133</v>
      </c>
      <c r="C5" s="18"/>
      <c r="D5" s="77"/>
      <c r="E5" s="80" t="s">
        <v>137</v>
      </c>
      <c r="F5" s="83">
        <v>1</v>
      </c>
      <c r="G5" s="82"/>
      <c r="H5" s="22" t="b">
        <v>0</v>
      </c>
      <c r="I5" s="49"/>
      <c r="J5" s="49"/>
      <c r="K5" s="49"/>
      <c r="L5" s="49"/>
    </row>
    <row r="6" spans="1:12" ht="15" customHeight="1" x14ac:dyDescent="0.2">
      <c r="A6" s="77"/>
      <c r="B6" s="80" t="s">
        <v>134</v>
      </c>
      <c r="C6" s="18"/>
      <c r="D6" s="77"/>
      <c r="E6" s="80" t="s">
        <v>138</v>
      </c>
      <c r="F6" s="81">
        <f>DATE(YEAR($F$4)+$F$5,MONTH($F$4),DAY($F$4))</f>
        <v>47299</v>
      </c>
      <c r="G6" s="77"/>
      <c r="H6" s="77"/>
      <c r="I6" s="49"/>
      <c r="J6" s="49"/>
      <c r="K6" s="49"/>
      <c r="L6" s="49"/>
    </row>
    <row r="7" spans="1:12" ht="15" customHeight="1" x14ac:dyDescent="0.2">
      <c r="A7" s="77"/>
      <c r="B7" s="80" t="s">
        <v>140</v>
      </c>
      <c r="C7" s="18"/>
      <c r="D7" s="77"/>
      <c r="E7" s="78"/>
      <c r="F7" s="77"/>
      <c r="G7" s="77"/>
      <c r="H7" s="77"/>
      <c r="I7" s="77"/>
    </row>
    <row r="8" spans="1:12" ht="15" customHeight="1" x14ac:dyDescent="0.2">
      <c r="A8" s="77"/>
      <c r="B8" s="80" t="s">
        <v>141</v>
      </c>
      <c r="C8" s="18"/>
      <c r="D8" s="77"/>
      <c r="E8" s="78"/>
      <c r="F8" s="77"/>
      <c r="G8" s="77"/>
      <c r="H8" s="77"/>
      <c r="I8" s="77"/>
    </row>
    <row r="9" spans="1:12" ht="15" customHeight="1" x14ac:dyDescent="0.2">
      <c r="A9" s="77"/>
      <c r="B9" s="80" t="s">
        <v>142</v>
      </c>
      <c r="C9" s="18"/>
      <c r="D9" s="77"/>
      <c r="E9" s="78"/>
      <c r="F9" s="77"/>
      <c r="G9" s="77"/>
      <c r="H9" s="77"/>
      <c r="I9" s="77"/>
    </row>
    <row r="10" spans="1:12" ht="15" customHeight="1" x14ac:dyDescent="0.2">
      <c r="A10" s="77"/>
      <c r="B10" s="80" t="s">
        <v>143</v>
      </c>
      <c r="C10" s="18"/>
      <c r="D10" s="77"/>
      <c r="E10" s="78"/>
      <c r="F10" s="77"/>
      <c r="G10" s="77"/>
      <c r="H10" s="77"/>
      <c r="I10" s="77"/>
    </row>
    <row r="11" spans="1:12" ht="15" customHeight="1" x14ac:dyDescent="0.2">
      <c r="A11" s="77"/>
      <c r="B11" s="80" t="s">
        <v>144</v>
      </c>
      <c r="C11" s="18"/>
      <c r="D11" s="77"/>
      <c r="E11" s="78"/>
      <c r="F11" s="77"/>
      <c r="G11" s="77"/>
      <c r="H11" s="77"/>
      <c r="I11" s="77"/>
    </row>
    <row r="12" spans="1:12" ht="24.95" customHeight="1" x14ac:dyDescent="0.2">
      <c r="A12" s="77"/>
      <c r="B12" s="76"/>
      <c r="C12" s="76"/>
      <c r="D12" s="77"/>
      <c r="E12" s="78"/>
      <c r="F12" s="77"/>
      <c r="G12" s="77"/>
      <c r="H12" s="77"/>
      <c r="I12" s="77"/>
    </row>
    <row r="13" spans="1:12" ht="19.899999999999999" customHeight="1" x14ac:dyDescent="0.2">
      <c r="A13" s="77"/>
      <c r="B13" s="76" t="s">
        <v>0</v>
      </c>
      <c r="C13" s="76" t="s">
        <v>189</v>
      </c>
      <c r="D13" s="77"/>
      <c r="E13" s="77"/>
      <c r="F13" s="77"/>
      <c r="G13" s="77"/>
      <c r="H13" s="77"/>
      <c r="I13" s="77"/>
    </row>
    <row r="14" spans="1:12" ht="15" customHeight="1" x14ac:dyDescent="0.2">
      <c r="A14" s="77"/>
      <c r="B14" s="28" t="s">
        <v>149</v>
      </c>
      <c r="C14" s="76"/>
      <c r="D14" s="77"/>
      <c r="E14" s="77"/>
      <c r="F14" s="77"/>
      <c r="G14" s="77"/>
      <c r="H14" s="77"/>
      <c r="I14" s="77"/>
    </row>
    <row r="15" spans="1:12" ht="15" customHeight="1" x14ac:dyDescent="0.2">
      <c r="A15" s="77"/>
      <c r="B15" s="28" t="s">
        <v>190</v>
      </c>
      <c r="C15" s="76"/>
      <c r="D15" s="77"/>
      <c r="E15" s="77"/>
      <c r="F15" s="77"/>
      <c r="G15" s="77"/>
      <c r="H15" s="77"/>
      <c r="I15" s="77"/>
    </row>
    <row r="16" spans="1:12" ht="15" customHeight="1" x14ac:dyDescent="0.2">
      <c r="A16" s="77"/>
      <c r="B16" s="77"/>
      <c r="C16" s="77"/>
      <c r="D16" s="77"/>
      <c r="E16" s="77"/>
      <c r="F16" s="77"/>
      <c r="G16" s="77"/>
      <c r="H16" s="77"/>
      <c r="I16" s="77"/>
    </row>
    <row r="17" spans="1:12" ht="90" customHeight="1" x14ac:dyDescent="0.2">
      <c r="A17" s="77"/>
      <c r="B17" s="84" t="s">
        <v>145</v>
      </c>
      <c r="C17" s="84" t="s">
        <v>146</v>
      </c>
      <c r="D17" s="84" t="s">
        <v>147</v>
      </c>
      <c r="E17" s="84" t="s">
        <v>191</v>
      </c>
      <c r="F17" s="84" t="s">
        <v>186</v>
      </c>
      <c r="G17" s="84" t="s">
        <v>209</v>
      </c>
      <c r="H17" s="84" t="s">
        <v>210</v>
      </c>
      <c r="I17" s="84" t="s">
        <v>471</v>
      </c>
    </row>
    <row r="18" spans="1:12" ht="15" customHeight="1" x14ac:dyDescent="0.2">
      <c r="A18" s="77"/>
      <c r="B18" s="85" t="s">
        <v>160</v>
      </c>
      <c r="C18" s="85" t="s">
        <v>192</v>
      </c>
      <c r="D18" s="85" t="s">
        <v>154</v>
      </c>
      <c r="E18" s="86">
        <v>1</v>
      </c>
      <c r="F18" s="34">
        <f>SUMIF('Kal Glas Gesamt'!$B$5:$B31,$B$18,'Kal Glas Gesamt'!$L$5:$L31)</f>
        <v>0</v>
      </c>
      <c r="G18" s="87">
        <f>ROUND(SUM($F$18:$F$18),2)</f>
        <v>0</v>
      </c>
      <c r="H18" s="87">
        <f>ROUND($G$18* 1.19,2)</f>
        <v>0</v>
      </c>
      <c r="I18" s="48" t="s">
        <v>472</v>
      </c>
    </row>
    <row r="19" spans="1:12" ht="15" customHeight="1" x14ac:dyDescent="0.2">
      <c r="A19" s="77"/>
      <c r="B19" s="85" t="s">
        <v>161</v>
      </c>
      <c r="C19" s="85" t="s">
        <v>161</v>
      </c>
      <c r="D19" s="85"/>
      <c r="E19" s="86">
        <v>1</v>
      </c>
      <c r="F19" s="34">
        <f>SUMIF('Kal Glas Gesamt'!$B$5:$B31,$B$19,'Kal Glas Gesamt'!$L$5:$L31)</f>
        <v>0</v>
      </c>
      <c r="G19" s="87">
        <f>ROUND(SUM($F$19:$F$19),2)</f>
        <v>0</v>
      </c>
      <c r="H19" s="87">
        <f>ROUND($G$19* 1.19,2)</f>
        <v>0</v>
      </c>
      <c r="I19" s="48" t="s">
        <v>473</v>
      </c>
    </row>
    <row r="20" spans="1:12" ht="15" customHeight="1" x14ac:dyDescent="0.2">
      <c r="A20" s="77"/>
      <c r="B20" s="85" t="s">
        <v>162</v>
      </c>
      <c r="C20" s="85" t="s">
        <v>162</v>
      </c>
      <c r="D20" s="85"/>
      <c r="E20" s="86">
        <v>1</v>
      </c>
      <c r="F20" s="34">
        <f>SUMIF('Kal Glas Gesamt'!$B$5:$B31,$B$20,'Kal Glas Gesamt'!$L$5:$L31)</f>
        <v>0</v>
      </c>
      <c r="G20" s="87">
        <f>ROUND(SUM($F$20:$F$20),2)</f>
        <v>0</v>
      </c>
      <c r="H20" s="87">
        <f>ROUND($G$20* 1.19,2)</f>
        <v>0</v>
      </c>
      <c r="I20" s="48" t="s">
        <v>474</v>
      </c>
    </row>
    <row r="21" spans="1:12" ht="15" customHeight="1" x14ac:dyDescent="0.2">
      <c r="A21" s="77"/>
      <c r="B21" s="85" t="s">
        <v>163</v>
      </c>
      <c r="C21" s="85" t="s">
        <v>163</v>
      </c>
      <c r="D21" s="85" t="s">
        <v>154</v>
      </c>
      <c r="E21" s="86">
        <v>1</v>
      </c>
      <c r="F21" s="34">
        <f>SUMIF('Kal Glas Gesamt'!$B$5:$B31,$B$21,'Kal Glas Gesamt'!$L$5:$L31)</f>
        <v>0</v>
      </c>
      <c r="G21" s="87">
        <f>ROUND(SUM($F$21:$F$21),2)</f>
        <v>0</v>
      </c>
      <c r="H21" s="87">
        <f>ROUND($G$21* 1.19,2)</f>
        <v>0</v>
      </c>
      <c r="I21" s="48" t="s">
        <v>475</v>
      </c>
    </row>
    <row r="22" spans="1:12" ht="15" customHeight="1" x14ac:dyDescent="0.2">
      <c r="A22" s="77"/>
      <c r="B22" s="85" t="s">
        <v>164</v>
      </c>
      <c r="C22" s="85" t="s">
        <v>193</v>
      </c>
      <c r="D22" s="85"/>
      <c r="E22" s="86">
        <v>1</v>
      </c>
      <c r="F22" s="34">
        <f>SUMIF('Kal Glas Gesamt'!$B$5:$B31,$B$22,'Kal Glas Gesamt'!$L$5:$L31)</f>
        <v>0</v>
      </c>
      <c r="G22" s="87">
        <f>ROUND(SUM($F$22:$F$22),2)</f>
        <v>0</v>
      </c>
      <c r="H22" s="87">
        <f>ROUND($G$22* 1.19,2)</f>
        <v>0</v>
      </c>
      <c r="I22" s="48" t="s">
        <v>476</v>
      </c>
    </row>
    <row r="23" spans="1:12" ht="15" customHeight="1" x14ac:dyDescent="0.2">
      <c r="A23" s="77"/>
      <c r="B23" s="85" t="s">
        <v>165</v>
      </c>
      <c r="C23" s="85" t="s">
        <v>165</v>
      </c>
      <c r="D23" s="85"/>
      <c r="E23" s="86">
        <v>1</v>
      </c>
      <c r="F23" s="34">
        <f>SUMIF('Kal Glas Gesamt'!$B$5:$B31,$B$23,'Kal Glas Gesamt'!$L$5:$L31)</f>
        <v>0</v>
      </c>
      <c r="G23" s="87">
        <f>ROUND(SUM($F$23:$F$23),2)</f>
        <v>0</v>
      </c>
      <c r="H23" s="87">
        <f>ROUND($G$23* 1.19,2)</f>
        <v>0</v>
      </c>
      <c r="I23" s="48" t="s">
        <v>477</v>
      </c>
    </row>
    <row r="24" spans="1:12" ht="15" customHeight="1" x14ac:dyDescent="0.2">
      <c r="A24" s="77"/>
      <c r="B24" s="85" t="s">
        <v>166</v>
      </c>
      <c r="C24" s="85" t="s">
        <v>194</v>
      </c>
      <c r="D24" s="85" t="s">
        <v>195</v>
      </c>
      <c r="E24" s="86">
        <v>1</v>
      </c>
      <c r="F24" s="34">
        <f>SUMIF('Kal Glas Gesamt'!$B$5:$B31,$B$24,'Kal Glas Gesamt'!$L$5:$L31)</f>
        <v>0</v>
      </c>
      <c r="G24" s="87">
        <f>ROUND(SUM($F$24:$F$24),2)</f>
        <v>0</v>
      </c>
      <c r="H24" s="87">
        <f>ROUND($G$24* 1.19,2)</f>
        <v>0</v>
      </c>
      <c r="I24" s="48" t="s">
        <v>478</v>
      </c>
    </row>
    <row r="25" spans="1:12" ht="15" customHeight="1" x14ac:dyDescent="0.2">
      <c r="A25" s="77"/>
      <c r="B25" s="85" t="s">
        <v>167</v>
      </c>
      <c r="C25" s="85" t="s">
        <v>194</v>
      </c>
      <c r="D25" s="85" t="s">
        <v>196</v>
      </c>
      <c r="E25" s="86">
        <v>1</v>
      </c>
      <c r="F25" s="34">
        <f>SUMIF('Kal Glas Gesamt'!$B$5:$B31,$B$25,'Kal Glas Gesamt'!$L$5:$L31)</f>
        <v>0</v>
      </c>
      <c r="G25" s="87">
        <f>ROUND(SUM($F$25:$F$25),2)</f>
        <v>0</v>
      </c>
      <c r="H25" s="87">
        <f>ROUND($G$25* 1.19,2)</f>
        <v>0</v>
      </c>
      <c r="I25" s="48" t="s">
        <v>479</v>
      </c>
    </row>
    <row r="26" spans="1:12" ht="15" customHeight="1" x14ac:dyDescent="0.2">
      <c r="A26" s="77"/>
      <c r="B26" s="85" t="s">
        <v>168</v>
      </c>
      <c r="C26" s="85" t="s">
        <v>194</v>
      </c>
      <c r="D26" s="85" t="s">
        <v>197</v>
      </c>
      <c r="E26" s="86">
        <v>1</v>
      </c>
      <c r="F26" s="34">
        <f>SUMIF('Kal Glas Gesamt'!$B$5:$B31,$B$26,'Kal Glas Gesamt'!$L$5:$L31)</f>
        <v>0</v>
      </c>
      <c r="G26" s="87">
        <f>ROUND(SUM($F$26:$F$26),2)</f>
        <v>0</v>
      </c>
      <c r="H26" s="87">
        <f>ROUND($G$26* 1.19,2)</f>
        <v>0</v>
      </c>
      <c r="I26" s="48" t="s">
        <v>480</v>
      </c>
    </row>
    <row r="27" spans="1:12" ht="15" customHeight="1" x14ac:dyDescent="0.2">
      <c r="A27" s="77"/>
      <c r="B27" s="85" t="s">
        <v>169</v>
      </c>
      <c r="C27" s="85" t="s">
        <v>198</v>
      </c>
      <c r="D27" s="85"/>
      <c r="E27" s="86">
        <v>1</v>
      </c>
      <c r="F27" s="34">
        <f>SUMIF('Kal Glas Gesamt'!$B$5:$B31,$B$27,'Kal Glas Gesamt'!$L$5:$L31)</f>
        <v>0</v>
      </c>
      <c r="G27" s="87">
        <f>ROUND(SUM($F$27:$F$27),2)</f>
        <v>0</v>
      </c>
      <c r="H27" s="87">
        <f>ROUND($G$27* 1.19,2)</f>
        <v>0</v>
      </c>
      <c r="I27" s="48" t="s">
        <v>481</v>
      </c>
    </row>
    <row r="28" spans="1:12" ht="15" customHeight="1" x14ac:dyDescent="0.2">
      <c r="A28" s="77"/>
      <c r="B28" s="85" t="s">
        <v>170</v>
      </c>
      <c r="C28" s="85" t="s">
        <v>170</v>
      </c>
      <c r="D28" s="85"/>
      <c r="E28" s="86">
        <v>1</v>
      </c>
      <c r="F28" s="34">
        <f>SUMIF('Kal Glas Gesamt'!$B$5:$B31,$B$28,'Kal Glas Gesamt'!$L$5:$L31)</f>
        <v>0</v>
      </c>
      <c r="G28" s="87">
        <f>ROUND(SUM($F$28:$F$28),2)</f>
        <v>0</v>
      </c>
      <c r="H28" s="87">
        <f>ROUND($G$28* 1.19,2)</f>
        <v>0</v>
      </c>
      <c r="I28" s="48" t="s">
        <v>482</v>
      </c>
    </row>
    <row r="29" spans="1:12" ht="15" customHeight="1" x14ac:dyDescent="0.2">
      <c r="A29" s="77"/>
      <c r="B29" s="85" t="s">
        <v>171</v>
      </c>
      <c r="C29" s="85" t="s">
        <v>171</v>
      </c>
      <c r="D29" s="85"/>
      <c r="E29" s="86">
        <v>1</v>
      </c>
      <c r="F29" s="34">
        <f>SUMIF('Kal Glas Gesamt'!$B$5:$B31,$B$29,'Kal Glas Gesamt'!$L$5:$L31)</f>
        <v>0</v>
      </c>
      <c r="G29" s="87">
        <f>ROUND(SUM($F$29:$F$29),2)</f>
        <v>0</v>
      </c>
      <c r="H29" s="87">
        <f>ROUND($G$29* 1.19,2)</f>
        <v>0</v>
      </c>
      <c r="I29" s="48" t="s">
        <v>483</v>
      </c>
    </row>
    <row r="30" spans="1:12" ht="15" customHeight="1" x14ac:dyDescent="0.2">
      <c r="A30" s="77"/>
      <c r="B30" s="85" t="s">
        <v>172</v>
      </c>
      <c r="C30" s="85" t="s">
        <v>199</v>
      </c>
      <c r="D30" s="85" t="s">
        <v>154</v>
      </c>
      <c r="E30" s="86">
        <v>1</v>
      </c>
      <c r="F30" s="34">
        <f>SUMIF('Kal Glas Gesamt'!$B$5:$B31,$B$30,'Kal Glas Gesamt'!$L$5:$L31)</f>
        <v>0</v>
      </c>
      <c r="G30" s="87">
        <f>ROUND(SUM($F$30:$F$30),2)</f>
        <v>0</v>
      </c>
      <c r="H30" s="87">
        <f>ROUND($G$30* 1.19,2)</f>
        <v>0</v>
      </c>
      <c r="I30" s="48" t="s">
        <v>484</v>
      </c>
      <c r="L30" s="4" t="s">
        <v>225</v>
      </c>
    </row>
    <row r="31" spans="1:12" ht="15" customHeight="1" x14ac:dyDescent="0.2">
      <c r="A31" s="77"/>
      <c r="B31" s="85" t="s">
        <v>173</v>
      </c>
      <c r="C31" s="85" t="s">
        <v>200</v>
      </c>
      <c r="D31" s="85"/>
      <c r="E31" s="86">
        <v>1</v>
      </c>
      <c r="F31" s="34">
        <f>SUMIF('Kal Glas Gesamt'!$B$5:$B31,$B$31,'Kal Glas Gesamt'!$L$5:$L31)</f>
        <v>0</v>
      </c>
      <c r="G31" s="87">
        <f>ROUND(SUM($F$31:$F$31),2)</f>
        <v>0</v>
      </c>
      <c r="H31" s="87">
        <f>ROUND($G$31* 1.19,2)</f>
        <v>0</v>
      </c>
      <c r="I31" s="48" t="s">
        <v>485</v>
      </c>
    </row>
    <row r="32" spans="1:12" ht="15" customHeight="1" x14ac:dyDescent="0.2">
      <c r="A32" s="77"/>
      <c r="B32" s="85" t="s">
        <v>174</v>
      </c>
      <c r="C32" s="85" t="s">
        <v>201</v>
      </c>
      <c r="D32" s="85" t="s">
        <v>154</v>
      </c>
      <c r="E32" s="86">
        <v>1</v>
      </c>
      <c r="F32" s="34">
        <f>SUMIF('Kal Glas Gesamt'!$B$5:$B31,$B$32,'Kal Glas Gesamt'!$L$5:$L31)</f>
        <v>0</v>
      </c>
      <c r="G32" s="87">
        <f>ROUND(SUM($F$32:$F$32),2)</f>
        <v>0</v>
      </c>
      <c r="H32" s="87">
        <f>ROUND($G$32* 1.19,2)</f>
        <v>0</v>
      </c>
      <c r="I32" s="48" t="s">
        <v>486</v>
      </c>
    </row>
    <row r="33" spans="1:9" ht="15" customHeight="1" x14ac:dyDescent="0.2">
      <c r="A33" s="77"/>
      <c r="B33" s="85" t="s">
        <v>175</v>
      </c>
      <c r="C33" s="85" t="s">
        <v>202</v>
      </c>
      <c r="D33" s="85" t="s">
        <v>154</v>
      </c>
      <c r="E33" s="86">
        <v>1</v>
      </c>
      <c r="F33" s="34">
        <f>SUMIF('Kal Glas Gesamt'!$B$5:$B31,$B$33,'Kal Glas Gesamt'!$L$5:$L31)</f>
        <v>0</v>
      </c>
      <c r="G33" s="87">
        <f>ROUND(SUM($F$33:$F$33),2)</f>
        <v>0</v>
      </c>
      <c r="H33" s="87">
        <f>ROUND($G$33* 1.19,2)</f>
        <v>0</v>
      </c>
      <c r="I33" s="48" t="s">
        <v>487</v>
      </c>
    </row>
    <row r="34" spans="1:9" ht="15" customHeight="1" x14ac:dyDescent="0.2">
      <c r="A34" s="77"/>
      <c r="B34" s="85" t="s">
        <v>176</v>
      </c>
      <c r="C34" s="85" t="s">
        <v>203</v>
      </c>
      <c r="D34" s="85" t="s">
        <v>154</v>
      </c>
      <c r="E34" s="86">
        <v>1</v>
      </c>
      <c r="F34" s="34">
        <f>SUMIF('Kal Glas Gesamt'!$B$5:$B31,$B$34,'Kal Glas Gesamt'!$L$5:$L31)</f>
        <v>0</v>
      </c>
      <c r="G34" s="87">
        <f>ROUND(SUM($F$34:$F$34),2)</f>
        <v>0</v>
      </c>
      <c r="H34" s="87">
        <f>ROUND($G$34* 1.19,2)</f>
        <v>0</v>
      </c>
      <c r="I34" s="48" t="s">
        <v>488</v>
      </c>
    </row>
    <row r="35" spans="1:9" ht="15" customHeight="1" x14ac:dyDescent="0.2">
      <c r="A35" s="77"/>
      <c r="B35" s="85" t="s">
        <v>177</v>
      </c>
      <c r="C35" s="85" t="s">
        <v>204</v>
      </c>
      <c r="D35" s="85" t="s">
        <v>154</v>
      </c>
      <c r="E35" s="86">
        <v>1</v>
      </c>
      <c r="F35" s="34">
        <f>SUMIF('Kal Glas Gesamt'!$B$5:$B31,$B$35,'Kal Glas Gesamt'!$L$5:$L31)</f>
        <v>0</v>
      </c>
      <c r="G35" s="87">
        <f>ROUND(SUM($F$35:$F$35),2)</f>
        <v>0</v>
      </c>
      <c r="H35" s="87">
        <f>ROUND($G$35* 1.19,2)</f>
        <v>0</v>
      </c>
      <c r="I35" s="48" t="s">
        <v>489</v>
      </c>
    </row>
    <row r="36" spans="1:9" ht="15" customHeight="1" x14ac:dyDescent="0.2">
      <c r="A36" s="77"/>
      <c r="B36" s="85" t="s">
        <v>178</v>
      </c>
      <c r="C36" s="85" t="s">
        <v>205</v>
      </c>
      <c r="D36" s="85" t="s">
        <v>154</v>
      </c>
      <c r="E36" s="86">
        <v>1</v>
      </c>
      <c r="F36" s="34">
        <f>SUMIF('Kal Glas Gesamt'!$B$5:$B31,$B$36,'Kal Glas Gesamt'!$L$5:$L31)</f>
        <v>0</v>
      </c>
      <c r="G36" s="87">
        <f>ROUND(SUM($F$36:$F$36),2)</f>
        <v>0</v>
      </c>
      <c r="H36" s="87">
        <f>ROUND($G$36* 1.19,2)</f>
        <v>0</v>
      </c>
      <c r="I36" s="48" t="s">
        <v>490</v>
      </c>
    </row>
    <row r="37" spans="1:9" ht="15" customHeight="1" x14ac:dyDescent="0.2">
      <c r="A37" s="77"/>
      <c r="B37" s="85" t="s">
        <v>179</v>
      </c>
      <c r="C37" s="85" t="s">
        <v>205</v>
      </c>
      <c r="D37" s="85" t="s">
        <v>179</v>
      </c>
      <c r="E37" s="86">
        <v>1</v>
      </c>
      <c r="F37" s="34">
        <f>SUMIF('Kal Glas Gesamt'!$B$5:$B31,$B$37,'Kal Glas Gesamt'!$L$5:$L31)</f>
        <v>0</v>
      </c>
      <c r="G37" s="87">
        <f>ROUND(SUM($F$37:$F$37),2)</f>
        <v>0</v>
      </c>
      <c r="H37" s="87">
        <f>ROUND($G$37* 1.19,2)</f>
        <v>0</v>
      </c>
      <c r="I37" s="48" t="s">
        <v>491</v>
      </c>
    </row>
    <row r="38" spans="1:9" ht="15" customHeight="1" x14ac:dyDescent="0.2">
      <c r="A38" s="77"/>
      <c r="B38" s="85" t="s">
        <v>180</v>
      </c>
      <c r="C38" s="85" t="s">
        <v>205</v>
      </c>
      <c r="D38" s="85" t="s">
        <v>180</v>
      </c>
      <c r="E38" s="86">
        <v>1</v>
      </c>
      <c r="F38" s="34">
        <f>SUMIF('Kal Glas Gesamt'!$B$5:$B31,$B$38,'Kal Glas Gesamt'!$L$5:$L31)</f>
        <v>0</v>
      </c>
      <c r="G38" s="87">
        <f>ROUND(SUM($F$38:$F$38),2)</f>
        <v>0</v>
      </c>
      <c r="H38" s="87">
        <f>ROUND($G$38* 1.19,2)</f>
        <v>0</v>
      </c>
      <c r="I38" s="48" t="s">
        <v>492</v>
      </c>
    </row>
    <row r="39" spans="1:9" ht="15" customHeight="1" x14ac:dyDescent="0.2">
      <c r="A39" s="77"/>
      <c r="B39" s="85" t="s">
        <v>181</v>
      </c>
      <c r="C39" s="85" t="s">
        <v>205</v>
      </c>
      <c r="D39" s="85" t="s">
        <v>181</v>
      </c>
      <c r="E39" s="86">
        <v>1</v>
      </c>
      <c r="F39" s="34">
        <f>SUMIF('Kal Glas Gesamt'!$B$5:$B31,$B$39,'Kal Glas Gesamt'!$L$5:$L31)</f>
        <v>0</v>
      </c>
      <c r="G39" s="87">
        <f>ROUND(SUM($F$39:$F$39),2)</f>
        <v>0</v>
      </c>
      <c r="H39" s="87">
        <f>ROUND($G$39* 1.19,2)</f>
        <v>0</v>
      </c>
      <c r="I39" s="48" t="s">
        <v>493</v>
      </c>
    </row>
    <row r="40" spans="1:9" ht="15" customHeight="1" x14ac:dyDescent="0.2">
      <c r="A40" s="77"/>
      <c r="B40" s="85" t="s">
        <v>182</v>
      </c>
      <c r="C40" s="85" t="s">
        <v>206</v>
      </c>
      <c r="D40" s="85" t="s">
        <v>154</v>
      </c>
      <c r="E40" s="86">
        <v>1</v>
      </c>
      <c r="F40" s="34">
        <f>SUMIF('Kal Glas Gesamt'!$B$5:$B31,$B$40,'Kal Glas Gesamt'!$L$5:$L31)</f>
        <v>0</v>
      </c>
      <c r="G40" s="87">
        <f>ROUND(SUM($F$40:$F$40),2)</f>
        <v>0</v>
      </c>
      <c r="H40" s="87">
        <f>ROUND($G$40* 1.19,2)</f>
        <v>0</v>
      </c>
      <c r="I40" s="48" t="s">
        <v>494</v>
      </c>
    </row>
    <row r="41" spans="1:9" ht="15" customHeight="1" x14ac:dyDescent="0.2">
      <c r="A41" s="77"/>
      <c r="B41" s="85" t="s">
        <v>183</v>
      </c>
      <c r="C41" s="85" t="s">
        <v>207</v>
      </c>
      <c r="D41" s="85" t="s">
        <v>154</v>
      </c>
      <c r="E41" s="86">
        <v>1</v>
      </c>
      <c r="F41" s="34">
        <f>SUMIF('Kal Glas Gesamt'!$B$5:$B31,$B$41,'Kal Glas Gesamt'!$L$5:$L31)</f>
        <v>0</v>
      </c>
      <c r="G41" s="87">
        <f>ROUND(SUM($F$41:$F$41),2)</f>
        <v>0</v>
      </c>
      <c r="H41" s="87">
        <f>ROUND($G$41* 1.19,2)</f>
        <v>0</v>
      </c>
      <c r="I41" s="48" t="s">
        <v>495</v>
      </c>
    </row>
    <row r="42" spans="1:9" ht="15" customHeight="1" x14ac:dyDescent="0.2">
      <c r="A42" s="77"/>
      <c r="B42" s="85" t="s">
        <v>184</v>
      </c>
      <c r="C42" s="85" t="s">
        <v>208</v>
      </c>
      <c r="D42" s="85"/>
      <c r="E42" s="86">
        <v>1</v>
      </c>
      <c r="F42" s="34">
        <f>SUMIF('Kal Glas Gesamt'!$B$5:$B31,$B$42,'Kal Glas Gesamt'!$L$5:$L31)</f>
        <v>0</v>
      </c>
      <c r="G42" s="87">
        <f>ROUND(SUM($F$42:$F$42),2)</f>
        <v>0</v>
      </c>
      <c r="H42" s="87">
        <f>ROUND($G$42* 1.19,2)</f>
        <v>0</v>
      </c>
      <c r="I42" s="48" t="s">
        <v>496</v>
      </c>
    </row>
    <row r="43" spans="1:9" ht="15" customHeight="1" x14ac:dyDescent="0.2">
      <c r="E43" s="4"/>
    </row>
    <row r="44" spans="1:9" ht="15" customHeight="1" x14ac:dyDescent="0.2">
      <c r="E44" s="4"/>
    </row>
    <row r="45" spans="1:9" ht="15" customHeight="1" x14ac:dyDescent="0.2"/>
    <row r="46" spans="1:9" ht="15" customHeight="1" x14ac:dyDescent="0.2"/>
    <row r="47" spans="1:9" ht="15" customHeight="1" x14ac:dyDescent="0.2"/>
    <row r="48" spans="1: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sheetData>
  <sheetProtection algorithmName="SHA-512" hashValue="L35qHdS7bwvr7DIJZZsCaX/I4QaYb/3O3yO2zaaC66Bu/14okHG9BDAzGhZL3e9pGi91eUHlItlVy+m3lE2cxw==" saltValue="phFDF7jMgG4uhlfd4fRrJw==" spinCount="100000" sheet="1" objects="1" scenarios="1"/>
  <mergeCells count="2">
    <mergeCell ref="I2:L6"/>
    <mergeCell ref="G2:H2"/>
  </mergeCells>
  <phoneticPr fontId="3" type="noConversion"/>
  <hyperlinks>
    <hyperlink ref="B14" location="'Preisübersicht'!A1" display="Preisübersicht" xr:uid="{924DF292-A5E2-4439-9BA6-E3C977C803E3}"/>
    <hyperlink ref="B15" location="'SVS GlasRG'!A1" display="SVS GlasRG" xr:uid="{AF4C7DB0-A9F8-4F8B-9F4B-ECF977D01BA5}"/>
    <hyperlink ref="F18" location="'Kal Glas Gesamt'!L5" display="'Kal Glas Gesamt'!L5" xr:uid="{ADFE942E-E319-4DBF-91CF-1A78687A1C96}"/>
    <hyperlink ref="F19" location="'Kal Glas Gesamt'!L6" display="'Kal Glas Gesamt'!L6" xr:uid="{D9C580D8-C9F8-4856-9590-341542104901}"/>
    <hyperlink ref="F20" location="'Kal Glas Gesamt'!L7" display="'Kal Glas Gesamt'!L7" xr:uid="{1B2C2A1C-3896-4514-B976-3C0F24FE77FE}"/>
    <hyperlink ref="F21" location="'Kal Glas Gesamt'!L8" display="'Kal Glas Gesamt'!L8" xr:uid="{97F7BFB8-A5FD-4A22-8023-AAF1E12D3DF4}"/>
    <hyperlink ref="F22" location="'Kal Glas Gesamt'!L9" display="'Kal Glas Gesamt'!L9" xr:uid="{850E4AF7-6693-42B1-9043-42724D5AB02C}"/>
    <hyperlink ref="F23" location="'Kal Glas Gesamt'!L10:L11" display="'Kal Glas Gesamt'!L10:L11" xr:uid="{2E06E63C-8EE5-475E-A3BC-BC008CC6738B}"/>
    <hyperlink ref="F24" location="'Kal Glas Gesamt'!L12:L13" display="'Kal Glas Gesamt'!L12:L13" xr:uid="{7D09F12D-D107-4DFE-8CF0-5B926E5D38BB}"/>
    <hyperlink ref="F25" location="'Kal Glas Gesamt'!L14" display="'Kal Glas Gesamt'!L14" xr:uid="{58C8A6F0-4693-4EFC-80EF-080742B26846}"/>
    <hyperlink ref="F26" location="'Kal Glas Gesamt'!L15" display="'Kal Glas Gesamt'!L15" xr:uid="{557A4CD5-9A1D-46EF-B8C5-37B88E44F525}"/>
    <hyperlink ref="F27" location="'Kal Glas Gesamt'!L16" display="'Kal Glas Gesamt'!L16" xr:uid="{22F584EC-FEB7-4F2F-865E-07094263DBFD}"/>
    <hyperlink ref="F28" location="'Kal Glas Gesamt'!L17" display="'Kal Glas Gesamt'!L17" xr:uid="{AD8F2DD6-C3D6-4EC9-BE75-CE95261AF2A6}"/>
    <hyperlink ref="F29" location="'Kal Glas Gesamt'!L18" display="'Kal Glas Gesamt'!L18" xr:uid="{8E466FCC-4280-45DB-83D3-3FDFFAB71E91}"/>
    <hyperlink ref="F30" location="'Kal Glas Gesamt'!L19" display="'Kal Glas Gesamt'!L19" xr:uid="{A8F16DFC-B986-495C-874E-CA6A4819583D}"/>
    <hyperlink ref="F31" location="'Kal Glas Gesamt'!L20" display="'Kal Glas Gesamt'!L20" xr:uid="{E5C6774A-10F4-4D99-9F28-512AAA43409C}"/>
    <hyperlink ref="F32" location="'Kal Glas Gesamt'!L21" display="'Kal Glas Gesamt'!L21" xr:uid="{79AF121D-96F0-49F4-A727-7018E52423EB}"/>
    <hyperlink ref="F33" location="'Kal Glas Gesamt'!L22" display="'Kal Glas Gesamt'!L22" xr:uid="{311FA06A-76E3-4802-8EDE-C81313495EB4}"/>
    <hyperlink ref="F34" location="'Kal Glas Gesamt'!L23" display="'Kal Glas Gesamt'!L23" xr:uid="{E5847CD6-5D29-4D9D-8A92-A73020AD23C9}"/>
    <hyperlink ref="F35" location="'Kal Glas Gesamt'!L24" display="'Kal Glas Gesamt'!L24" xr:uid="{28DD4CD2-D2FE-4A84-8854-6D1AE67ABD91}"/>
    <hyperlink ref="F36" location="'Kal Glas Gesamt'!L25" display="'Kal Glas Gesamt'!L25" xr:uid="{5418633D-0654-42CC-B727-0E8B502104C1}"/>
    <hyperlink ref="F37" location="'Kal Glas Gesamt'!L26" display="'Kal Glas Gesamt'!L26" xr:uid="{AC35CA59-3267-4413-9E01-5BD41306C7C0}"/>
    <hyperlink ref="F38" location="'Kal Glas Gesamt'!L27" display="'Kal Glas Gesamt'!L27" xr:uid="{42AEBC42-7B86-4182-AE89-72D71091B16D}"/>
    <hyperlink ref="F39" location="'Kal Glas Gesamt'!L28" display="'Kal Glas Gesamt'!L28" xr:uid="{E606F431-E06A-44A4-883F-B1CF75078858}"/>
    <hyperlink ref="F40" location="'Kal Glas Gesamt'!L29" display="'Kal Glas Gesamt'!L29" xr:uid="{5CDFC994-7121-4A61-9BC7-34BB6FE72D2E}"/>
    <hyperlink ref="F41" location="'Kal Glas Gesamt'!L30" display="'Kal Glas Gesamt'!L30" xr:uid="{34E4C4A7-6645-4FD3-805D-AF60794FC0AC}"/>
    <hyperlink ref="F42" location="'Kal Glas Gesamt'!L31" display="'Kal Glas Gesamt'!L31" xr:uid="{1B68A038-320D-45B8-B212-7988A9B0958C}"/>
    <hyperlink ref="I18" location="'Räume Glas Bremel TH'!A1" display="Räume Glas Bremmel TH" xr:uid="{A0A46211-C954-4AF8-AEC1-6DF8E49AE0B0}"/>
    <hyperlink ref="I19" location="'Räume Glas Grundschule'!A1" display="Räume Glas Grundschule" xr:uid="{5A0E4C0E-FB56-4B06-8695-B9F9EDD0762F}"/>
    <hyperlink ref="I20" location="'Räume Glas Hallenbad'!A1" display="Räume Glas Hallenbad" xr:uid="{823FAF6B-BBC9-4341-B0C2-AE78ED0BA76F}"/>
    <hyperlink ref="I21" location="'Räume Glas Lehrschwimmbad'!A1" display="Räume Glas Lehrschwimmbad" xr:uid="{2811E890-7BD0-421F-8B76-AF82FC211554}"/>
    <hyperlink ref="I22" location="'Räume Glas öffentl WC'!A1" display="Räume Glas öffentl WC" xr:uid="{90DC1A93-0E53-4153-8AEA-ED15ABCCBE79}"/>
    <hyperlink ref="I23" location="'Räume Glas Rathaus'!A1" display="Räume Glas Rathaus" xr:uid="{C0907182-F817-40F5-A254-951D30F83170}"/>
    <hyperlink ref="I24" location="'Räume Glas Schloss Ost'!A1" display="Räume Glas Schloss Ost" xr:uid="{9EBD8C94-51DC-4632-9746-778961FA36F9}"/>
    <hyperlink ref="I25" location="'Räume Glas Schloss West'!A1" display="Räume Glas Schloss West" xr:uid="{23E3787E-B7B6-4CF7-9D7D-026AB765CAD0}"/>
    <hyperlink ref="I26" location="'Räume Glas SchlossWest RZ'!A1" display="Räume Glas SchlossWest RZ" xr:uid="{26BD82B7-894E-420D-A24B-DD5E800DEA42}"/>
    <hyperlink ref="I27" location="'Räume Glas Stadtinfo'!A1" display="Räume Glas Stadtinfo" xr:uid="{AE68F251-ACDF-4C52-91EA-7A8E61E3D60A}"/>
    <hyperlink ref="I28" location="'Räume Glas Verwaltung I'!A1" display="Räume Glas Verwaltung I" xr:uid="{E77C3FB1-F6DB-4603-A58C-ED7B6A36476A}"/>
    <hyperlink ref="I29" location="'Räume Glas Verwaltung II'!A1" display="Räume Glas Verwaltung II" xr:uid="{8211F7C4-5C7B-4328-A641-06F04F271BC0}"/>
    <hyperlink ref="I30" location="'Räume Glas Bauhof Danker'!A1" display="Räume Glas Bauhof Danker" xr:uid="{01AAB9AC-3981-444F-8EA5-567FCCCF2D56}"/>
    <hyperlink ref="I31" location="'Räume Glas Bauhof Harzger'!A1" display="Räume Glas Bauhof Harzger" xr:uid="{84ABCF53-4B0C-4171-9250-BC7E4561DCC1}"/>
    <hyperlink ref="I32" location="'Räume Glas BH Dankerode'!A1" display="Räume Glas BH Dankerode" xr:uid="{8432E29A-8C0C-4C93-BD2C-453049DD297D}"/>
    <hyperlink ref="I33" location="'Räume Glas BH Güntersb'!A1" display="Räume Glas BH Güntersb" xr:uid="{C02ABC03-E4BF-40B7-B070-C318AC915EE1}"/>
    <hyperlink ref="I34" location="'Räume Glas BH Königerode'!A1" display="Räume Glas BH Königerode" xr:uid="{C3A17018-DBA3-4A89-AECA-48768301A162}"/>
    <hyperlink ref="I35" location="'Räume Glas BH Neudorf'!A1" display="Räume Glas BH Neudorf" xr:uid="{F5929695-CBA9-4159-92E0-1A9BBB10A1A3}"/>
    <hyperlink ref="I36" location="'Räume Glas BH Schielo'!A1" display="Räume Glas BH Schielo" xr:uid="{168B20A3-B29B-4F45-B5E9-DB1C1DA991F6}"/>
    <hyperlink ref="I37" location="'Räume Glas Wilde Ente'!A1" display="Räume Glas Wilde Ente" xr:uid="{AB1B53FB-978A-4E2C-8287-E71EEB9F218D}"/>
    <hyperlink ref="I38" location="'Räume Glas Heimatstube'!A1" display="Räume Glas Heimatstube" xr:uid="{72FCC721-889B-4353-AD70-03D0C715837F}"/>
    <hyperlink ref="I39" location="'Räume Glas Jugendclub'!A1" display="Räume Glas Jugendclub" xr:uid="{C3B9ED2C-C11A-4264-BEA7-5C88CFA261D2}"/>
    <hyperlink ref="I40" location="'Räume Glas BH Siptenfelde'!A1" display="Räume Glas BH Siptenfelde" xr:uid="{132B7F5E-163D-46CA-A7C7-A9E2F1784E81}"/>
    <hyperlink ref="I41" location="'Räume Glas FFW Königerode'!A1" display="Räume Glas FFW Königerode" xr:uid="{4DB1AE44-B085-483A-8B9C-4218220D6706}"/>
    <hyperlink ref="I42" location="'Räume Glas GZ Straßberg'!A1" display="Räume Glas GZ Straßberg" xr:uid="{A9AC08E7-49D4-4EC0-889D-0E0DB9544441}"/>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&amp;LStadt Harzgerode&amp;C&amp;P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2</xdr:row>
                    <xdr:rowOff>0</xdr:rowOff>
                  </from>
                  <to>
                    <xdr:col>7</xdr:col>
                    <xdr:colOff>790575</xdr:colOff>
                    <xdr:row>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ltText="Hinweis 2">
                <anchor moveWithCells="1">
                  <from>
                    <xdr:col>7</xdr:col>
                    <xdr:colOff>0</xdr:colOff>
                    <xdr:row>3</xdr:row>
                    <xdr:rowOff>0</xdr:rowOff>
                  </from>
                  <to>
                    <xdr:col>7</xdr:col>
                    <xdr:colOff>790575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ltText="Hinweis 3">
                <anchor moveWithCells="1">
                  <from>
                    <xdr:col>7</xdr:col>
                    <xdr:colOff>0</xdr:colOff>
                    <xdr:row>4</xdr:row>
                    <xdr:rowOff>19050</xdr:rowOff>
                  </from>
                  <to>
                    <xdr:col>7</xdr:col>
                    <xdr:colOff>790575</xdr:colOff>
                    <xdr:row>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58"/>
  </sheetPr>
  <dimension ref="A1:K30"/>
  <sheetViews>
    <sheetView showGridLines="0" zoomScaleNormal="100" workbookViewId="0"/>
  </sheetViews>
  <sheetFormatPr baseColWidth="10" defaultColWidth="11.42578125" defaultRowHeight="15" customHeight="1" x14ac:dyDescent="0.2"/>
  <cols>
    <col min="1" max="1" width="25.7109375" style="4" customWidth="1"/>
    <col min="2" max="2" width="15.7109375" style="4" customWidth="1"/>
    <col min="3" max="3" width="14.28515625" style="4" customWidth="1"/>
    <col min="4" max="6" width="16.7109375" style="4" customWidth="1"/>
    <col min="7" max="12" width="11.42578125" style="4"/>
    <col min="13" max="13" width="22.28515625" style="4" customWidth="1"/>
    <col min="14" max="16384" width="11.42578125" style="4"/>
  </cols>
  <sheetData>
    <row r="1" spans="1:11" ht="29.1" customHeight="1" x14ac:dyDescent="0.2">
      <c r="A1" s="4" t="s">
        <v>185</v>
      </c>
      <c r="D1" s="20"/>
      <c r="E1" s="20"/>
      <c r="F1" s="6" t="s">
        <v>100</v>
      </c>
      <c r="G1" s="15"/>
      <c r="K1" s="5"/>
    </row>
    <row r="2" spans="1:11" ht="24" customHeight="1" x14ac:dyDescent="0.2">
      <c r="B2" s="22" t="b">
        <v>0</v>
      </c>
      <c r="C2" s="49" t="str">
        <f>IF(B2=TRUE,"Hier muss nichts ausgefüllt werden. Füllen Sie zunächst in den folgenden Tabellen die gelben Zellen aus. Kehren Sie dann zu dieser Tabelle zurück.","")</f>
        <v/>
      </c>
      <c r="D2" s="49"/>
      <c r="E2" s="49"/>
      <c r="F2" s="49"/>
      <c r="K2" s="20"/>
    </row>
    <row r="3" spans="1:11" ht="24" customHeight="1" x14ac:dyDescent="0.2">
      <c r="A3" s="23" t="s">
        <v>101</v>
      </c>
      <c r="B3" s="24" t="str">
        <f>IF(Inhaltsverzeichnis!$C$3="", "",Inhaltsverzeichnis!$C$3)</f>
        <v/>
      </c>
      <c r="C3" s="5"/>
      <c r="D3" s="5"/>
      <c r="E3" s="5"/>
    </row>
    <row r="4" spans="1:11" s="19" customFormat="1" ht="29.1" customHeight="1" x14ac:dyDescent="0.2">
      <c r="A4" s="52" t="s">
        <v>149</v>
      </c>
      <c r="B4" s="107"/>
      <c r="C4" s="2" t="s">
        <v>186</v>
      </c>
      <c r="D4" s="51" t="s">
        <v>187</v>
      </c>
      <c r="E4" s="51"/>
      <c r="F4" s="51"/>
    </row>
    <row r="5" spans="1:11" s="19" customFormat="1" ht="29.1" customHeight="1" x14ac:dyDescent="0.2">
      <c r="A5" s="2" t="s">
        <v>95</v>
      </c>
      <c r="B5" s="2" t="s">
        <v>148</v>
      </c>
      <c r="C5" s="2" t="s">
        <v>130</v>
      </c>
      <c r="D5" s="2" t="s">
        <v>130</v>
      </c>
      <c r="E5" s="2" t="s">
        <v>188</v>
      </c>
      <c r="F5" s="2" t="s">
        <v>131</v>
      </c>
    </row>
    <row r="6" spans="1:11" ht="15" customHeight="1" x14ac:dyDescent="0.2">
      <c r="A6" s="14" t="s">
        <v>160</v>
      </c>
      <c r="B6" s="36">
        <v>2</v>
      </c>
      <c r="C6" s="35">
        <f>ROUND(SUMIF('Kal Glas Gesamt'!$B$5:$B31,$A$6,'Kal Glas Gesamt'!$L$5:$L31),2)</f>
        <v>0</v>
      </c>
      <c r="D6" s="35">
        <f t="shared" ref="D6:D30" si="0">SUM(C6:C6)</f>
        <v>0</v>
      </c>
      <c r="E6" s="35">
        <f>$F$6-$D$6</f>
        <v>0</v>
      </c>
      <c r="F6" s="35">
        <f>ROUND($D$6*1.19,2)</f>
        <v>0</v>
      </c>
    </row>
    <row r="7" spans="1:11" ht="15" customHeight="1" x14ac:dyDescent="0.2">
      <c r="A7" s="14" t="s">
        <v>161</v>
      </c>
      <c r="B7" s="36">
        <v>2</v>
      </c>
      <c r="C7" s="35">
        <f>ROUND(SUMIF('Kal Glas Gesamt'!$B$5:$B31,$A$7,'Kal Glas Gesamt'!$L$5:$L31),2)</f>
        <v>0</v>
      </c>
      <c r="D7" s="35">
        <f t="shared" si="0"/>
        <v>0</v>
      </c>
      <c r="E7" s="35">
        <f>$F$7-$D$7</f>
        <v>0</v>
      </c>
      <c r="F7" s="35">
        <f>ROUND($D$7*1.19,2)</f>
        <v>0</v>
      </c>
    </row>
    <row r="8" spans="1:11" ht="15" customHeight="1" x14ac:dyDescent="0.2">
      <c r="A8" s="14" t="s">
        <v>162</v>
      </c>
      <c r="B8" s="36">
        <v>2</v>
      </c>
      <c r="C8" s="35">
        <f>ROUND(SUMIF('Kal Glas Gesamt'!$B$5:$B31,$A$8,'Kal Glas Gesamt'!$L$5:$L31),2)</f>
        <v>0</v>
      </c>
      <c r="D8" s="35">
        <f t="shared" si="0"/>
        <v>0</v>
      </c>
      <c r="E8" s="35">
        <f>$F$8-$D$8</f>
        <v>0</v>
      </c>
      <c r="F8" s="35">
        <f>ROUND($D$8*1.19,2)</f>
        <v>0</v>
      </c>
    </row>
    <row r="9" spans="1:11" ht="15" customHeight="1" x14ac:dyDescent="0.2">
      <c r="A9" s="14" t="s">
        <v>163</v>
      </c>
      <c r="B9" s="36">
        <v>2</v>
      </c>
      <c r="C9" s="35">
        <f>ROUND(SUMIF('Kal Glas Gesamt'!$B$5:$B31,$A$9,'Kal Glas Gesamt'!$L$5:$L31),2)</f>
        <v>0</v>
      </c>
      <c r="D9" s="35">
        <f t="shared" si="0"/>
        <v>0</v>
      </c>
      <c r="E9" s="35">
        <f>$F$9-$D$9</f>
        <v>0</v>
      </c>
      <c r="F9" s="35">
        <f>ROUND($D$9*1.19,2)</f>
        <v>0</v>
      </c>
    </row>
    <row r="10" spans="1:11" ht="15" customHeight="1" x14ac:dyDescent="0.2">
      <c r="A10" s="14" t="s">
        <v>164</v>
      </c>
      <c r="B10" s="36">
        <v>2</v>
      </c>
      <c r="C10" s="35">
        <f>ROUND(SUMIF('Kal Glas Gesamt'!$B$5:$B31,$A$10,'Kal Glas Gesamt'!$L$5:$L31),2)</f>
        <v>0</v>
      </c>
      <c r="D10" s="35">
        <f t="shared" si="0"/>
        <v>0</v>
      </c>
      <c r="E10" s="35">
        <f>$F$10-$D$10</f>
        <v>0</v>
      </c>
      <c r="F10" s="35">
        <f>ROUND($D$10*1.19,2)</f>
        <v>0</v>
      </c>
    </row>
    <row r="11" spans="1:11" ht="15" customHeight="1" x14ac:dyDescent="0.2">
      <c r="A11" s="14" t="s">
        <v>165</v>
      </c>
      <c r="B11" s="36">
        <v>2</v>
      </c>
      <c r="C11" s="35">
        <f>ROUND(SUMIF('Kal Glas Gesamt'!$B$5:$B31,$A$11,'Kal Glas Gesamt'!$L$5:$L31),2)</f>
        <v>0</v>
      </c>
      <c r="D11" s="35">
        <f t="shared" si="0"/>
        <v>0</v>
      </c>
      <c r="E11" s="35">
        <f>$F$11-$D$11</f>
        <v>0</v>
      </c>
      <c r="F11" s="35">
        <f>ROUND($D$11*1.19,2)</f>
        <v>0</v>
      </c>
    </row>
    <row r="12" spans="1:11" ht="15" customHeight="1" x14ac:dyDescent="0.2">
      <c r="A12" s="14" t="s">
        <v>166</v>
      </c>
      <c r="B12" s="36">
        <v>2</v>
      </c>
      <c r="C12" s="35">
        <f>ROUND(SUMIF('Kal Glas Gesamt'!$B$5:$B31,$A$12,'Kal Glas Gesamt'!$L$5:$L31),2)</f>
        <v>0</v>
      </c>
      <c r="D12" s="35">
        <f t="shared" si="0"/>
        <v>0</v>
      </c>
      <c r="E12" s="35">
        <f>$F$12-$D$12</f>
        <v>0</v>
      </c>
      <c r="F12" s="35">
        <f>ROUND($D$12*1.19,2)</f>
        <v>0</v>
      </c>
    </row>
    <row r="13" spans="1:11" ht="15" customHeight="1" x14ac:dyDescent="0.2">
      <c r="A13" s="14" t="s">
        <v>167</v>
      </c>
      <c r="B13" s="36">
        <v>2</v>
      </c>
      <c r="C13" s="35">
        <f>ROUND(SUMIF('Kal Glas Gesamt'!$B$5:$B31,$A$13,'Kal Glas Gesamt'!$L$5:$L31),2)</f>
        <v>0</v>
      </c>
      <c r="D13" s="35">
        <f t="shared" si="0"/>
        <v>0</v>
      </c>
      <c r="E13" s="35">
        <f>$F$13-$D$13</f>
        <v>0</v>
      </c>
      <c r="F13" s="35">
        <f>ROUND($D$13*1.19,2)</f>
        <v>0</v>
      </c>
    </row>
    <row r="14" spans="1:11" ht="15" customHeight="1" x14ac:dyDescent="0.2">
      <c r="A14" s="14" t="s">
        <v>168</v>
      </c>
      <c r="B14" s="36">
        <v>2</v>
      </c>
      <c r="C14" s="35">
        <f>ROUND(SUMIF('Kal Glas Gesamt'!$B$5:$B31,$A$14,'Kal Glas Gesamt'!$L$5:$L31),2)</f>
        <v>0</v>
      </c>
      <c r="D14" s="35">
        <f t="shared" si="0"/>
        <v>0</v>
      </c>
      <c r="E14" s="35">
        <f>$F$14-$D$14</f>
        <v>0</v>
      </c>
      <c r="F14" s="35">
        <f>ROUND($D$14*1.19,2)</f>
        <v>0</v>
      </c>
    </row>
    <row r="15" spans="1:11" ht="15" customHeight="1" x14ac:dyDescent="0.2">
      <c r="A15" s="14" t="s">
        <v>169</v>
      </c>
      <c r="B15" s="36">
        <v>2</v>
      </c>
      <c r="C15" s="35">
        <f>ROUND(SUMIF('Kal Glas Gesamt'!$B$5:$B31,$A$15,'Kal Glas Gesamt'!$L$5:$L31),2)</f>
        <v>0</v>
      </c>
      <c r="D15" s="35">
        <f t="shared" si="0"/>
        <v>0</v>
      </c>
      <c r="E15" s="35">
        <f>$F$15-$D$15</f>
        <v>0</v>
      </c>
      <c r="F15" s="35">
        <f>ROUND($D$15*1.19,2)</f>
        <v>0</v>
      </c>
    </row>
    <row r="16" spans="1:11" ht="15" customHeight="1" x14ac:dyDescent="0.2">
      <c r="A16" s="14" t="s">
        <v>170</v>
      </c>
      <c r="B16" s="36">
        <v>2</v>
      </c>
      <c r="C16" s="35">
        <f>ROUND(SUMIF('Kal Glas Gesamt'!$B$5:$B31,$A$16,'Kal Glas Gesamt'!$L$5:$L31),2)</f>
        <v>0</v>
      </c>
      <c r="D16" s="35">
        <f t="shared" si="0"/>
        <v>0</v>
      </c>
      <c r="E16" s="35">
        <f>$F$16-$D$16</f>
        <v>0</v>
      </c>
      <c r="F16" s="35">
        <f>ROUND($D$16*1.19,2)</f>
        <v>0</v>
      </c>
    </row>
    <row r="17" spans="1:6" ht="15" customHeight="1" x14ac:dyDescent="0.2">
      <c r="A17" s="14" t="s">
        <v>171</v>
      </c>
      <c r="B17" s="36">
        <v>2</v>
      </c>
      <c r="C17" s="35">
        <f>ROUND(SUMIF('Kal Glas Gesamt'!$B$5:$B31,$A$17,'Kal Glas Gesamt'!$L$5:$L31),2)</f>
        <v>0</v>
      </c>
      <c r="D17" s="35">
        <f t="shared" si="0"/>
        <v>0</v>
      </c>
      <c r="E17" s="35">
        <f>$F$17-$D$17</f>
        <v>0</v>
      </c>
      <c r="F17" s="35">
        <f>ROUND($D$17*1.19,2)</f>
        <v>0</v>
      </c>
    </row>
    <row r="18" spans="1:6" ht="15" customHeight="1" x14ac:dyDescent="0.2">
      <c r="A18" s="14" t="s">
        <v>172</v>
      </c>
      <c r="B18" s="36">
        <v>2</v>
      </c>
      <c r="C18" s="35">
        <f>ROUND(SUMIF('Kal Glas Gesamt'!$B$5:$B31,$A$18,'Kal Glas Gesamt'!$L$5:$L31),2)</f>
        <v>0</v>
      </c>
      <c r="D18" s="35">
        <f t="shared" si="0"/>
        <v>0</v>
      </c>
      <c r="E18" s="35">
        <f>$F$18-$D$18</f>
        <v>0</v>
      </c>
      <c r="F18" s="35">
        <f>ROUND($D$18*1.19,2)</f>
        <v>0</v>
      </c>
    </row>
    <row r="19" spans="1:6" ht="15" customHeight="1" x14ac:dyDescent="0.2">
      <c r="A19" s="14" t="s">
        <v>173</v>
      </c>
      <c r="B19" s="36">
        <v>2</v>
      </c>
      <c r="C19" s="35">
        <f>ROUND(SUMIF('Kal Glas Gesamt'!$B$5:$B31,$A$19,'Kal Glas Gesamt'!$L$5:$L31),2)</f>
        <v>0</v>
      </c>
      <c r="D19" s="35">
        <f t="shared" si="0"/>
        <v>0</v>
      </c>
      <c r="E19" s="35">
        <f>$F$19-$D$19</f>
        <v>0</v>
      </c>
      <c r="F19" s="35">
        <f>ROUND($D$19*1.19,2)</f>
        <v>0</v>
      </c>
    </row>
    <row r="20" spans="1:6" ht="15" customHeight="1" x14ac:dyDescent="0.2">
      <c r="A20" s="14" t="s">
        <v>174</v>
      </c>
      <c r="B20" s="36">
        <v>2</v>
      </c>
      <c r="C20" s="35">
        <f>ROUND(SUMIF('Kal Glas Gesamt'!$B$5:$B31,$A$20,'Kal Glas Gesamt'!$L$5:$L31),2)</f>
        <v>0</v>
      </c>
      <c r="D20" s="35">
        <f t="shared" si="0"/>
        <v>0</v>
      </c>
      <c r="E20" s="35">
        <f>$F$20-$D$20</f>
        <v>0</v>
      </c>
      <c r="F20" s="35">
        <f>ROUND($D$20*1.19,2)</f>
        <v>0</v>
      </c>
    </row>
    <row r="21" spans="1:6" ht="15" customHeight="1" x14ac:dyDescent="0.2">
      <c r="A21" s="14" t="s">
        <v>175</v>
      </c>
      <c r="B21" s="36">
        <v>2</v>
      </c>
      <c r="C21" s="35">
        <f>ROUND(SUMIF('Kal Glas Gesamt'!$B$5:$B31,$A$21,'Kal Glas Gesamt'!$L$5:$L31),2)</f>
        <v>0</v>
      </c>
      <c r="D21" s="35">
        <f t="shared" si="0"/>
        <v>0</v>
      </c>
      <c r="E21" s="35">
        <f>$F$21-$D$21</f>
        <v>0</v>
      </c>
      <c r="F21" s="35">
        <f>ROUND($D$21*1.19,2)</f>
        <v>0</v>
      </c>
    </row>
    <row r="22" spans="1:6" ht="15" customHeight="1" x14ac:dyDescent="0.2">
      <c r="A22" s="14" t="s">
        <v>176</v>
      </c>
      <c r="B22" s="36">
        <v>2</v>
      </c>
      <c r="C22" s="35">
        <f>ROUND(SUMIF('Kal Glas Gesamt'!$B$5:$B31,$A$22,'Kal Glas Gesamt'!$L$5:$L31),2)</f>
        <v>0</v>
      </c>
      <c r="D22" s="35">
        <f t="shared" si="0"/>
        <v>0</v>
      </c>
      <c r="E22" s="35">
        <f>$F$22-$D$22</f>
        <v>0</v>
      </c>
      <c r="F22" s="35">
        <f>ROUND($D$22*1.19,2)</f>
        <v>0</v>
      </c>
    </row>
    <row r="23" spans="1:6" ht="15" customHeight="1" x14ac:dyDescent="0.2">
      <c r="A23" s="14" t="s">
        <v>177</v>
      </c>
      <c r="B23" s="36">
        <v>2</v>
      </c>
      <c r="C23" s="35">
        <f>ROUND(SUMIF('Kal Glas Gesamt'!$B$5:$B31,$A$23,'Kal Glas Gesamt'!$L$5:$L31),2)</f>
        <v>0</v>
      </c>
      <c r="D23" s="35">
        <f t="shared" si="0"/>
        <v>0</v>
      </c>
      <c r="E23" s="35">
        <f>$F$23-$D$23</f>
        <v>0</v>
      </c>
      <c r="F23" s="35">
        <f>ROUND($D$23*1.19,2)</f>
        <v>0</v>
      </c>
    </row>
    <row r="24" spans="1:6" ht="15" customHeight="1" x14ac:dyDescent="0.2">
      <c r="A24" s="14" t="s">
        <v>178</v>
      </c>
      <c r="B24" s="36">
        <v>2</v>
      </c>
      <c r="C24" s="35">
        <f>ROUND(SUMIF('Kal Glas Gesamt'!$B$5:$B31,$A$24,'Kal Glas Gesamt'!$L$5:$L31),2)</f>
        <v>0</v>
      </c>
      <c r="D24" s="35">
        <f t="shared" si="0"/>
        <v>0</v>
      </c>
      <c r="E24" s="35">
        <f>$F$24-$D$24</f>
        <v>0</v>
      </c>
      <c r="F24" s="35">
        <f>ROUND($D$24*1.19,2)</f>
        <v>0</v>
      </c>
    </row>
    <row r="25" spans="1:6" ht="15" customHeight="1" x14ac:dyDescent="0.2">
      <c r="A25" s="14" t="s">
        <v>179</v>
      </c>
      <c r="B25" s="36">
        <v>2</v>
      </c>
      <c r="C25" s="35">
        <f>ROUND(SUMIF('Kal Glas Gesamt'!$B$5:$B31,$A$25,'Kal Glas Gesamt'!$L$5:$L31),2)</f>
        <v>0</v>
      </c>
      <c r="D25" s="35">
        <f t="shared" si="0"/>
        <v>0</v>
      </c>
      <c r="E25" s="35">
        <f>$F$25-$D$25</f>
        <v>0</v>
      </c>
      <c r="F25" s="35">
        <f>ROUND($D$25*1.19,2)</f>
        <v>0</v>
      </c>
    </row>
    <row r="26" spans="1:6" ht="15" customHeight="1" x14ac:dyDescent="0.2">
      <c r="A26" s="14" t="s">
        <v>180</v>
      </c>
      <c r="B26" s="36">
        <v>2</v>
      </c>
      <c r="C26" s="35">
        <f>ROUND(SUMIF('Kal Glas Gesamt'!$B$5:$B31,$A$26,'Kal Glas Gesamt'!$L$5:$L31),2)</f>
        <v>0</v>
      </c>
      <c r="D26" s="35">
        <f t="shared" si="0"/>
        <v>0</v>
      </c>
      <c r="E26" s="35">
        <f>$F$26-$D$26</f>
        <v>0</v>
      </c>
      <c r="F26" s="35">
        <f>ROUND($D$26*1.19,2)</f>
        <v>0</v>
      </c>
    </row>
    <row r="27" spans="1:6" ht="15" customHeight="1" x14ac:dyDescent="0.2">
      <c r="A27" s="14" t="s">
        <v>181</v>
      </c>
      <c r="B27" s="36">
        <v>2</v>
      </c>
      <c r="C27" s="35">
        <f>ROUND(SUMIF('Kal Glas Gesamt'!$B$5:$B31,$A$27,'Kal Glas Gesamt'!$L$5:$L31),2)</f>
        <v>0</v>
      </c>
      <c r="D27" s="35">
        <f t="shared" si="0"/>
        <v>0</v>
      </c>
      <c r="E27" s="35">
        <f>$F$27-$D$27</f>
        <v>0</v>
      </c>
      <c r="F27" s="35">
        <f>ROUND($D$27*1.19,2)</f>
        <v>0</v>
      </c>
    </row>
    <row r="28" spans="1:6" ht="15" customHeight="1" x14ac:dyDescent="0.2">
      <c r="A28" s="14" t="s">
        <v>182</v>
      </c>
      <c r="B28" s="36">
        <v>2</v>
      </c>
      <c r="C28" s="35">
        <f>ROUND(SUMIF('Kal Glas Gesamt'!$B$5:$B31,$A$28,'Kal Glas Gesamt'!$L$5:$L31),2)</f>
        <v>0</v>
      </c>
      <c r="D28" s="35">
        <f t="shared" si="0"/>
        <v>0</v>
      </c>
      <c r="E28" s="35">
        <f>$F$28-$D$28</f>
        <v>0</v>
      </c>
      <c r="F28" s="35">
        <f>ROUND($D$28*1.19,2)</f>
        <v>0</v>
      </c>
    </row>
    <row r="29" spans="1:6" ht="15" customHeight="1" x14ac:dyDescent="0.2">
      <c r="A29" s="14" t="s">
        <v>183</v>
      </c>
      <c r="B29" s="36">
        <v>2</v>
      </c>
      <c r="C29" s="35">
        <f>ROUND(SUMIF('Kal Glas Gesamt'!$B$5:$B31,$A$29,'Kal Glas Gesamt'!$L$5:$L31),2)</f>
        <v>0</v>
      </c>
      <c r="D29" s="35">
        <f t="shared" si="0"/>
        <v>0</v>
      </c>
      <c r="E29" s="35">
        <f>$F$29-$D$29</f>
        <v>0</v>
      </c>
      <c r="F29" s="35">
        <f>ROUND($D$29*1.19,2)</f>
        <v>0</v>
      </c>
    </row>
    <row r="30" spans="1:6" ht="15" customHeight="1" x14ac:dyDescent="0.2">
      <c r="A30" s="14" t="s">
        <v>184</v>
      </c>
      <c r="B30" s="36">
        <v>2</v>
      </c>
      <c r="C30" s="35">
        <f>ROUND(SUMIF('Kal Glas Gesamt'!$B$5:$B31,$A$30,'Kal Glas Gesamt'!$L$5:$L31),2)</f>
        <v>0</v>
      </c>
      <c r="D30" s="35">
        <f t="shared" si="0"/>
        <v>0</v>
      </c>
      <c r="E30" s="35">
        <f>$F$30-$D$30</f>
        <v>0</v>
      </c>
      <c r="F30" s="35">
        <f>ROUND($D$30*1.19,2)</f>
        <v>0</v>
      </c>
    </row>
  </sheetData>
  <sheetProtection algorithmName="SHA-512" hashValue="YqpyhNpYyP3H2obXdqPv2yZ8DvTkWmIZRe0yj7NoVl9hb3beaBsr+MdMyMq54+viW10KfHqTUCSoXp9J3ykZMg==" saltValue="6eoJXc/3Erl7AvV3IayS1Q==" spinCount="100000" sheet="1" objects="1" scenarios="1"/>
  <mergeCells count="3">
    <mergeCell ref="C2:F2"/>
    <mergeCell ref="D4:F4"/>
    <mergeCell ref="A4:B4"/>
  </mergeCells>
  <phoneticPr fontId="3" type="noConversion"/>
  <hyperlinks>
    <hyperlink ref="F1" location="'Inhaltsverzeichnis'!$A$1" display="Zurück zum Inhaltsverzeichnis" xr:uid="{E47FC31D-B962-4447-8C20-0BB1A0A5061E}"/>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&amp;LStadt Harzgerode&amp;C&amp;P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Hinweis">
                <anchor moveWithCells="1">
                  <from>
                    <xdr:col>1</xdr:col>
                    <xdr:colOff>180975</xdr:colOff>
                    <xdr:row>1</xdr:row>
                    <xdr:rowOff>28575</xdr:rowOff>
                  </from>
                  <to>
                    <xdr:col>1</xdr:col>
                    <xdr:colOff>933450</xdr:colOff>
                    <xdr:row>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indexed="13"/>
  </sheetPr>
  <dimension ref="A1:K79"/>
  <sheetViews>
    <sheetView showGridLines="0" zoomScaleNormal="100" workbookViewId="0"/>
  </sheetViews>
  <sheetFormatPr baseColWidth="10" defaultColWidth="11.42578125" defaultRowHeight="10.5" x14ac:dyDescent="0.2"/>
  <cols>
    <col min="1" max="1" width="6.42578125" style="4" customWidth="1"/>
    <col min="2" max="2" width="2.7109375" style="4" customWidth="1"/>
    <col min="3" max="3" width="45.5703125" style="4" customWidth="1"/>
    <col min="4" max="4" width="8.5703125" style="4" customWidth="1"/>
    <col min="5" max="5" width="2.5703125" style="4" customWidth="1"/>
    <col min="6" max="6" width="11.42578125" style="4"/>
    <col min="7" max="7" width="2.85546875" style="4" customWidth="1"/>
    <col min="8" max="8" width="11.42578125" style="4"/>
    <col min="9" max="9" width="2.7109375" style="4" bestFit="1" customWidth="1"/>
    <col min="10" max="10" width="1.28515625" style="4" customWidth="1"/>
    <col min="11" max="11" width="18.28515625" style="4" bestFit="1" customWidth="1"/>
    <col min="12" max="12" width="11.42578125" style="4"/>
    <col min="13" max="13" width="22.28515625" style="4" customWidth="1"/>
    <col min="14" max="16384" width="11.42578125" style="4"/>
  </cols>
  <sheetData>
    <row r="1" spans="1:11" ht="34.15" customHeight="1" x14ac:dyDescent="0.2">
      <c r="A1" s="88" t="str">
        <f ca="1">IF(H61&lt;&gt;"","","Bitte alle gelben Zellen ausfüllen.")</f>
        <v>Bitte alle gelben Zellen ausfüllen.</v>
      </c>
      <c r="B1" s="77"/>
      <c r="C1" s="77"/>
      <c r="D1" s="22" t="b">
        <v>0</v>
      </c>
      <c r="E1" s="49" t="str">
        <f>IF(D1=TRUE,"Alle gelben Zellen ausfüllen. Nichtbenötigte Positionen eindeutig mit 0 kennzeichnen.",IF(D2=TRUE,
"Die rot markierten Informationen sind nur zur Unterstützung. Sie zeigen an, wenn gelbe Zellen in dieser Tabelle nicht ausgefüllt sind. "&amp;
"Wenn keine rote Schrift mehr angezeigt wird, ist alles ausgefüllt.",""))</f>
        <v/>
      </c>
      <c r="F1" s="49"/>
      <c r="G1" s="49"/>
      <c r="H1" s="49"/>
      <c r="I1" s="49"/>
      <c r="J1" s="77"/>
      <c r="K1" s="6" t="s">
        <v>100</v>
      </c>
    </row>
    <row r="2" spans="1:11" ht="29.25" customHeight="1" x14ac:dyDescent="0.2">
      <c r="A2" s="77" t="s">
        <v>101</v>
      </c>
      <c r="B2" s="77"/>
      <c r="C2" s="76" t="str">
        <f>IF(Inhaltsverzeichnis!$C$3="", "",Inhaltsverzeichnis!$C$3)</f>
        <v/>
      </c>
      <c r="D2" s="22" t="b">
        <v>0</v>
      </c>
      <c r="E2" s="49"/>
      <c r="F2" s="49"/>
      <c r="G2" s="49"/>
      <c r="H2" s="49"/>
      <c r="I2" s="49"/>
      <c r="J2" s="77"/>
      <c r="K2" s="77"/>
    </row>
    <row r="3" spans="1:11" s="3" customFormat="1" ht="12.75" x14ac:dyDescent="0.2">
      <c r="A3" s="61" t="s">
        <v>102</v>
      </c>
      <c r="B3" s="61"/>
      <c r="C3" s="61"/>
      <c r="D3" s="61"/>
      <c r="E3" s="61"/>
      <c r="F3" s="61"/>
      <c r="G3" s="61"/>
      <c r="H3" s="61"/>
      <c r="I3" s="61"/>
      <c r="J3" s="89"/>
      <c r="K3" s="89"/>
    </row>
    <row r="4" spans="1:11" x14ac:dyDescent="0.2">
      <c r="A4" s="90"/>
      <c r="B4" s="90"/>
      <c r="C4" s="90"/>
      <c r="D4" s="90"/>
      <c r="E4" s="90"/>
      <c r="F4" s="90"/>
      <c r="G4" s="90"/>
      <c r="H4" s="90"/>
      <c r="I4" s="90"/>
      <c r="J4" s="77"/>
      <c r="K4" s="77"/>
    </row>
    <row r="5" spans="1:11" x14ac:dyDescent="0.2">
      <c r="A5" s="91" t="s">
        <v>1</v>
      </c>
      <c r="B5" s="91" t="s">
        <v>2</v>
      </c>
      <c r="C5" s="91"/>
      <c r="D5" s="91"/>
      <c r="E5" s="91"/>
      <c r="F5" s="92">
        <v>100</v>
      </c>
      <c r="G5" s="91" t="s">
        <v>3</v>
      </c>
      <c r="H5" s="9">
        <v>17.649999999999999</v>
      </c>
      <c r="I5" s="91" t="s">
        <v>4</v>
      </c>
      <c r="J5" s="77"/>
      <c r="K5" s="93" t="str">
        <f ca="1">IF(H5="","Bitte ausfüllen!",IF(H61="","Der voreingetragene produktive Stundenlohn ist eine Mindestanforderung. Inhalt der gelben Zellen kann angepasst werden.",""))</f>
        <v>Der voreingetragene produktive Stundenlohn ist eine Mindestanforderung. Inhalt der gelben Zellen kann angepasst werden.</v>
      </c>
    </row>
    <row r="6" spans="1:11" x14ac:dyDescent="0.2">
      <c r="A6" s="90"/>
      <c r="B6" s="90"/>
      <c r="C6" s="90"/>
      <c r="D6" s="90"/>
      <c r="E6" s="90"/>
      <c r="F6" s="98"/>
      <c r="G6" s="90"/>
      <c r="H6" s="98"/>
      <c r="I6" s="90"/>
      <c r="J6" s="77"/>
      <c r="K6" s="77"/>
    </row>
    <row r="7" spans="1:11" x14ac:dyDescent="0.2">
      <c r="A7" s="91" t="s">
        <v>5</v>
      </c>
      <c r="B7" s="91" t="s">
        <v>6</v>
      </c>
      <c r="C7" s="91"/>
      <c r="D7" s="91"/>
      <c r="E7" s="91"/>
      <c r="F7" s="94"/>
      <c r="G7" s="91"/>
      <c r="H7" s="94"/>
      <c r="I7" s="91"/>
      <c r="J7" s="77"/>
      <c r="K7" s="77"/>
    </row>
    <row r="8" spans="1:11" ht="14.25" x14ac:dyDescent="0.2">
      <c r="A8" s="90" t="s">
        <v>7</v>
      </c>
      <c r="B8" s="90" t="s">
        <v>8</v>
      </c>
      <c r="C8" s="90"/>
      <c r="D8" s="90"/>
      <c r="E8" s="90"/>
      <c r="F8" s="94"/>
      <c r="G8" s="94"/>
      <c r="H8" s="94"/>
      <c r="I8" s="94"/>
      <c r="J8" s="77"/>
      <c r="K8" s="95"/>
    </row>
    <row r="9" spans="1:11" x14ac:dyDescent="0.2">
      <c r="A9" s="90" t="s">
        <v>9</v>
      </c>
      <c r="B9" s="90"/>
      <c r="C9" s="90" t="s">
        <v>10</v>
      </c>
      <c r="D9" s="90"/>
      <c r="E9" s="90"/>
      <c r="F9" s="10"/>
      <c r="G9" s="90" t="s">
        <v>3</v>
      </c>
      <c r="H9" s="96" t="str">
        <f>IF(F9="","",ROUND(F9/100*$H$5,2))</f>
        <v/>
      </c>
      <c r="I9" s="90" t="s">
        <v>4</v>
      </c>
      <c r="J9" s="77"/>
      <c r="K9" s="93" t="str">
        <f>IF(F9="","Bitte ausfüllen!","")</f>
        <v>Bitte ausfüllen!</v>
      </c>
    </row>
    <row r="10" spans="1:11" x14ac:dyDescent="0.2">
      <c r="A10" s="90" t="s">
        <v>11</v>
      </c>
      <c r="B10" s="90"/>
      <c r="C10" s="90" t="s">
        <v>12</v>
      </c>
      <c r="D10" s="90"/>
      <c r="E10" s="90"/>
      <c r="F10" s="10"/>
      <c r="G10" s="90" t="s">
        <v>3</v>
      </c>
      <c r="H10" s="96" t="str">
        <f>IF(F10="","",ROUND(F10/100*$H$5,2))</f>
        <v/>
      </c>
      <c r="I10" s="90" t="s">
        <v>4</v>
      </c>
      <c r="J10" s="77"/>
      <c r="K10" s="93" t="str">
        <f>IF(F10="","Bitte ausfüllen!","")</f>
        <v>Bitte ausfüllen!</v>
      </c>
    </row>
    <row r="11" spans="1:11" x14ac:dyDescent="0.2">
      <c r="A11" s="90" t="s">
        <v>13</v>
      </c>
      <c r="B11" s="90"/>
      <c r="C11" s="90" t="s">
        <v>14</v>
      </c>
      <c r="D11" s="90"/>
      <c r="E11" s="90"/>
      <c r="F11" s="10"/>
      <c r="G11" s="90" t="s">
        <v>3</v>
      </c>
      <c r="H11" s="96" t="str">
        <f>IF(F11="","",ROUND(F11/100*$H$5,2))</f>
        <v/>
      </c>
      <c r="I11" s="90" t="s">
        <v>4</v>
      </c>
      <c r="J11" s="77"/>
      <c r="K11" s="93" t="str">
        <f>IF(F11="","Bitte ausfüllen!","")</f>
        <v>Bitte ausfüllen!</v>
      </c>
    </row>
    <row r="12" spans="1:11" x14ac:dyDescent="0.2">
      <c r="A12" s="90" t="s">
        <v>15</v>
      </c>
      <c r="B12" s="90"/>
      <c r="C12" s="90" t="s">
        <v>16</v>
      </c>
      <c r="D12" s="90"/>
      <c r="E12" s="90"/>
      <c r="F12" s="10"/>
      <c r="G12" s="90" t="s">
        <v>3</v>
      </c>
      <c r="H12" s="96" t="str">
        <f>IF(F12="","",ROUND(F12/100*$H$5,2))</f>
        <v/>
      </c>
      <c r="I12" s="90" t="s">
        <v>4</v>
      </c>
      <c r="J12" s="77"/>
      <c r="K12" s="93" t="str">
        <f>IF(F12="","Bitte ausfüllen!","")</f>
        <v>Bitte ausfüllen!</v>
      </c>
    </row>
    <row r="13" spans="1:11" x14ac:dyDescent="0.2">
      <c r="A13" s="90" t="s">
        <v>17</v>
      </c>
      <c r="B13" s="90"/>
      <c r="C13" s="90" t="s">
        <v>18</v>
      </c>
      <c r="D13" s="90"/>
      <c r="E13" s="90"/>
      <c r="F13" s="10"/>
      <c r="G13" s="90" t="s">
        <v>3</v>
      </c>
      <c r="H13" s="96" t="str">
        <f>IF(F13="","",ROUND(F13/100*$H$5,2))</f>
        <v/>
      </c>
      <c r="I13" s="90" t="s">
        <v>4</v>
      </c>
      <c r="J13" s="77"/>
      <c r="K13" s="93" t="str">
        <f>IF(F13="","Bitte ausfüllen!","")</f>
        <v>Bitte ausfüllen!</v>
      </c>
    </row>
    <row r="14" spans="1:11" x14ac:dyDescent="0.2">
      <c r="A14" s="91"/>
      <c r="B14" s="91" t="s">
        <v>19</v>
      </c>
      <c r="C14" s="91"/>
      <c r="D14" s="91"/>
      <c r="E14" s="91"/>
      <c r="F14" s="102">
        <f>IF(SUM(F9:F13)=0,0,SUM(F9:F13))</f>
        <v>0</v>
      </c>
      <c r="G14" s="91" t="s">
        <v>3</v>
      </c>
      <c r="H14" s="97" t="str">
        <f>IF(COUNTIF(F9:F13,"")&gt;0,"",SUM(H8:H13))</f>
        <v/>
      </c>
      <c r="I14" s="91" t="s">
        <v>4</v>
      </c>
      <c r="J14" s="77"/>
      <c r="K14" s="93" t="str">
        <f>IF(H14="","Angaben offen!","")</f>
        <v>Angaben offen!</v>
      </c>
    </row>
    <row r="15" spans="1:11" x14ac:dyDescent="0.2">
      <c r="A15" s="90"/>
      <c r="B15" s="90"/>
      <c r="C15" s="90"/>
      <c r="D15" s="90"/>
      <c r="E15" s="90"/>
      <c r="F15" s="98"/>
      <c r="G15" s="90"/>
      <c r="H15" s="98"/>
      <c r="I15" s="90"/>
      <c r="J15" s="77"/>
      <c r="K15" s="77"/>
    </row>
    <row r="16" spans="1:11" x14ac:dyDescent="0.2">
      <c r="A16" s="91" t="s">
        <v>20</v>
      </c>
      <c r="B16" s="91" t="s">
        <v>21</v>
      </c>
      <c r="C16" s="91"/>
      <c r="D16" s="91"/>
      <c r="E16" s="91"/>
      <c r="F16" s="94"/>
      <c r="G16" s="91"/>
      <c r="H16" s="94"/>
      <c r="I16" s="91"/>
      <c r="J16" s="77"/>
      <c r="K16" s="77"/>
    </row>
    <row r="17" spans="1:11" ht="11.25" x14ac:dyDescent="0.2">
      <c r="A17" s="90" t="s">
        <v>22</v>
      </c>
      <c r="B17" s="90" t="s">
        <v>110</v>
      </c>
      <c r="C17" s="90"/>
      <c r="D17" s="10">
        <f>D73</f>
        <v>7.3</v>
      </c>
      <c r="E17" s="90" t="s">
        <v>3</v>
      </c>
      <c r="F17" s="98"/>
      <c r="G17" s="90"/>
      <c r="H17" s="98"/>
      <c r="I17" s="90"/>
      <c r="J17" s="77"/>
      <c r="K17" s="93" t="str">
        <f ca="1">IF(D17&lt;D73,"Wert prüfen!",IF(H61="","Inhalt der gelben Zellen kann angepasst werden.",""))</f>
        <v>Inhalt der gelben Zellen kann angepasst werden.</v>
      </c>
    </row>
    <row r="18" spans="1:11" x14ac:dyDescent="0.2">
      <c r="A18" s="90"/>
      <c r="B18" s="90" t="s">
        <v>23</v>
      </c>
      <c r="C18" s="90"/>
      <c r="D18" s="99">
        <f>(D17/100)*$F$14</f>
        <v>0</v>
      </c>
      <c r="E18" s="90" t="s">
        <v>3</v>
      </c>
      <c r="F18" s="100">
        <f>IF(D18="","",D17+D18)</f>
        <v>7.3</v>
      </c>
      <c r="G18" s="90" t="s">
        <v>3</v>
      </c>
      <c r="H18" s="96">
        <f>IF(D18="","",ROUND(F18/100*$H$5,2))</f>
        <v>1.29</v>
      </c>
      <c r="I18" s="90" t="s">
        <v>4</v>
      </c>
      <c r="J18" s="77"/>
      <c r="K18" s="93"/>
    </row>
    <row r="19" spans="1:11" ht="11.25" x14ac:dyDescent="0.2">
      <c r="A19" s="90" t="s">
        <v>24</v>
      </c>
      <c r="B19" s="90" t="s">
        <v>111</v>
      </c>
      <c r="C19" s="90"/>
      <c r="D19" s="10">
        <f>D74</f>
        <v>9.3000000000000007</v>
      </c>
      <c r="E19" s="90" t="s">
        <v>3</v>
      </c>
      <c r="F19" s="101"/>
      <c r="G19" s="90"/>
      <c r="H19" s="98"/>
      <c r="I19" s="90"/>
      <c r="J19" s="77"/>
      <c r="K19" s="93" t="str">
        <f ca="1">IF(D19&lt;&gt;D74,"Wert prüfen!",IF(H61="","Inhalt der gelben Zellen kann angepasst werden.",""))</f>
        <v>Inhalt der gelben Zellen kann angepasst werden.</v>
      </c>
    </row>
    <row r="20" spans="1:11" x14ac:dyDescent="0.2">
      <c r="A20" s="90"/>
      <c r="B20" s="90" t="s">
        <v>25</v>
      </c>
      <c r="C20" s="90"/>
      <c r="D20" s="99">
        <f>(D19/100)*$F$14</f>
        <v>0</v>
      </c>
      <c r="E20" s="90" t="s">
        <v>3</v>
      </c>
      <c r="F20" s="100">
        <f>IF(D20="","",D19+D20)</f>
        <v>9.3000000000000007</v>
      </c>
      <c r="G20" s="90" t="s">
        <v>3</v>
      </c>
      <c r="H20" s="96">
        <f>IF(D20="","",ROUND(F20/100*$H$5,2))</f>
        <v>1.64</v>
      </c>
      <c r="I20" s="90" t="s">
        <v>4</v>
      </c>
      <c r="J20" s="77"/>
      <c r="K20" s="93"/>
    </row>
    <row r="21" spans="1:11" ht="11.25" x14ac:dyDescent="0.2">
      <c r="A21" s="90" t="s">
        <v>26</v>
      </c>
      <c r="B21" s="90" t="s">
        <v>112</v>
      </c>
      <c r="C21" s="90"/>
      <c r="D21" s="10">
        <f>D75</f>
        <v>1.3</v>
      </c>
      <c r="E21" s="90" t="s">
        <v>3</v>
      </c>
      <c r="F21" s="101"/>
      <c r="G21" s="90"/>
      <c r="H21" s="98"/>
      <c r="I21" s="90"/>
      <c r="J21" s="77"/>
      <c r="K21" s="93" t="str">
        <f ca="1">IF(D21&lt;&gt;D75,"Wert prüfen!",IF(H61="","Inhalt der gelben Zellen kann angepasst werden.",""))</f>
        <v>Inhalt der gelben Zellen kann angepasst werden.</v>
      </c>
    </row>
    <row r="22" spans="1:11" x14ac:dyDescent="0.2">
      <c r="A22" s="90"/>
      <c r="B22" s="90" t="s">
        <v>27</v>
      </c>
      <c r="C22" s="90"/>
      <c r="D22" s="99">
        <f>(D21/100)*$F$14</f>
        <v>0</v>
      </c>
      <c r="E22" s="90" t="s">
        <v>3</v>
      </c>
      <c r="F22" s="100">
        <f>IF(D22="","",D21+D22)</f>
        <v>1.3</v>
      </c>
      <c r="G22" s="90" t="s">
        <v>3</v>
      </c>
      <c r="H22" s="96">
        <f>IF(D22="","",ROUND(F22/100*$H$5,2))</f>
        <v>0.23</v>
      </c>
      <c r="I22" s="90" t="s">
        <v>4</v>
      </c>
      <c r="J22" s="77"/>
      <c r="K22" s="93"/>
    </row>
    <row r="23" spans="1:11" ht="11.25" x14ac:dyDescent="0.2">
      <c r="A23" s="90" t="s">
        <v>28</v>
      </c>
      <c r="B23" s="90" t="s">
        <v>113</v>
      </c>
      <c r="C23" s="90"/>
      <c r="D23" s="10">
        <f>D76</f>
        <v>1.8</v>
      </c>
      <c r="E23" s="90" t="s">
        <v>3</v>
      </c>
      <c r="F23" s="101"/>
      <c r="G23" s="90"/>
      <c r="H23" s="98"/>
      <c r="I23" s="90"/>
      <c r="J23" s="77"/>
      <c r="K23" s="93" t="str">
        <f ca="1">IF(D23&lt;&gt;D76,"Wert prüfen!",IF(H61="","Inhalt der gelben Zellen kann angepasst werden.",""))</f>
        <v>Inhalt der gelben Zellen kann angepasst werden.</v>
      </c>
    </row>
    <row r="24" spans="1:11" x14ac:dyDescent="0.2">
      <c r="A24" s="90"/>
      <c r="B24" s="90" t="s">
        <v>29</v>
      </c>
      <c r="C24" s="90"/>
      <c r="D24" s="99">
        <f>(D23/100)*$F$14</f>
        <v>0</v>
      </c>
      <c r="E24" s="90" t="s">
        <v>3</v>
      </c>
      <c r="F24" s="100">
        <f>IF(D24="","",D23+D24)</f>
        <v>1.8</v>
      </c>
      <c r="G24" s="90" t="s">
        <v>3</v>
      </c>
      <c r="H24" s="96">
        <f>IF(D24="","",ROUND(F24/100*$H$5,2))</f>
        <v>0.32</v>
      </c>
      <c r="I24" s="90" t="s">
        <v>4</v>
      </c>
      <c r="J24" s="77"/>
      <c r="K24" s="93"/>
    </row>
    <row r="25" spans="1:11" ht="11.25" x14ac:dyDescent="0.2">
      <c r="A25" s="90" t="s">
        <v>30</v>
      </c>
      <c r="B25" s="90" t="s">
        <v>114</v>
      </c>
      <c r="C25" s="90"/>
      <c r="D25" s="10"/>
      <c r="E25" s="90" t="s">
        <v>3</v>
      </c>
      <c r="F25" s="101"/>
      <c r="G25" s="90"/>
      <c r="H25" s="98"/>
      <c r="I25" s="90"/>
      <c r="J25" s="77"/>
      <c r="K25" s="93" t="str">
        <f>IF(D25="","Bitte ausfüllen!","")</f>
        <v>Bitte ausfüllen!</v>
      </c>
    </row>
    <row r="26" spans="1:11" x14ac:dyDescent="0.2">
      <c r="A26" s="90"/>
      <c r="B26" s="90" t="s">
        <v>31</v>
      </c>
      <c r="C26" s="90"/>
      <c r="D26" s="99">
        <f>(D25/100)*$F$14</f>
        <v>0</v>
      </c>
      <c r="E26" s="90" t="s">
        <v>3</v>
      </c>
      <c r="F26" s="100">
        <f>IF(D26="","",D25+D26)</f>
        <v>0</v>
      </c>
      <c r="G26" s="90" t="s">
        <v>3</v>
      </c>
      <c r="H26" s="96">
        <f>IF(D26="","",ROUND(F26/100*$H$5,2))</f>
        <v>0</v>
      </c>
      <c r="I26" s="90" t="s">
        <v>4</v>
      </c>
      <c r="J26" s="77"/>
      <c r="K26" s="93"/>
    </row>
    <row r="27" spans="1:11" ht="11.25" x14ac:dyDescent="0.2">
      <c r="A27" s="90" t="s">
        <v>32</v>
      </c>
      <c r="B27" s="90" t="s">
        <v>115</v>
      </c>
      <c r="C27" s="90"/>
      <c r="D27" s="90"/>
      <c r="E27" s="90"/>
      <c r="F27" s="10"/>
      <c r="G27" s="90" t="s">
        <v>3</v>
      </c>
      <c r="H27" s="96" t="str">
        <f>IF(F27="","",ROUND(F27/100*$H$5,2))</f>
        <v/>
      </c>
      <c r="I27" s="90" t="s">
        <v>4</v>
      </c>
      <c r="J27" s="77"/>
      <c r="K27" s="93" t="str">
        <f>IF(F27="","Bitte ausfüllen!","")</f>
        <v>Bitte ausfüllen!</v>
      </c>
    </row>
    <row r="28" spans="1:11" ht="11.25" x14ac:dyDescent="0.2">
      <c r="A28" s="90" t="s">
        <v>33</v>
      </c>
      <c r="B28" s="90" t="s">
        <v>116</v>
      </c>
      <c r="C28" s="90"/>
      <c r="D28" s="90"/>
      <c r="E28" s="90"/>
      <c r="F28" s="10">
        <f>D79</f>
        <v>0.15</v>
      </c>
      <c r="G28" s="90" t="s">
        <v>3</v>
      </c>
      <c r="H28" s="96">
        <f>IF(F28="","",ROUND(F28/100*$H$5,2))</f>
        <v>0.03</v>
      </c>
      <c r="I28" s="90" t="s">
        <v>4</v>
      </c>
      <c r="J28" s="77"/>
      <c r="K28" s="93" t="str">
        <f ca="1">IF(F28&lt;&gt;D79,"Wert prüfen!",IF(H61="","Inhalt der gelben Zellen kann angepasst werden.",""))</f>
        <v>Inhalt der gelben Zellen kann angepasst werden.</v>
      </c>
    </row>
    <row r="29" spans="1:11" ht="25.5" customHeight="1" x14ac:dyDescent="0.2">
      <c r="A29" s="91"/>
      <c r="B29" s="62" t="s">
        <v>34</v>
      </c>
      <c r="C29" s="62"/>
      <c r="D29" s="91"/>
      <c r="E29" s="91"/>
      <c r="F29" s="102">
        <f>IF(SUM(F17:F28)=0,0,SUM(F17:F28)+F14)</f>
        <v>19.850000000000001</v>
      </c>
      <c r="G29" s="91" t="s">
        <v>3</v>
      </c>
      <c r="H29" s="97" t="str">
        <f>IF(OR(COUNTIF(D17:D26,"")&gt;0,COUNTIF(F27:F28,"")&gt;0),"",SUM(H17:H28)+H14)</f>
        <v/>
      </c>
      <c r="I29" s="91" t="s">
        <v>4</v>
      </c>
      <c r="J29" s="77"/>
      <c r="K29" s="93" t="str">
        <f>IF(H29="","Angaben offen!","")</f>
        <v>Angaben offen!</v>
      </c>
    </row>
    <row r="30" spans="1:11" x14ac:dyDescent="0.2">
      <c r="A30" s="90"/>
      <c r="B30" s="90"/>
      <c r="C30" s="90"/>
      <c r="D30" s="90"/>
      <c r="E30" s="90"/>
      <c r="F30" s="98"/>
      <c r="G30" s="90"/>
      <c r="H30" s="98"/>
      <c r="I30" s="90"/>
      <c r="J30" s="77"/>
      <c r="K30" s="77"/>
    </row>
    <row r="31" spans="1:11" x14ac:dyDescent="0.2">
      <c r="A31" s="90"/>
      <c r="B31" s="91" t="s">
        <v>35</v>
      </c>
      <c r="C31" s="90"/>
      <c r="D31" s="90"/>
      <c r="E31" s="90"/>
      <c r="F31" s="98"/>
      <c r="G31" s="90"/>
      <c r="H31" s="98"/>
      <c r="I31" s="90"/>
      <c r="J31" s="77"/>
      <c r="K31" s="77"/>
    </row>
    <row r="32" spans="1:11" x14ac:dyDescent="0.2">
      <c r="A32" s="90" t="s">
        <v>36</v>
      </c>
      <c r="B32" s="90" t="s">
        <v>37</v>
      </c>
      <c r="C32" s="90"/>
      <c r="D32" s="90"/>
      <c r="E32" s="90"/>
      <c r="F32" s="10"/>
      <c r="G32" s="90" t="s">
        <v>3</v>
      </c>
      <c r="H32" s="96" t="str">
        <f>IF(F32="","",ROUND(F32/100*$H$5,2))</f>
        <v/>
      </c>
      <c r="I32" s="90" t="s">
        <v>4</v>
      </c>
      <c r="J32" s="77"/>
      <c r="K32" s="93" t="str">
        <f>IF(F32="","Bitte ausfüllen!","")</f>
        <v>Bitte ausfüllen!</v>
      </c>
    </row>
    <row r="33" spans="1:11" x14ac:dyDescent="0.2">
      <c r="A33" s="90" t="s">
        <v>38</v>
      </c>
      <c r="B33" s="90" t="s">
        <v>39</v>
      </c>
      <c r="C33" s="90"/>
      <c r="D33" s="90"/>
      <c r="E33" s="90"/>
      <c r="F33" s="10"/>
      <c r="G33" s="90" t="s">
        <v>3</v>
      </c>
      <c r="H33" s="96" t="str">
        <f>IF(F33="","",ROUND(F33/100*$H$5,2))</f>
        <v/>
      </c>
      <c r="I33" s="90" t="s">
        <v>4</v>
      </c>
      <c r="J33" s="77"/>
      <c r="K33" s="93" t="str">
        <f>IF(F33="","Bitte ausfüllen!","")</f>
        <v>Bitte ausfüllen!</v>
      </c>
    </row>
    <row r="34" spans="1:11" ht="25.5" customHeight="1" x14ac:dyDescent="0.2">
      <c r="A34" s="91"/>
      <c r="B34" s="62" t="s">
        <v>40</v>
      </c>
      <c r="C34" s="62"/>
      <c r="D34" s="91"/>
      <c r="E34" s="91"/>
      <c r="F34" s="102">
        <f>IF(SUM(F32:F33)=0,0,SUM(F32:F33)+F29)</f>
        <v>0</v>
      </c>
      <c r="G34" s="91" t="s">
        <v>3</v>
      </c>
      <c r="H34" s="97" t="str">
        <f>IF(COUNTIF(H32:H33,"")&gt;0,"",SUM(H32:H33)+H29)</f>
        <v/>
      </c>
      <c r="I34" s="91" t="s">
        <v>4</v>
      </c>
      <c r="J34" s="77"/>
      <c r="K34" s="93" t="str">
        <f>IF(H34="","Angaben offen!","")</f>
        <v>Angaben offen!</v>
      </c>
    </row>
    <row r="35" spans="1:11" x14ac:dyDescent="0.2">
      <c r="A35" s="90"/>
      <c r="B35" s="90"/>
      <c r="C35" s="90"/>
      <c r="D35" s="90"/>
      <c r="E35" s="90"/>
      <c r="F35" s="98"/>
      <c r="G35" s="90"/>
      <c r="H35" s="98"/>
      <c r="I35" s="90"/>
      <c r="J35" s="77"/>
      <c r="K35" s="77"/>
    </row>
    <row r="36" spans="1:11" x14ac:dyDescent="0.2">
      <c r="A36" s="91" t="s">
        <v>41</v>
      </c>
      <c r="B36" s="91" t="s">
        <v>42</v>
      </c>
      <c r="C36" s="91"/>
      <c r="D36" s="91"/>
      <c r="E36" s="91"/>
      <c r="F36" s="94"/>
      <c r="G36" s="91"/>
      <c r="H36" s="94"/>
      <c r="I36" s="91"/>
      <c r="J36" s="77"/>
      <c r="K36" s="77"/>
    </row>
    <row r="37" spans="1:11" x14ac:dyDescent="0.2">
      <c r="A37" s="90" t="s">
        <v>43</v>
      </c>
      <c r="B37" s="90" t="s">
        <v>44</v>
      </c>
      <c r="C37" s="90"/>
      <c r="D37" s="90"/>
      <c r="E37" s="90"/>
      <c r="F37" s="98"/>
      <c r="G37" s="90"/>
      <c r="H37" s="98"/>
      <c r="I37" s="90"/>
      <c r="J37" s="77"/>
      <c r="K37" s="77"/>
    </row>
    <row r="38" spans="1:11" x14ac:dyDescent="0.2">
      <c r="A38" s="90"/>
      <c r="B38" s="90" t="s">
        <v>45</v>
      </c>
      <c r="C38" s="90"/>
      <c r="D38" s="90"/>
      <c r="E38" s="90"/>
      <c r="F38" s="10"/>
      <c r="G38" s="90" t="s">
        <v>3</v>
      </c>
      <c r="H38" s="96" t="str">
        <f>IF(F38="","",ROUND(F38/100*$H$5,2))</f>
        <v/>
      </c>
      <c r="I38" s="90" t="s">
        <v>4</v>
      </c>
      <c r="J38" s="77"/>
      <c r="K38" s="93" t="str">
        <f>IF(F38="","Bitte ausfüllen!","")</f>
        <v>Bitte ausfüllen!</v>
      </c>
    </row>
    <row r="39" spans="1:11" x14ac:dyDescent="0.2">
      <c r="A39" s="90" t="s">
        <v>46</v>
      </c>
      <c r="B39" s="90" t="s">
        <v>47</v>
      </c>
      <c r="C39" s="90"/>
      <c r="D39" s="90"/>
      <c r="E39" s="90"/>
      <c r="F39" s="10"/>
      <c r="G39" s="90" t="s">
        <v>3</v>
      </c>
      <c r="H39" s="96" t="str">
        <f>IF(F39="","",ROUND(F39/100*$H$5,2))</f>
        <v/>
      </c>
      <c r="I39" s="90" t="s">
        <v>4</v>
      </c>
      <c r="J39" s="77"/>
      <c r="K39" s="93" t="str">
        <f>IF(F39="","Bitte ausfüllen!","")</f>
        <v>Bitte ausfüllen!</v>
      </c>
    </row>
    <row r="40" spans="1:11" x14ac:dyDescent="0.2">
      <c r="A40" s="90" t="s">
        <v>48</v>
      </c>
      <c r="B40" s="90" t="s">
        <v>49</v>
      </c>
      <c r="C40" s="90"/>
      <c r="D40" s="90"/>
      <c r="E40" s="90"/>
      <c r="F40" s="10"/>
      <c r="G40" s="90" t="s">
        <v>3</v>
      </c>
      <c r="H40" s="96" t="str">
        <f>IF(F40="","",ROUND(F40/100*$H$5,2))</f>
        <v/>
      </c>
      <c r="I40" s="90" t="s">
        <v>4</v>
      </c>
      <c r="J40" s="77"/>
      <c r="K40" s="93" t="str">
        <f>IF(F40="","Bitte ausfüllen!","")</f>
        <v>Bitte ausfüllen!</v>
      </c>
    </row>
    <row r="41" spans="1:11" x14ac:dyDescent="0.2">
      <c r="A41" s="90" t="s">
        <v>50</v>
      </c>
      <c r="B41" s="90" t="s">
        <v>51</v>
      </c>
      <c r="C41" s="90"/>
      <c r="D41" s="90"/>
      <c r="E41" s="90"/>
      <c r="F41" s="10"/>
      <c r="G41" s="90" t="s">
        <v>3</v>
      </c>
      <c r="H41" s="96" t="str">
        <f>IF(F41="","",ROUND(F41/100*$H$5,2))</f>
        <v/>
      </c>
      <c r="I41" s="90" t="s">
        <v>4</v>
      </c>
      <c r="J41" s="77"/>
      <c r="K41" s="93" t="str">
        <f>IF(F41="","Bitte ausfüllen!","")</f>
        <v>Bitte ausfüllen!</v>
      </c>
    </row>
    <row r="42" spans="1:11" ht="25.5" customHeight="1" x14ac:dyDescent="0.2">
      <c r="A42" s="91"/>
      <c r="B42" s="62" t="s">
        <v>52</v>
      </c>
      <c r="C42" s="62"/>
      <c r="D42" s="91"/>
      <c r="E42" s="91"/>
      <c r="F42" s="102">
        <f>IF(SUM(F38:F41)=0,0,SUM(F38:F41))</f>
        <v>0</v>
      </c>
      <c r="G42" s="91" t="s">
        <v>3</v>
      </c>
      <c r="H42" s="97" t="str">
        <f>IF(COUNTIF(H38:H41,"")&gt;0,"",SUM(H38:H41))</f>
        <v/>
      </c>
      <c r="I42" s="91" t="s">
        <v>4</v>
      </c>
      <c r="J42" s="77"/>
      <c r="K42" s="93" t="str">
        <f>IF(H42="","Angaben offen!","")</f>
        <v>Angaben offen!</v>
      </c>
    </row>
    <row r="43" spans="1:11" x14ac:dyDescent="0.2">
      <c r="A43" s="90"/>
      <c r="B43" s="90"/>
      <c r="C43" s="90"/>
      <c r="D43" s="90"/>
      <c r="E43" s="90"/>
      <c r="F43" s="98"/>
      <c r="G43" s="90"/>
      <c r="H43" s="98"/>
      <c r="I43" s="90"/>
      <c r="J43" s="77"/>
      <c r="K43" s="77"/>
    </row>
    <row r="44" spans="1:11" x14ac:dyDescent="0.2">
      <c r="A44" s="91" t="s">
        <v>53</v>
      </c>
      <c r="B44" s="91" t="s">
        <v>54</v>
      </c>
      <c r="C44" s="91"/>
      <c r="D44" s="91"/>
      <c r="E44" s="91"/>
      <c r="F44" s="91"/>
      <c r="G44" s="91"/>
      <c r="H44" s="91"/>
      <c r="I44" s="91"/>
      <c r="J44" s="77"/>
      <c r="K44" s="77"/>
    </row>
    <row r="45" spans="1:11" x14ac:dyDescent="0.2">
      <c r="A45" s="90" t="s">
        <v>55</v>
      </c>
      <c r="B45" s="90" t="s">
        <v>56</v>
      </c>
      <c r="C45" s="90"/>
      <c r="D45" s="90"/>
      <c r="E45" s="90"/>
      <c r="F45" s="90"/>
      <c r="G45" s="90"/>
      <c r="H45" s="90"/>
      <c r="I45" s="90"/>
      <c r="J45" s="77"/>
      <c r="K45" s="77"/>
    </row>
    <row r="46" spans="1:11" x14ac:dyDescent="0.2">
      <c r="A46" s="90" t="s">
        <v>57</v>
      </c>
      <c r="B46" s="90"/>
      <c r="C46" s="90" t="s">
        <v>58</v>
      </c>
      <c r="D46" s="90"/>
      <c r="E46" s="90"/>
      <c r="F46" s="10"/>
      <c r="G46" s="90" t="s">
        <v>3</v>
      </c>
      <c r="H46" s="96" t="str">
        <f>IF(F46="","",ROUND(F46/100*$H$5,2))</f>
        <v/>
      </c>
      <c r="I46" s="90" t="s">
        <v>4</v>
      </c>
      <c r="J46" s="77"/>
      <c r="K46" s="93" t="str">
        <f>IF(F46="","Bitte ausfüllen!","")</f>
        <v>Bitte ausfüllen!</v>
      </c>
    </row>
    <row r="47" spans="1:11" x14ac:dyDescent="0.2">
      <c r="A47" s="90" t="s">
        <v>59</v>
      </c>
      <c r="B47" s="90"/>
      <c r="C47" s="90" t="s">
        <v>109</v>
      </c>
      <c r="D47" s="90"/>
      <c r="E47" s="90"/>
      <c r="F47" s="10"/>
      <c r="G47" s="90" t="s">
        <v>3</v>
      </c>
      <c r="H47" s="96" t="str">
        <f>IF(F47="","",ROUND(F47/100*$H$5,2))</f>
        <v/>
      </c>
      <c r="I47" s="90" t="s">
        <v>4</v>
      </c>
      <c r="J47" s="77"/>
      <c r="K47" s="93" t="str">
        <f>IF(F47="","Bitte ausfüllen!","")</f>
        <v>Bitte ausfüllen!</v>
      </c>
    </row>
    <row r="48" spans="1:11" x14ac:dyDescent="0.2">
      <c r="A48" s="90" t="s">
        <v>60</v>
      </c>
      <c r="B48" s="90" t="s">
        <v>61</v>
      </c>
      <c r="C48" s="90"/>
      <c r="D48" s="90"/>
      <c r="E48" s="90"/>
      <c r="F48" s="10"/>
      <c r="G48" s="90" t="s">
        <v>3</v>
      </c>
      <c r="H48" s="96" t="str">
        <f>IF(F48="","",ROUND(F48/100*$H$5,2))</f>
        <v/>
      </c>
      <c r="I48" s="90" t="s">
        <v>4</v>
      </c>
      <c r="J48" s="77"/>
      <c r="K48" s="93" t="str">
        <f>IF(F48="","Bitte ausfüllen!","")</f>
        <v>Bitte ausfüllen!</v>
      </c>
    </row>
    <row r="49" spans="1:11" x14ac:dyDescent="0.2">
      <c r="A49" s="90" t="s">
        <v>62</v>
      </c>
      <c r="B49" s="90" t="s">
        <v>63</v>
      </c>
      <c r="C49" s="90"/>
      <c r="D49" s="90"/>
      <c r="E49" s="90"/>
      <c r="F49" s="90"/>
      <c r="G49" s="90"/>
      <c r="H49" s="90"/>
      <c r="I49" s="90"/>
      <c r="J49" s="77"/>
      <c r="K49" s="77"/>
    </row>
    <row r="50" spans="1:11" x14ac:dyDescent="0.2">
      <c r="A50" s="90" t="s">
        <v>64</v>
      </c>
      <c r="B50" s="90"/>
      <c r="C50" s="90" t="s">
        <v>65</v>
      </c>
      <c r="D50" s="90"/>
      <c r="E50" s="90"/>
      <c r="F50" s="10"/>
      <c r="G50" s="90" t="s">
        <v>3</v>
      </c>
      <c r="H50" s="96" t="str">
        <f t="shared" ref="H50:H56" si="0">IF(F50="","",ROUND(F50/100*$H$5,2))</f>
        <v/>
      </c>
      <c r="I50" s="90" t="s">
        <v>4</v>
      </c>
      <c r="J50" s="77"/>
      <c r="K50" s="93" t="str">
        <f t="shared" ref="K50:K56" si="1">IF(F50="","Bitte ausfüllen!","")</f>
        <v>Bitte ausfüllen!</v>
      </c>
    </row>
    <row r="51" spans="1:11" x14ac:dyDescent="0.2">
      <c r="A51" s="90" t="s">
        <v>66</v>
      </c>
      <c r="B51" s="90"/>
      <c r="C51" s="90" t="s">
        <v>67</v>
      </c>
      <c r="D51" s="90"/>
      <c r="E51" s="90"/>
      <c r="F51" s="10"/>
      <c r="G51" s="90" t="s">
        <v>3</v>
      </c>
      <c r="H51" s="96" t="str">
        <f t="shared" si="0"/>
        <v/>
      </c>
      <c r="I51" s="90" t="s">
        <v>4</v>
      </c>
      <c r="J51" s="77"/>
      <c r="K51" s="93" t="str">
        <f t="shared" si="1"/>
        <v>Bitte ausfüllen!</v>
      </c>
    </row>
    <row r="52" spans="1:11" x14ac:dyDescent="0.2">
      <c r="A52" s="90" t="s">
        <v>68</v>
      </c>
      <c r="B52" s="90" t="s">
        <v>69</v>
      </c>
      <c r="C52" s="90"/>
      <c r="D52" s="90"/>
      <c r="E52" s="90"/>
      <c r="F52" s="10"/>
      <c r="G52" s="90" t="s">
        <v>3</v>
      </c>
      <c r="H52" s="96" t="str">
        <f t="shared" si="0"/>
        <v/>
      </c>
      <c r="I52" s="90" t="s">
        <v>4</v>
      </c>
      <c r="J52" s="77"/>
      <c r="K52" s="93" t="str">
        <f t="shared" si="1"/>
        <v>Bitte ausfüllen!</v>
      </c>
    </row>
    <row r="53" spans="1:11" x14ac:dyDescent="0.2">
      <c r="A53" s="90" t="s">
        <v>70</v>
      </c>
      <c r="B53" s="90" t="s">
        <v>71</v>
      </c>
      <c r="C53" s="90"/>
      <c r="D53" s="90"/>
      <c r="E53" s="90"/>
      <c r="F53" s="10"/>
      <c r="G53" s="90" t="s">
        <v>3</v>
      </c>
      <c r="H53" s="96" t="str">
        <f t="shared" si="0"/>
        <v/>
      </c>
      <c r="I53" s="90" t="s">
        <v>4</v>
      </c>
      <c r="J53" s="77"/>
      <c r="K53" s="93" t="str">
        <f t="shared" si="1"/>
        <v>Bitte ausfüllen!</v>
      </c>
    </row>
    <row r="54" spans="1:11" x14ac:dyDescent="0.2">
      <c r="A54" s="90" t="s">
        <v>72</v>
      </c>
      <c r="B54" s="90" t="s">
        <v>73</v>
      </c>
      <c r="C54" s="90"/>
      <c r="D54" s="90"/>
      <c r="E54" s="90"/>
      <c r="F54" s="10"/>
      <c r="G54" s="90" t="s">
        <v>3</v>
      </c>
      <c r="H54" s="96" t="str">
        <f t="shared" si="0"/>
        <v/>
      </c>
      <c r="I54" s="90" t="s">
        <v>4</v>
      </c>
      <c r="J54" s="77"/>
      <c r="K54" s="93" t="str">
        <f t="shared" si="1"/>
        <v>Bitte ausfüllen!</v>
      </c>
    </row>
    <row r="55" spans="1:11" x14ac:dyDescent="0.2">
      <c r="A55" s="90" t="s">
        <v>74</v>
      </c>
      <c r="B55" s="90" t="s">
        <v>75</v>
      </c>
      <c r="C55" s="90"/>
      <c r="D55" s="90"/>
      <c r="E55" s="90"/>
      <c r="F55" s="10"/>
      <c r="G55" s="90" t="s">
        <v>3</v>
      </c>
      <c r="H55" s="96" t="str">
        <f t="shared" si="0"/>
        <v/>
      </c>
      <c r="I55" s="90" t="s">
        <v>4</v>
      </c>
      <c r="J55" s="77"/>
      <c r="K55" s="93" t="str">
        <f t="shared" si="1"/>
        <v>Bitte ausfüllen!</v>
      </c>
    </row>
    <row r="56" spans="1:11" x14ac:dyDescent="0.2">
      <c r="A56" s="90" t="s">
        <v>76</v>
      </c>
      <c r="B56" s="90" t="s">
        <v>77</v>
      </c>
      <c r="C56" s="90"/>
      <c r="D56" s="90"/>
      <c r="E56" s="90"/>
      <c r="F56" s="10"/>
      <c r="G56" s="90" t="s">
        <v>3</v>
      </c>
      <c r="H56" s="96" t="str">
        <f t="shared" si="0"/>
        <v/>
      </c>
      <c r="I56" s="90" t="s">
        <v>4</v>
      </c>
      <c r="J56" s="77"/>
      <c r="K56" s="93" t="str">
        <f t="shared" si="1"/>
        <v>Bitte ausfüllen!</v>
      </c>
    </row>
    <row r="57" spans="1:11" ht="25.5" customHeight="1" x14ac:dyDescent="0.2">
      <c r="A57" s="91"/>
      <c r="B57" s="62" t="s">
        <v>78</v>
      </c>
      <c r="C57" s="62"/>
      <c r="D57" s="91"/>
      <c r="E57" s="91"/>
      <c r="F57" s="102">
        <f>IF(SUM(F45:F56)=0,0,SUM(F45:F56))</f>
        <v>0</v>
      </c>
      <c r="G57" s="91" t="s">
        <v>3</v>
      </c>
      <c r="H57" s="97" t="str">
        <f>IF(COUNTIF(H46:H56,"")&gt;1,"",SUM(H46:H56))</f>
        <v/>
      </c>
      <c r="I57" s="91" t="s">
        <v>4</v>
      </c>
      <c r="J57" s="77"/>
      <c r="K57" s="93" t="str">
        <f>IF(H57="","Angaben offen!","")</f>
        <v>Angaben offen!</v>
      </c>
    </row>
    <row r="58" spans="1:11" x14ac:dyDescent="0.2">
      <c r="A58" s="90"/>
      <c r="B58" s="90"/>
      <c r="C58" s="90"/>
      <c r="D58" s="90"/>
      <c r="E58" s="90"/>
      <c r="F58" s="98"/>
      <c r="G58" s="90"/>
      <c r="H58" s="98"/>
      <c r="I58" s="90"/>
      <c r="J58" s="77"/>
      <c r="K58" s="77"/>
    </row>
    <row r="59" spans="1:11" x14ac:dyDescent="0.2">
      <c r="A59" s="91" t="s">
        <v>79</v>
      </c>
      <c r="B59" s="108" t="s">
        <v>80</v>
      </c>
      <c r="C59" s="108"/>
      <c r="D59" s="91"/>
      <c r="E59" s="91"/>
      <c r="F59" s="109">
        <f>IF(AND(F34=""),0,F34+F42+F57+F5)</f>
        <v>100</v>
      </c>
      <c r="G59" s="91" t="s">
        <v>3</v>
      </c>
      <c r="H59" s="94" t="str">
        <f>IF(H57="","",H34+H42+H57+H5)</f>
        <v/>
      </c>
      <c r="I59" s="91" t="s">
        <v>4</v>
      </c>
      <c r="J59" s="77"/>
      <c r="K59" s="77"/>
    </row>
    <row r="60" spans="1:11" x14ac:dyDescent="0.2">
      <c r="A60" s="91" t="s">
        <v>81</v>
      </c>
      <c r="B60" s="91" t="s">
        <v>82</v>
      </c>
      <c r="C60" s="91"/>
      <c r="D60" s="91"/>
      <c r="E60" s="91"/>
      <c r="F60" s="10"/>
      <c r="G60" s="91" t="s">
        <v>3</v>
      </c>
      <c r="H60" s="97" t="str">
        <f>IF(F60="","",ROUND(F60/100*H59,2))</f>
        <v/>
      </c>
      <c r="I60" s="91" t="s">
        <v>4</v>
      </c>
      <c r="J60" s="77"/>
      <c r="K60" s="93" t="str">
        <f>IF(F60="","Bitte ausfüllen!","")</f>
        <v>Bitte ausfüllen!</v>
      </c>
    </row>
    <row r="61" spans="1:11" x14ac:dyDescent="0.2">
      <c r="A61" s="91"/>
      <c r="B61" s="91" t="s">
        <v>83</v>
      </c>
      <c r="C61" s="91"/>
      <c r="D61" s="91"/>
      <c r="E61" s="91"/>
      <c r="F61" s="102">
        <f ca="1">IF(H61="",0,H61/H5*100)</f>
        <v>0</v>
      </c>
      <c r="G61" s="91" t="s">
        <v>3</v>
      </c>
      <c r="H61" s="97" t="str">
        <f ca="1">IF(SUM(COUNTIF(INDIRECT({"H5","F9:F13","D17:D26","F27:F28","F32:F33","F38:F41","F46:F48","F50:F56","F60","H65:H68"}),""))&gt;0,"",H59+H60)</f>
        <v/>
      </c>
      <c r="I61" s="91" t="s">
        <v>4</v>
      </c>
      <c r="J61" s="77"/>
      <c r="K61" s="93" t="str">
        <f ca="1">IF(SUM(COUNTIF(INDIRECT({"H5","F9:F13","D17:D26","F27:F28","F32:F33","F38:F41","F46:F48","F50:F56","F60","H65:H68"}),""))&gt;0,SUM(COUNTIF(INDIRECT({"H5","F9:F13","D17:D26","F27:F28","F32:F33","F38:F41","F46:F48","F50:F56","F60","H65:H68"}),"")) &amp;" Zelle(n) ohne Wert!","")</f>
        <v>28 Zelle(n) ohne Wert!</v>
      </c>
    </row>
    <row r="62" spans="1:11" x14ac:dyDescent="0.2">
      <c r="A62" s="90"/>
      <c r="B62" s="90" t="s">
        <v>84</v>
      </c>
      <c r="C62" s="90"/>
      <c r="D62" s="90"/>
      <c r="E62" s="90"/>
      <c r="F62" s="102">
        <f ca="1">IF(F61=0,0,F61-F5)</f>
        <v>0</v>
      </c>
      <c r="G62" s="90" t="s">
        <v>3</v>
      </c>
      <c r="H62" s="90"/>
      <c r="I62" s="90"/>
      <c r="J62" s="77"/>
      <c r="K62" s="93" t="str">
        <f ca="1">IF(F62&lt;70,"Bitte prüfen gemäß Aufforderung!","")</f>
        <v>Bitte prüfen gemäß Aufforderung!</v>
      </c>
    </row>
    <row r="63" spans="1:11" x14ac:dyDescent="0.2">
      <c r="A63" s="90"/>
      <c r="B63" s="90"/>
      <c r="C63" s="90"/>
      <c r="D63" s="90"/>
      <c r="E63" s="90"/>
      <c r="F63" s="90"/>
      <c r="G63" s="90"/>
      <c r="H63" s="90"/>
      <c r="I63" s="90"/>
      <c r="J63" s="77"/>
      <c r="K63" s="77"/>
    </row>
    <row r="64" spans="1:11" x14ac:dyDescent="0.2">
      <c r="A64" s="77"/>
      <c r="B64" s="91" t="s">
        <v>85</v>
      </c>
      <c r="C64" s="77"/>
      <c r="D64" s="91"/>
      <c r="E64" s="91"/>
      <c r="F64" s="77"/>
      <c r="G64" s="91"/>
      <c r="H64" s="94" t="s">
        <v>86</v>
      </c>
      <c r="I64" s="77"/>
      <c r="J64" s="77"/>
      <c r="K64" s="77"/>
    </row>
    <row r="65" spans="1:11" x14ac:dyDescent="0.2">
      <c r="A65" s="77"/>
      <c r="B65" s="90" t="s">
        <v>87</v>
      </c>
      <c r="C65" s="77"/>
      <c r="D65" s="90"/>
      <c r="E65" s="90"/>
      <c r="F65" s="77"/>
      <c r="G65" s="103"/>
      <c r="H65" s="11"/>
      <c r="I65" s="77"/>
      <c r="J65" s="77"/>
      <c r="K65" s="93" t="str">
        <f>IF(H65="","Bitte ausfüllen!","")</f>
        <v>Bitte ausfüllen!</v>
      </c>
    </row>
    <row r="66" spans="1:11" x14ac:dyDescent="0.2">
      <c r="A66" s="77"/>
      <c r="B66" s="90" t="s">
        <v>88</v>
      </c>
      <c r="C66" s="77"/>
      <c r="D66" s="90"/>
      <c r="E66" s="90"/>
      <c r="F66" s="77"/>
      <c r="G66" s="103"/>
      <c r="H66" s="12"/>
      <c r="I66" s="77"/>
      <c r="J66" s="77"/>
      <c r="K66" s="93" t="str">
        <f>IF(H66="","Bitte ausfüllen!","")</f>
        <v>Bitte ausfüllen!</v>
      </c>
    </row>
    <row r="67" spans="1:11" x14ac:dyDescent="0.2">
      <c r="A67" s="77"/>
      <c r="B67" s="90" t="s">
        <v>89</v>
      </c>
      <c r="C67" s="77"/>
      <c r="D67" s="90"/>
      <c r="E67" s="90"/>
      <c r="F67" s="77"/>
      <c r="G67" s="103"/>
      <c r="H67" s="13"/>
      <c r="I67" s="77"/>
      <c r="J67" s="77"/>
      <c r="K67" s="93" t="str">
        <f>IF(H67="","Bitte ausfüllen!","")</f>
        <v>Bitte ausfüllen!</v>
      </c>
    </row>
    <row r="68" spans="1:11" x14ac:dyDescent="0.2">
      <c r="A68" s="77"/>
      <c r="B68" s="90" t="s">
        <v>90</v>
      </c>
      <c r="C68" s="77"/>
      <c r="D68" s="90"/>
      <c r="E68" s="90"/>
      <c r="F68" s="77"/>
      <c r="G68" s="103"/>
      <c r="H68" s="12"/>
      <c r="I68" s="77"/>
      <c r="J68" s="77"/>
      <c r="K68" s="93" t="str">
        <f>IF(H68="","Bitte ausfüllen!","")</f>
        <v>Bitte ausfüllen!</v>
      </c>
    </row>
    <row r="69" spans="1:11" x14ac:dyDescent="0.2">
      <c r="A69" s="77"/>
      <c r="B69" s="77"/>
      <c r="C69" s="77"/>
      <c r="D69" s="77"/>
      <c r="E69" s="77"/>
      <c r="F69" s="77"/>
      <c r="G69" s="77"/>
      <c r="H69" s="77"/>
      <c r="I69" s="77"/>
      <c r="J69" s="77"/>
      <c r="K69" s="77"/>
    </row>
    <row r="70" spans="1:11" x14ac:dyDescent="0.2">
      <c r="A70" s="77"/>
      <c r="B70" s="77"/>
      <c r="C70" s="104"/>
      <c r="D70" s="76"/>
      <c r="E70" s="77"/>
      <c r="F70" s="77"/>
      <c r="G70" s="77"/>
      <c r="H70" s="77"/>
      <c r="I70" s="77"/>
      <c r="J70" s="77"/>
      <c r="K70" s="77"/>
    </row>
    <row r="71" spans="1:11" ht="15.95" customHeight="1" x14ac:dyDescent="0.2">
      <c r="A71" s="53" t="s">
        <v>155</v>
      </c>
      <c r="B71" s="53"/>
      <c r="C71" s="53"/>
      <c r="D71" s="53" t="s">
        <v>158</v>
      </c>
      <c r="E71" s="77"/>
      <c r="F71" s="55" t="s">
        <v>122</v>
      </c>
      <c r="G71" s="56"/>
      <c r="H71" s="57"/>
      <c r="I71" s="77"/>
      <c r="J71" s="77"/>
      <c r="K71" s="77"/>
    </row>
    <row r="72" spans="1:11" ht="15.95" customHeight="1" x14ac:dyDescent="0.2">
      <c r="A72" s="54"/>
      <c r="B72" s="54"/>
      <c r="C72" s="54"/>
      <c r="D72" s="54"/>
      <c r="E72" s="77"/>
      <c r="F72" s="58"/>
      <c r="G72" s="59"/>
      <c r="H72" s="60"/>
      <c r="I72" s="91"/>
      <c r="J72" s="91"/>
      <c r="K72" s="91"/>
    </row>
    <row r="73" spans="1:11" ht="19.899999999999999" customHeight="1" x14ac:dyDescent="0.2">
      <c r="A73" s="63">
        <v>1</v>
      </c>
      <c r="B73" s="63"/>
      <c r="C73" s="105" t="s">
        <v>117</v>
      </c>
      <c r="D73" s="106">
        <v>7.3</v>
      </c>
      <c r="E73" s="77"/>
      <c r="F73" s="64" t="s">
        <v>211</v>
      </c>
      <c r="G73" s="64"/>
      <c r="H73" s="64"/>
      <c r="I73" s="77"/>
      <c r="J73" s="77"/>
      <c r="K73" s="77"/>
    </row>
    <row r="74" spans="1:11" ht="19.899999999999999" customHeight="1" x14ac:dyDescent="0.2">
      <c r="A74" s="63">
        <v>2</v>
      </c>
      <c r="B74" s="63"/>
      <c r="C74" s="105" t="s">
        <v>118</v>
      </c>
      <c r="D74" s="106">
        <v>9.3000000000000007</v>
      </c>
      <c r="E74" s="77"/>
      <c r="F74" s="77"/>
      <c r="G74" s="77"/>
      <c r="H74" s="77"/>
      <c r="I74" s="77"/>
      <c r="J74" s="77"/>
      <c r="K74" s="77"/>
    </row>
    <row r="75" spans="1:11" ht="23.25" customHeight="1" x14ac:dyDescent="0.2">
      <c r="A75" s="63">
        <v>3</v>
      </c>
      <c r="B75" s="63"/>
      <c r="C75" s="105" t="s">
        <v>119</v>
      </c>
      <c r="D75" s="106">
        <v>1.3</v>
      </c>
      <c r="E75" s="77"/>
      <c r="F75" s="77"/>
      <c r="G75" s="77"/>
      <c r="H75" s="77"/>
      <c r="I75" s="77"/>
      <c r="J75" s="77"/>
      <c r="K75" s="77"/>
    </row>
    <row r="76" spans="1:11" ht="23.25" customHeight="1" x14ac:dyDescent="0.2">
      <c r="A76" s="63">
        <v>4</v>
      </c>
      <c r="B76" s="63"/>
      <c r="C76" s="105" t="s">
        <v>120</v>
      </c>
      <c r="D76" s="106">
        <f>IF( F73="Sachsen",1.3,1.8)</f>
        <v>1.8</v>
      </c>
      <c r="E76" s="77"/>
      <c r="F76" s="77"/>
      <c r="G76" s="77"/>
      <c r="H76" s="77"/>
      <c r="I76" s="77"/>
      <c r="J76" s="77"/>
      <c r="K76" s="77"/>
    </row>
    <row r="77" spans="1:11" ht="23.25" customHeight="1" x14ac:dyDescent="0.2">
      <c r="A77" s="63">
        <v>5</v>
      </c>
      <c r="B77" s="63"/>
      <c r="C77" s="105" t="s">
        <v>123</v>
      </c>
      <c r="D77" s="106"/>
      <c r="E77" s="77"/>
      <c r="F77" s="77"/>
      <c r="G77" s="77"/>
      <c r="H77" s="77"/>
      <c r="I77" s="77"/>
      <c r="J77" s="77"/>
      <c r="K77" s="77"/>
    </row>
    <row r="78" spans="1:11" ht="23.25" customHeight="1" x14ac:dyDescent="0.2">
      <c r="A78" s="63">
        <v>6</v>
      </c>
      <c r="B78" s="63"/>
      <c r="C78" s="105" t="s">
        <v>107</v>
      </c>
      <c r="D78" s="106"/>
      <c r="E78" s="77"/>
      <c r="F78" s="77"/>
      <c r="G78" s="77"/>
      <c r="H78" s="77"/>
      <c r="I78" s="77"/>
      <c r="J78" s="77"/>
      <c r="K78" s="77"/>
    </row>
    <row r="79" spans="1:11" ht="23.25" customHeight="1" x14ac:dyDescent="0.2">
      <c r="A79" s="63">
        <v>7</v>
      </c>
      <c r="B79" s="63"/>
      <c r="C79" s="105" t="s">
        <v>121</v>
      </c>
      <c r="D79" s="106">
        <v>0.15</v>
      </c>
      <c r="E79" s="77"/>
      <c r="F79" s="77"/>
      <c r="G79" s="77"/>
      <c r="H79" s="77"/>
      <c r="I79" s="77"/>
      <c r="J79" s="77"/>
      <c r="K79" s="77"/>
    </row>
  </sheetData>
  <sheetProtection algorithmName="SHA-512" hashValue="GiVch+YmMYA17f1+qet/qg/noHysPYdabfcrHsSqQ3zGPLDVkt3vh47HJUHnTYkBHXIOXQy9bxRfepHsA3G4BA==" saltValue="5/VlBSF68RBGc1zVSIeFHA==" spinCount="100000" sheet="1" objects="1" scenarios="1"/>
  <mergeCells count="18">
    <mergeCell ref="A78:B78"/>
    <mergeCell ref="A79:B79"/>
    <mergeCell ref="F73:H73"/>
    <mergeCell ref="A73:B73"/>
    <mergeCell ref="A74:B74"/>
    <mergeCell ref="A75:B75"/>
    <mergeCell ref="A76:B76"/>
    <mergeCell ref="A77:B77"/>
    <mergeCell ref="A71:C72"/>
    <mergeCell ref="D71:D72"/>
    <mergeCell ref="F71:H72"/>
    <mergeCell ref="E1:I2"/>
    <mergeCell ref="A3:I3"/>
    <mergeCell ref="B59:C59"/>
    <mergeCell ref="B29:C29"/>
    <mergeCell ref="B34:C34"/>
    <mergeCell ref="B42:C42"/>
    <mergeCell ref="B57:C57"/>
  </mergeCells>
  <phoneticPr fontId="3" type="noConversion"/>
  <dataValidations count="1">
    <dataValidation type="decimal" errorStyle="warning" allowBlank="1" showInputMessage="1" showErrorMessage="1" error="Bitte überprüfen Sie Ihre Eingaben." sqref="C25" xr:uid="{00000000-0002-0000-0500-000000000000}">
      <formula1>8.5</formula1>
      <formula2>84</formula2>
    </dataValidation>
  </dataValidations>
  <hyperlinks>
    <hyperlink ref="K1" location="Inhaltsverzeichnis!A1" display="Zurück zum Inhaltsverzeichnis" xr:uid="{00000000-0004-0000-0500-000000000000}"/>
  </hyperlinks>
  <printOptions horizontalCentered="1"/>
  <pageMargins left="0.78740157480314965" right="0.78740157480314965" top="0.98425196850393704" bottom="0.98425196850393704" header="0.51181102362204722" footer="0.51181102362204722"/>
  <pageSetup paperSize="9" scale="60" orientation="portrait" r:id="rId1"/>
  <headerFooter alignWithMargins="0">
    <oddHeader>&amp;L&amp;F</oddHeader>
    <oddFooter>&amp;LStadt Harzgerode&amp;C&amp;P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Hinweis">
                <anchor moveWithCells="1">
                  <from>
                    <xdr:col>2</xdr:col>
                    <xdr:colOff>2924175</xdr:colOff>
                    <xdr:row>0</xdr:row>
                    <xdr:rowOff>123825</xdr:rowOff>
                  </from>
                  <to>
                    <xdr:col>3</xdr:col>
                    <xdr:colOff>561975</xdr:colOff>
                    <xdr:row>0</xdr:row>
                    <xdr:rowOff>409575</xdr:rowOff>
                  </to>
                </anchor>
              </controlPr>
            </control>
          </mc:Choice>
        </mc:AlternateContent>
        <mc:AlternateContent xmlns:mc="http://schemas.openxmlformats.org/markup-compatibility/2006">
          <mc:Choice Requires="x14">
            <control shapeId="28674" r:id="rId5" name="Check Box 2">
              <controlPr defaultSize="0" autoFill="0" autoLine="0" autoPict="0" altText="Hinweis">
                <anchor moveWithCells="1">
                  <from>
                    <xdr:col>2</xdr:col>
                    <xdr:colOff>2924175</xdr:colOff>
                    <xdr:row>0</xdr:row>
                    <xdr:rowOff>419100</xdr:rowOff>
                  </from>
                  <to>
                    <xdr:col>3</xdr:col>
                    <xdr:colOff>561975</xdr:colOff>
                    <xdr:row>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tabColor indexed="16"/>
  </sheetPr>
  <dimension ref="A1:Q49"/>
  <sheetViews>
    <sheetView showGridLines="0" zoomScaleNormal="100" workbookViewId="0"/>
  </sheetViews>
  <sheetFormatPr baseColWidth="10" defaultColWidth="0" defaultRowHeight="10.5" x14ac:dyDescent="0.15"/>
  <cols>
    <col min="1" max="1" width="6.7109375" style="8" customWidth="1"/>
    <col min="2" max="2" width="29.28515625" style="8" customWidth="1"/>
    <col min="3" max="3" width="11.140625" style="37" customWidth="1"/>
    <col min="4" max="4" width="9.140625" style="8" customWidth="1"/>
    <col min="5" max="5" width="16" style="8" bestFit="1" customWidth="1"/>
    <col min="6" max="6" width="12.7109375" style="8" customWidth="1"/>
    <col min="7" max="7" width="13.28515625" style="8" customWidth="1"/>
    <col min="8" max="8" width="12.140625" style="8" customWidth="1"/>
    <col min="9" max="9" width="13.28515625" style="8" customWidth="1"/>
    <col min="10" max="10" width="14.140625" style="8" customWidth="1"/>
    <col min="11" max="12" width="12.85546875" style="8" customWidth="1"/>
    <col min="13" max="13" width="22.28515625" style="8" customWidth="1"/>
    <col min="14" max="14" width="13.28515625" style="8" hidden="1" customWidth="1"/>
    <col min="15" max="15" width="10" style="8" hidden="1" customWidth="1"/>
    <col min="16" max="16" width="11.42578125" style="8" hidden="1" customWidth="1"/>
    <col min="17" max="17" width="10.5703125" style="8" hidden="1" customWidth="1"/>
    <col min="18" max="16384" width="6.42578125" style="8" hidden="1"/>
  </cols>
  <sheetData>
    <row r="1" spans="1:13" s="4" customFormat="1" ht="36" customHeight="1" x14ac:dyDescent="0.2">
      <c r="A1" s="4" t="s">
        <v>152</v>
      </c>
      <c r="C1" s="19"/>
      <c r="F1" s="7"/>
      <c r="G1" s="7"/>
      <c r="H1" s="7"/>
      <c r="I1" s="7"/>
      <c r="J1" s="6" t="s">
        <v>100</v>
      </c>
    </row>
    <row r="2" spans="1:13" s="4" customFormat="1" ht="25.9" customHeight="1" x14ac:dyDescent="0.2">
      <c r="A2" s="4" t="s">
        <v>101</v>
      </c>
      <c r="B2" s="5" t="str">
        <f>IF(Inhaltsverzeichnis!$C$3="", "",Inhaltsverzeichnis!$C$3)</f>
        <v/>
      </c>
      <c r="C2" s="19"/>
      <c r="F2" s="22" t="b">
        <v>0</v>
      </c>
      <c r="G2" s="49" t="str">
        <f>IF(F2=TRUE,"Bitte tragen Sie Ihre Leistungswerte in die gelben Zellen direkt unter der Zelle Leistungswerte (m²/h) ein. " &amp; "Die Leistungswerte werden automatisch in die untere Kalkulation übernommen.  
Die Steigerkosten sind pro Objekt in der Spalte SteigerKosten (€) einzutragen. Wenn keine Kosten dafür anfallen, bitte eine 0 eintragen.",IF(F3=TRUE,
"Die rot markierten Informationen sind nur zur Unterstützung. Sie zeigen an, wenn gelbe Zellen in dieser Tabelle oder in dem Stundenverrechnungssatz (SVS GlasRG) nicht ausgefüllt sind. " &amp;
"Wenn keine rote Schrift mehr angezeigt wird, ist alles ausgefüllt.",""))</f>
        <v/>
      </c>
      <c r="H2" s="49"/>
      <c r="I2" s="49"/>
      <c r="J2" s="49"/>
      <c r="K2" s="49"/>
      <c r="L2" s="49"/>
    </row>
    <row r="3" spans="1:13" s="4" customFormat="1" ht="27" customHeight="1" x14ac:dyDescent="0.2">
      <c r="B3" s="5"/>
      <c r="C3" s="19"/>
      <c r="F3" s="22" t="b">
        <v>0</v>
      </c>
      <c r="G3" s="65"/>
      <c r="H3" s="65"/>
      <c r="I3" s="65"/>
      <c r="J3" s="65"/>
      <c r="K3" s="65"/>
      <c r="L3" s="65"/>
      <c r="M3" s="21">
        <f>IF(COUNTA($M$5:$M$31)-COUNTBLANK($M$5:$M$31)=0,"",COUNTA($M$5:$M$31)-COUNTBLANK($M$5:$M$31))</f>
        <v>27</v>
      </c>
    </row>
    <row r="4" spans="1:13" ht="45" customHeight="1" x14ac:dyDescent="0.15">
      <c r="A4" s="1" t="s">
        <v>92</v>
      </c>
      <c r="B4" s="1" t="s">
        <v>104</v>
      </c>
      <c r="C4" s="2" t="s">
        <v>126</v>
      </c>
      <c r="D4" s="2" t="s">
        <v>103</v>
      </c>
      <c r="E4" s="2" t="s">
        <v>127</v>
      </c>
      <c r="F4" s="2" t="s">
        <v>128</v>
      </c>
      <c r="G4" s="2" t="s">
        <v>125</v>
      </c>
      <c r="H4" s="2" t="s">
        <v>151</v>
      </c>
      <c r="I4" s="2" t="s">
        <v>129</v>
      </c>
      <c r="J4" s="2" t="s">
        <v>150</v>
      </c>
      <c r="K4" s="2" t="s">
        <v>105</v>
      </c>
      <c r="L4" s="2" t="s">
        <v>106</v>
      </c>
    </row>
    <row r="5" spans="1:13" ht="15" customHeight="1" x14ac:dyDescent="0.15">
      <c r="A5" s="38">
        <v>1</v>
      </c>
      <c r="B5" s="39" t="s">
        <v>160</v>
      </c>
      <c r="C5" s="38" t="s">
        <v>159</v>
      </c>
      <c r="D5" s="138" t="s">
        <v>124</v>
      </c>
      <c r="E5" s="40">
        <v>47.749999999999993</v>
      </c>
      <c r="F5" s="40">
        <v>2</v>
      </c>
      <c r="G5" s="40">
        <v>1</v>
      </c>
      <c r="H5" s="40">
        <f>$E$5*$F$5*$G$5</f>
        <v>95.499999999999986</v>
      </c>
      <c r="I5" s="110"/>
      <c r="J5" s="110"/>
      <c r="K5" s="40">
        <f ca="1">IF('SVS GlasRG'!$H$61="",0,'SVS GlasRG'!$H$61)</f>
        <v>0</v>
      </c>
      <c r="L5" s="40">
        <f t="shared" ref="L5:L31" si="0">IF(OR(H5=0,I5="",J5=""),0,ROUND(H5/J5*K5+I5*G5,2))</f>
        <v>0</v>
      </c>
      <c r="M5" s="8" t="str">
        <f t="shared" ref="M5:M31" si="1">IF(H5=0,"",IF(I5="","Steigerkosten eintragen",IF(J5="","Leistungswert eintragen",IF(K5=0,"SVS prüfen",""))))</f>
        <v>Steigerkosten eintragen</v>
      </c>
    </row>
    <row r="6" spans="1:13" ht="15" customHeight="1" x14ac:dyDescent="0.15">
      <c r="A6" s="38">
        <v>2</v>
      </c>
      <c r="B6" s="39" t="s">
        <v>161</v>
      </c>
      <c r="C6" s="38" t="s">
        <v>159</v>
      </c>
      <c r="D6" s="138" t="s">
        <v>124</v>
      </c>
      <c r="E6" s="40">
        <v>524.32000000000005</v>
      </c>
      <c r="F6" s="40">
        <v>2</v>
      </c>
      <c r="G6" s="40">
        <v>1</v>
      </c>
      <c r="H6" s="40">
        <f>$E$6*$F$6*$G$6</f>
        <v>1048.6400000000001</v>
      </c>
      <c r="I6" s="110"/>
      <c r="J6" s="110"/>
      <c r="K6" s="40">
        <f ca="1">IF('SVS GlasRG'!$H$61="",0,'SVS GlasRG'!$H$61)</f>
        <v>0</v>
      </c>
      <c r="L6" s="40">
        <f t="shared" si="0"/>
        <v>0</v>
      </c>
      <c r="M6" s="8" t="str">
        <f t="shared" si="1"/>
        <v>Steigerkosten eintragen</v>
      </c>
    </row>
    <row r="7" spans="1:13" ht="15" customHeight="1" x14ac:dyDescent="0.15">
      <c r="A7" s="38">
        <v>3</v>
      </c>
      <c r="B7" s="39" t="s">
        <v>162</v>
      </c>
      <c r="C7" s="38" t="s">
        <v>159</v>
      </c>
      <c r="D7" s="138" t="s">
        <v>124</v>
      </c>
      <c r="E7" s="40">
        <v>66.12</v>
      </c>
      <c r="F7" s="40">
        <v>2</v>
      </c>
      <c r="G7" s="40">
        <v>1</v>
      </c>
      <c r="H7" s="40">
        <f>$E$7*$F$7*$G$7</f>
        <v>132.24</v>
      </c>
      <c r="I7" s="110"/>
      <c r="J7" s="110"/>
      <c r="K7" s="40">
        <f ca="1">IF('SVS GlasRG'!$H$61="",0,'SVS GlasRG'!$H$61)</f>
        <v>0</v>
      </c>
      <c r="L7" s="40">
        <f t="shared" si="0"/>
        <v>0</v>
      </c>
      <c r="M7" s="8" t="str">
        <f t="shared" si="1"/>
        <v>Steigerkosten eintragen</v>
      </c>
    </row>
    <row r="8" spans="1:13" ht="15" customHeight="1" x14ac:dyDescent="0.15">
      <c r="A8" s="38">
        <v>4</v>
      </c>
      <c r="B8" s="39" t="s">
        <v>163</v>
      </c>
      <c r="C8" s="38" t="s">
        <v>159</v>
      </c>
      <c r="D8" s="138" t="s">
        <v>124</v>
      </c>
      <c r="E8" s="40">
        <v>178.29</v>
      </c>
      <c r="F8" s="40">
        <v>2</v>
      </c>
      <c r="G8" s="40">
        <v>1</v>
      </c>
      <c r="H8" s="40">
        <f>$E$8*$F$8*$G$8</f>
        <v>356.58</v>
      </c>
      <c r="I8" s="110"/>
      <c r="J8" s="110"/>
      <c r="K8" s="40">
        <f ca="1">IF('SVS GlasRG'!$H$61="",0,'SVS GlasRG'!$H$61)</f>
        <v>0</v>
      </c>
      <c r="L8" s="40">
        <f t="shared" si="0"/>
        <v>0</v>
      </c>
      <c r="M8" s="8" t="str">
        <f t="shared" si="1"/>
        <v>Steigerkosten eintragen</v>
      </c>
    </row>
    <row r="9" spans="1:13" ht="15" customHeight="1" x14ac:dyDescent="0.15">
      <c r="A9" s="38">
        <v>5</v>
      </c>
      <c r="B9" s="39" t="s">
        <v>164</v>
      </c>
      <c r="C9" s="38" t="s">
        <v>159</v>
      </c>
      <c r="D9" s="138" t="s">
        <v>124</v>
      </c>
      <c r="E9" s="40">
        <v>4.09</v>
      </c>
      <c r="F9" s="40">
        <v>2</v>
      </c>
      <c r="G9" s="40">
        <v>1</v>
      </c>
      <c r="H9" s="40">
        <f>$E$9*$F$9*$G$9</f>
        <v>8.18</v>
      </c>
      <c r="I9" s="110"/>
      <c r="J9" s="110"/>
      <c r="K9" s="40">
        <f ca="1">IF('SVS GlasRG'!$H$61="",0,'SVS GlasRG'!$H$61)</f>
        <v>0</v>
      </c>
      <c r="L9" s="40">
        <f t="shared" si="0"/>
        <v>0</v>
      </c>
      <c r="M9" s="8" t="str">
        <f t="shared" si="1"/>
        <v>Steigerkosten eintragen</v>
      </c>
    </row>
    <row r="10" spans="1:13" ht="15" customHeight="1" x14ac:dyDescent="0.15">
      <c r="A10" s="38">
        <v>6</v>
      </c>
      <c r="B10" s="39" t="s">
        <v>165</v>
      </c>
      <c r="C10" s="38" t="s">
        <v>159</v>
      </c>
      <c r="D10" s="138" t="s">
        <v>124</v>
      </c>
      <c r="E10" s="40">
        <v>121.24999999999997</v>
      </c>
      <c r="F10" s="40">
        <v>2</v>
      </c>
      <c r="G10" s="40">
        <v>1</v>
      </c>
      <c r="H10" s="40">
        <f>$E$10*$F$10*$G$10</f>
        <v>242.49999999999994</v>
      </c>
      <c r="I10" s="110"/>
      <c r="J10" s="110"/>
      <c r="K10" s="40">
        <f ca="1">IF('SVS GlasRG'!$H$61="",0,'SVS GlasRG'!$H$61)</f>
        <v>0</v>
      </c>
      <c r="L10" s="40">
        <f t="shared" si="0"/>
        <v>0</v>
      </c>
      <c r="M10" s="8" t="str">
        <f t="shared" si="1"/>
        <v>Steigerkosten eintragen</v>
      </c>
    </row>
    <row r="11" spans="1:13" ht="15" customHeight="1" x14ac:dyDescent="0.15">
      <c r="A11" s="38">
        <v>7</v>
      </c>
      <c r="B11" s="39" t="s">
        <v>165</v>
      </c>
      <c r="C11" s="38" t="s">
        <v>159</v>
      </c>
      <c r="D11" s="138" t="s">
        <v>124</v>
      </c>
      <c r="E11" s="40">
        <v>24.25</v>
      </c>
      <c r="F11" s="40">
        <v>4</v>
      </c>
      <c r="G11" s="40">
        <v>1</v>
      </c>
      <c r="H11" s="40">
        <f>$E$11*$F$11*$G$11</f>
        <v>97</v>
      </c>
      <c r="I11" s="110"/>
      <c r="J11" s="110"/>
      <c r="K11" s="40">
        <f ca="1">IF('SVS GlasRG'!$H$61="",0,'SVS GlasRG'!$H$61)</f>
        <v>0</v>
      </c>
      <c r="L11" s="40">
        <f t="shared" si="0"/>
        <v>0</v>
      </c>
      <c r="M11" s="8" t="str">
        <f t="shared" si="1"/>
        <v>Steigerkosten eintragen</v>
      </c>
    </row>
    <row r="12" spans="1:13" ht="15" customHeight="1" x14ac:dyDescent="0.15">
      <c r="A12" s="38">
        <v>8</v>
      </c>
      <c r="B12" s="39" t="s">
        <v>166</v>
      </c>
      <c r="C12" s="38" t="s">
        <v>159</v>
      </c>
      <c r="D12" s="138" t="s">
        <v>124</v>
      </c>
      <c r="E12" s="40">
        <v>20.74</v>
      </c>
      <c r="F12" s="40">
        <v>2</v>
      </c>
      <c r="G12" s="40">
        <v>1</v>
      </c>
      <c r="H12" s="40">
        <f>$E$12*$F$12*$G$12</f>
        <v>41.48</v>
      </c>
      <c r="I12" s="110"/>
      <c r="J12" s="110"/>
      <c r="K12" s="40">
        <f ca="1">IF('SVS GlasRG'!$H$61="",0,'SVS GlasRG'!$H$61)</f>
        <v>0</v>
      </c>
      <c r="L12" s="40">
        <f t="shared" si="0"/>
        <v>0</v>
      </c>
      <c r="M12" s="8" t="str">
        <f t="shared" si="1"/>
        <v>Steigerkosten eintragen</v>
      </c>
    </row>
    <row r="13" spans="1:13" ht="15" customHeight="1" x14ac:dyDescent="0.15">
      <c r="A13" s="38">
        <v>9</v>
      </c>
      <c r="B13" s="39" t="s">
        <v>166</v>
      </c>
      <c r="C13" s="38" t="s">
        <v>159</v>
      </c>
      <c r="D13" s="138" t="s">
        <v>124</v>
      </c>
      <c r="E13" s="40">
        <v>70.069999999999993</v>
      </c>
      <c r="F13" s="40">
        <v>4</v>
      </c>
      <c r="G13" s="40">
        <v>1</v>
      </c>
      <c r="H13" s="40">
        <f>$E$13*$F$13*$G$13</f>
        <v>280.27999999999997</v>
      </c>
      <c r="I13" s="110"/>
      <c r="J13" s="110"/>
      <c r="K13" s="40">
        <f ca="1">IF('SVS GlasRG'!$H$61="",0,'SVS GlasRG'!$H$61)</f>
        <v>0</v>
      </c>
      <c r="L13" s="40">
        <f t="shared" si="0"/>
        <v>0</v>
      </c>
      <c r="M13" s="8" t="str">
        <f t="shared" si="1"/>
        <v>Steigerkosten eintragen</v>
      </c>
    </row>
    <row r="14" spans="1:13" ht="15" customHeight="1" x14ac:dyDescent="0.15">
      <c r="A14" s="38">
        <v>10</v>
      </c>
      <c r="B14" s="39" t="s">
        <v>167</v>
      </c>
      <c r="C14" s="38" t="s">
        <v>159</v>
      </c>
      <c r="D14" s="138" t="s">
        <v>124</v>
      </c>
      <c r="E14" s="40">
        <v>7.5</v>
      </c>
      <c r="F14" s="40">
        <v>2</v>
      </c>
      <c r="G14" s="40">
        <v>1</v>
      </c>
      <c r="H14" s="40">
        <f>$E$14*$F$14*$G$14</f>
        <v>15</v>
      </c>
      <c r="I14" s="110"/>
      <c r="J14" s="110"/>
      <c r="K14" s="40">
        <f ca="1">IF('SVS GlasRG'!$H$61="",0,'SVS GlasRG'!$H$61)</f>
        <v>0</v>
      </c>
      <c r="L14" s="40">
        <f t="shared" si="0"/>
        <v>0</v>
      </c>
      <c r="M14" s="8" t="str">
        <f t="shared" si="1"/>
        <v>Steigerkosten eintragen</v>
      </c>
    </row>
    <row r="15" spans="1:13" ht="15" customHeight="1" x14ac:dyDescent="0.15">
      <c r="A15" s="38">
        <v>11</v>
      </c>
      <c r="B15" s="39" t="s">
        <v>168</v>
      </c>
      <c r="C15" s="38" t="s">
        <v>159</v>
      </c>
      <c r="D15" s="138" t="s">
        <v>124</v>
      </c>
      <c r="E15" s="40">
        <v>23.65</v>
      </c>
      <c r="F15" s="40">
        <v>2</v>
      </c>
      <c r="G15" s="40">
        <v>1</v>
      </c>
      <c r="H15" s="40">
        <f>$E$15*$F$15*$G$15</f>
        <v>47.3</v>
      </c>
      <c r="I15" s="110"/>
      <c r="J15" s="110"/>
      <c r="K15" s="40">
        <f ca="1">IF('SVS GlasRG'!$H$61="",0,'SVS GlasRG'!$H$61)</f>
        <v>0</v>
      </c>
      <c r="L15" s="40">
        <f t="shared" si="0"/>
        <v>0</v>
      </c>
      <c r="M15" s="8" t="str">
        <f t="shared" si="1"/>
        <v>Steigerkosten eintragen</v>
      </c>
    </row>
    <row r="16" spans="1:13" ht="15" customHeight="1" x14ac:dyDescent="0.15">
      <c r="A16" s="38">
        <v>12</v>
      </c>
      <c r="B16" s="39" t="s">
        <v>169</v>
      </c>
      <c r="C16" s="38" t="s">
        <v>159</v>
      </c>
      <c r="D16" s="138" t="s">
        <v>124</v>
      </c>
      <c r="E16" s="40">
        <v>36.010000000000005</v>
      </c>
      <c r="F16" s="40">
        <v>2</v>
      </c>
      <c r="G16" s="40">
        <v>1</v>
      </c>
      <c r="H16" s="40">
        <f>$E$16*$F$16*$G$16</f>
        <v>72.02000000000001</v>
      </c>
      <c r="I16" s="110"/>
      <c r="J16" s="110"/>
      <c r="K16" s="40">
        <f ca="1">IF('SVS GlasRG'!$H$61="",0,'SVS GlasRG'!$H$61)</f>
        <v>0</v>
      </c>
      <c r="L16" s="40">
        <f t="shared" si="0"/>
        <v>0</v>
      </c>
      <c r="M16" s="8" t="str">
        <f t="shared" si="1"/>
        <v>Steigerkosten eintragen</v>
      </c>
    </row>
    <row r="17" spans="1:13" ht="15" customHeight="1" x14ac:dyDescent="0.15">
      <c r="A17" s="38">
        <v>13</v>
      </c>
      <c r="B17" s="39" t="s">
        <v>170</v>
      </c>
      <c r="C17" s="38" t="s">
        <v>159</v>
      </c>
      <c r="D17" s="138" t="s">
        <v>124</v>
      </c>
      <c r="E17" s="40">
        <v>80.389999999999986</v>
      </c>
      <c r="F17" s="40">
        <v>2</v>
      </c>
      <c r="G17" s="40">
        <v>1</v>
      </c>
      <c r="H17" s="40">
        <f>$E$17*$F$17*$G$17</f>
        <v>160.77999999999997</v>
      </c>
      <c r="I17" s="110"/>
      <c r="J17" s="110"/>
      <c r="K17" s="40">
        <f ca="1">IF('SVS GlasRG'!$H$61="",0,'SVS GlasRG'!$H$61)</f>
        <v>0</v>
      </c>
      <c r="L17" s="40">
        <f t="shared" si="0"/>
        <v>0</v>
      </c>
      <c r="M17" s="8" t="str">
        <f t="shared" si="1"/>
        <v>Steigerkosten eintragen</v>
      </c>
    </row>
    <row r="18" spans="1:13" ht="15" customHeight="1" x14ac:dyDescent="0.15">
      <c r="A18" s="38">
        <v>14</v>
      </c>
      <c r="B18" s="39" t="s">
        <v>171</v>
      </c>
      <c r="C18" s="38" t="s">
        <v>159</v>
      </c>
      <c r="D18" s="138" t="s">
        <v>124</v>
      </c>
      <c r="E18" s="40">
        <v>58.400000000000013</v>
      </c>
      <c r="F18" s="40">
        <v>2</v>
      </c>
      <c r="G18" s="40">
        <v>1</v>
      </c>
      <c r="H18" s="40">
        <f>$E$18*$F$18*$G$18</f>
        <v>116.80000000000003</v>
      </c>
      <c r="I18" s="110"/>
      <c r="J18" s="110"/>
      <c r="K18" s="40">
        <f ca="1">IF('SVS GlasRG'!$H$61="",0,'SVS GlasRG'!$H$61)</f>
        <v>0</v>
      </c>
      <c r="L18" s="40">
        <f t="shared" si="0"/>
        <v>0</v>
      </c>
      <c r="M18" s="8" t="str">
        <f t="shared" si="1"/>
        <v>Steigerkosten eintragen</v>
      </c>
    </row>
    <row r="19" spans="1:13" ht="15" customHeight="1" x14ac:dyDescent="0.15">
      <c r="A19" s="38">
        <v>15</v>
      </c>
      <c r="B19" s="39" t="s">
        <v>172</v>
      </c>
      <c r="C19" s="38" t="s">
        <v>159</v>
      </c>
      <c r="D19" s="138" t="s">
        <v>124</v>
      </c>
      <c r="E19" s="40">
        <v>30.279999999999998</v>
      </c>
      <c r="F19" s="40">
        <v>2</v>
      </c>
      <c r="G19" s="40">
        <v>1</v>
      </c>
      <c r="H19" s="40">
        <f>$E$19*$F$19*$G$19</f>
        <v>60.559999999999995</v>
      </c>
      <c r="I19" s="110"/>
      <c r="J19" s="110"/>
      <c r="K19" s="40">
        <f ca="1">IF('SVS GlasRG'!$H$61="",0,'SVS GlasRG'!$H$61)</f>
        <v>0</v>
      </c>
      <c r="L19" s="40">
        <f t="shared" si="0"/>
        <v>0</v>
      </c>
      <c r="M19" s="8" t="str">
        <f t="shared" si="1"/>
        <v>Steigerkosten eintragen</v>
      </c>
    </row>
    <row r="20" spans="1:13" ht="15" customHeight="1" x14ac:dyDescent="0.15">
      <c r="A20" s="38">
        <v>16</v>
      </c>
      <c r="B20" s="39" t="s">
        <v>173</v>
      </c>
      <c r="C20" s="38" t="s">
        <v>159</v>
      </c>
      <c r="D20" s="138" t="s">
        <v>124</v>
      </c>
      <c r="E20" s="40">
        <v>109.42999999999998</v>
      </c>
      <c r="F20" s="40">
        <v>2</v>
      </c>
      <c r="G20" s="40">
        <v>1</v>
      </c>
      <c r="H20" s="40">
        <f>$E$20*$F$20*$G$20</f>
        <v>218.85999999999996</v>
      </c>
      <c r="I20" s="110"/>
      <c r="J20" s="110"/>
      <c r="K20" s="40">
        <f ca="1">IF('SVS GlasRG'!$H$61="",0,'SVS GlasRG'!$H$61)</f>
        <v>0</v>
      </c>
      <c r="L20" s="40">
        <f t="shared" si="0"/>
        <v>0</v>
      </c>
      <c r="M20" s="8" t="str">
        <f t="shared" si="1"/>
        <v>Steigerkosten eintragen</v>
      </c>
    </row>
    <row r="21" spans="1:13" ht="15" customHeight="1" x14ac:dyDescent="0.15">
      <c r="A21" s="38">
        <v>17</v>
      </c>
      <c r="B21" s="39" t="s">
        <v>174</v>
      </c>
      <c r="C21" s="38" t="s">
        <v>159</v>
      </c>
      <c r="D21" s="138" t="s">
        <v>124</v>
      </c>
      <c r="E21" s="40">
        <v>22.740000000000002</v>
      </c>
      <c r="F21" s="40">
        <v>2</v>
      </c>
      <c r="G21" s="40">
        <v>1</v>
      </c>
      <c r="H21" s="40">
        <f>$E$21*$F$21*$G$21</f>
        <v>45.480000000000004</v>
      </c>
      <c r="I21" s="110"/>
      <c r="J21" s="110"/>
      <c r="K21" s="40">
        <f ca="1">IF('SVS GlasRG'!$H$61="",0,'SVS GlasRG'!$H$61)</f>
        <v>0</v>
      </c>
      <c r="L21" s="40">
        <f t="shared" si="0"/>
        <v>0</v>
      </c>
      <c r="M21" s="8" t="str">
        <f t="shared" si="1"/>
        <v>Steigerkosten eintragen</v>
      </c>
    </row>
    <row r="22" spans="1:13" ht="15" customHeight="1" x14ac:dyDescent="0.15">
      <c r="A22" s="38">
        <v>18</v>
      </c>
      <c r="B22" s="39" t="s">
        <v>175</v>
      </c>
      <c r="C22" s="38" t="s">
        <v>159</v>
      </c>
      <c r="D22" s="138" t="s">
        <v>124</v>
      </c>
      <c r="E22" s="40">
        <v>30.879999999999992</v>
      </c>
      <c r="F22" s="40">
        <v>2</v>
      </c>
      <c r="G22" s="40">
        <v>1</v>
      </c>
      <c r="H22" s="40">
        <f>$E$22*$F$22*$G$22</f>
        <v>61.759999999999984</v>
      </c>
      <c r="I22" s="110"/>
      <c r="J22" s="110"/>
      <c r="K22" s="40">
        <f ca="1">IF('SVS GlasRG'!$H$61="",0,'SVS GlasRG'!$H$61)</f>
        <v>0</v>
      </c>
      <c r="L22" s="40">
        <f t="shared" si="0"/>
        <v>0</v>
      </c>
      <c r="M22" s="8" t="str">
        <f t="shared" si="1"/>
        <v>Steigerkosten eintragen</v>
      </c>
    </row>
    <row r="23" spans="1:13" ht="15" customHeight="1" x14ac:dyDescent="0.15">
      <c r="A23" s="38">
        <v>19</v>
      </c>
      <c r="B23" s="39" t="s">
        <v>176</v>
      </c>
      <c r="C23" s="38" t="s">
        <v>159</v>
      </c>
      <c r="D23" s="138" t="s">
        <v>124</v>
      </c>
      <c r="E23" s="40">
        <v>25.39</v>
      </c>
      <c r="F23" s="40">
        <v>2</v>
      </c>
      <c r="G23" s="40">
        <v>1</v>
      </c>
      <c r="H23" s="40">
        <f>$E$23*$F$23*$G$23</f>
        <v>50.78</v>
      </c>
      <c r="I23" s="110"/>
      <c r="J23" s="110"/>
      <c r="K23" s="40">
        <f ca="1">IF('SVS GlasRG'!$H$61="",0,'SVS GlasRG'!$H$61)</f>
        <v>0</v>
      </c>
      <c r="L23" s="40">
        <f t="shared" si="0"/>
        <v>0</v>
      </c>
      <c r="M23" s="8" t="str">
        <f t="shared" si="1"/>
        <v>Steigerkosten eintragen</v>
      </c>
    </row>
    <row r="24" spans="1:13" ht="15" customHeight="1" x14ac:dyDescent="0.15">
      <c r="A24" s="38">
        <v>20</v>
      </c>
      <c r="B24" s="39" t="s">
        <v>177</v>
      </c>
      <c r="C24" s="38" t="s">
        <v>159</v>
      </c>
      <c r="D24" s="138" t="s">
        <v>124</v>
      </c>
      <c r="E24" s="40">
        <v>46.290000000000006</v>
      </c>
      <c r="F24" s="40">
        <v>2</v>
      </c>
      <c r="G24" s="40">
        <v>1</v>
      </c>
      <c r="H24" s="40">
        <f>$E$24*$F$24*$G$24</f>
        <v>92.580000000000013</v>
      </c>
      <c r="I24" s="110"/>
      <c r="J24" s="110"/>
      <c r="K24" s="40">
        <f ca="1">IF('SVS GlasRG'!$H$61="",0,'SVS GlasRG'!$H$61)</f>
        <v>0</v>
      </c>
      <c r="L24" s="40">
        <f t="shared" si="0"/>
        <v>0</v>
      </c>
      <c r="M24" s="8" t="str">
        <f t="shared" si="1"/>
        <v>Steigerkosten eintragen</v>
      </c>
    </row>
    <row r="25" spans="1:13" ht="15" customHeight="1" x14ac:dyDescent="0.15">
      <c r="A25" s="38">
        <v>21</v>
      </c>
      <c r="B25" s="39" t="s">
        <v>178</v>
      </c>
      <c r="C25" s="38" t="s">
        <v>159</v>
      </c>
      <c r="D25" s="138" t="s">
        <v>124</v>
      </c>
      <c r="E25" s="40">
        <v>22.8</v>
      </c>
      <c r="F25" s="40">
        <v>2</v>
      </c>
      <c r="G25" s="40">
        <v>1</v>
      </c>
      <c r="H25" s="40">
        <f>$E$25*$F$25*$G$25</f>
        <v>45.6</v>
      </c>
      <c r="I25" s="110"/>
      <c r="J25" s="110"/>
      <c r="K25" s="40">
        <f ca="1">IF('SVS GlasRG'!$H$61="",0,'SVS GlasRG'!$H$61)</f>
        <v>0</v>
      </c>
      <c r="L25" s="40">
        <f t="shared" si="0"/>
        <v>0</v>
      </c>
      <c r="M25" s="8" t="str">
        <f t="shared" si="1"/>
        <v>Steigerkosten eintragen</v>
      </c>
    </row>
    <row r="26" spans="1:13" ht="15" customHeight="1" x14ac:dyDescent="0.15">
      <c r="A26" s="38">
        <v>22</v>
      </c>
      <c r="B26" s="39" t="s">
        <v>179</v>
      </c>
      <c r="C26" s="38" t="s">
        <v>159</v>
      </c>
      <c r="D26" s="138" t="s">
        <v>124</v>
      </c>
      <c r="E26" s="40">
        <v>43.38</v>
      </c>
      <c r="F26" s="40">
        <v>2</v>
      </c>
      <c r="G26" s="40">
        <v>1</v>
      </c>
      <c r="H26" s="40">
        <f>$E$26*$F$26*$G$26</f>
        <v>86.76</v>
      </c>
      <c r="I26" s="110"/>
      <c r="J26" s="110"/>
      <c r="K26" s="40">
        <f ca="1">IF('SVS GlasRG'!$H$61="",0,'SVS GlasRG'!$H$61)</f>
        <v>0</v>
      </c>
      <c r="L26" s="40">
        <f t="shared" si="0"/>
        <v>0</v>
      </c>
      <c r="M26" s="8" t="str">
        <f t="shared" si="1"/>
        <v>Steigerkosten eintragen</v>
      </c>
    </row>
    <row r="27" spans="1:13" ht="15" customHeight="1" x14ac:dyDescent="0.15">
      <c r="A27" s="38">
        <v>23</v>
      </c>
      <c r="B27" s="39" t="s">
        <v>180</v>
      </c>
      <c r="C27" s="38" t="s">
        <v>159</v>
      </c>
      <c r="D27" s="138" t="s">
        <v>124</v>
      </c>
      <c r="E27" s="40">
        <v>25.480000000000004</v>
      </c>
      <c r="F27" s="40">
        <v>2</v>
      </c>
      <c r="G27" s="40">
        <v>1</v>
      </c>
      <c r="H27" s="40">
        <f>$E$27*$F$27*$G$27</f>
        <v>50.960000000000008</v>
      </c>
      <c r="I27" s="110"/>
      <c r="J27" s="110"/>
      <c r="K27" s="40">
        <f ca="1">IF('SVS GlasRG'!$H$61="",0,'SVS GlasRG'!$H$61)</f>
        <v>0</v>
      </c>
      <c r="L27" s="40">
        <f t="shared" si="0"/>
        <v>0</v>
      </c>
      <c r="M27" s="8" t="str">
        <f t="shared" si="1"/>
        <v>Steigerkosten eintragen</v>
      </c>
    </row>
    <row r="28" spans="1:13" ht="15" customHeight="1" x14ac:dyDescent="0.15">
      <c r="A28" s="38">
        <v>24</v>
      </c>
      <c r="B28" s="39" t="s">
        <v>181</v>
      </c>
      <c r="C28" s="38" t="s">
        <v>159</v>
      </c>
      <c r="D28" s="138" t="s">
        <v>124</v>
      </c>
      <c r="E28" s="40">
        <v>4.18</v>
      </c>
      <c r="F28" s="40">
        <v>2</v>
      </c>
      <c r="G28" s="40">
        <v>1</v>
      </c>
      <c r="H28" s="40">
        <f>$E$28*$F$28*$G$28</f>
        <v>8.36</v>
      </c>
      <c r="I28" s="110"/>
      <c r="J28" s="110"/>
      <c r="K28" s="40">
        <f ca="1">IF('SVS GlasRG'!$H$61="",0,'SVS GlasRG'!$H$61)</f>
        <v>0</v>
      </c>
      <c r="L28" s="40">
        <f t="shared" si="0"/>
        <v>0</v>
      </c>
      <c r="M28" s="8" t="str">
        <f t="shared" si="1"/>
        <v>Steigerkosten eintragen</v>
      </c>
    </row>
    <row r="29" spans="1:13" ht="15" customHeight="1" x14ac:dyDescent="0.15">
      <c r="A29" s="38">
        <v>25</v>
      </c>
      <c r="B29" s="39" t="s">
        <v>182</v>
      </c>
      <c r="C29" s="38" t="s">
        <v>159</v>
      </c>
      <c r="D29" s="138" t="s">
        <v>124</v>
      </c>
      <c r="E29" s="40">
        <v>37.53</v>
      </c>
      <c r="F29" s="40">
        <v>2</v>
      </c>
      <c r="G29" s="40">
        <v>1</v>
      </c>
      <c r="H29" s="40">
        <f>$E$29*$F$29*$G$29</f>
        <v>75.06</v>
      </c>
      <c r="I29" s="110"/>
      <c r="J29" s="110"/>
      <c r="K29" s="40">
        <f ca="1">IF('SVS GlasRG'!$H$61="",0,'SVS GlasRG'!$H$61)</f>
        <v>0</v>
      </c>
      <c r="L29" s="40">
        <f t="shared" si="0"/>
        <v>0</v>
      </c>
      <c r="M29" s="8" t="str">
        <f t="shared" si="1"/>
        <v>Steigerkosten eintragen</v>
      </c>
    </row>
    <row r="30" spans="1:13" ht="15" customHeight="1" x14ac:dyDescent="0.15">
      <c r="A30" s="38">
        <v>26</v>
      </c>
      <c r="B30" s="39" t="s">
        <v>183</v>
      </c>
      <c r="C30" s="38" t="s">
        <v>159</v>
      </c>
      <c r="D30" s="138" t="s">
        <v>124</v>
      </c>
      <c r="E30" s="40">
        <v>87.289999999999992</v>
      </c>
      <c r="F30" s="40">
        <v>2</v>
      </c>
      <c r="G30" s="40">
        <v>1</v>
      </c>
      <c r="H30" s="40">
        <f>$E$30*$F$30*$G$30</f>
        <v>174.57999999999998</v>
      </c>
      <c r="I30" s="110"/>
      <c r="J30" s="110"/>
      <c r="K30" s="40">
        <f ca="1">IF('SVS GlasRG'!$H$61="",0,'SVS GlasRG'!$H$61)</f>
        <v>0</v>
      </c>
      <c r="L30" s="40">
        <f t="shared" si="0"/>
        <v>0</v>
      </c>
      <c r="M30" s="8" t="str">
        <f t="shared" si="1"/>
        <v>Steigerkosten eintragen</v>
      </c>
    </row>
    <row r="31" spans="1:13" ht="15" customHeight="1" x14ac:dyDescent="0.15">
      <c r="A31" s="38">
        <v>27</v>
      </c>
      <c r="B31" s="39" t="s">
        <v>184</v>
      </c>
      <c r="C31" s="38" t="s">
        <v>159</v>
      </c>
      <c r="D31" s="138" t="s">
        <v>124</v>
      </c>
      <c r="E31" s="40">
        <v>52.99</v>
      </c>
      <c r="F31" s="40">
        <v>2</v>
      </c>
      <c r="G31" s="40">
        <v>1</v>
      </c>
      <c r="H31" s="40">
        <f>$E$31*$F$31*$G$31</f>
        <v>105.98</v>
      </c>
      <c r="I31" s="110"/>
      <c r="J31" s="110"/>
      <c r="K31" s="40">
        <f ca="1">IF('SVS GlasRG'!$H$61="",0,'SVS GlasRG'!$H$61)</f>
        <v>0</v>
      </c>
      <c r="L31" s="40">
        <f t="shared" si="0"/>
        <v>0</v>
      </c>
      <c r="M31" s="8" t="str">
        <f t="shared" si="1"/>
        <v>Steigerkosten eintragen</v>
      </c>
    </row>
    <row r="33" spans="2:9" ht="15" customHeight="1" x14ac:dyDescent="0.15">
      <c r="B33" s="49" t="s">
        <v>212</v>
      </c>
      <c r="C33" s="49"/>
      <c r="D33" s="49"/>
      <c r="E33" s="49"/>
      <c r="F33" s="49"/>
      <c r="G33" s="49"/>
      <c r="H33" s="49"/>
      <c r="I33" s="49"/>
    </row>
    <row r="34" spans="2:9" x14ac:dyDescent="0.15">
      <c r="B34" s="8" t="s">
        <v>213</v>
      </c>
    </row>
    <row r="35" spans="2:9" x14ac:dyDescent="0.15">
      <c r="B35" s="41" t="s">
        <v>214</v>
      </c>
    </row>
    <row r="36" spans="2:9" x14ac:dyDescent="0.15">
      <c r="B36" s="41" t="s">
        <v>215</v>
      </c>
    </row>
    <row r="38" spans="2:9" x14ac:dyDescent="0.15">
      <c r="B38" s="8" t="s">
        <v>216</v>
      </c>
    </row>
    <row r="39" spans="2:9" x14ac:dyDescent="0.15">
      <c r="B39" s="8" t="s">
        <v>217</v>
      </c>
    </row>
    <row r="40" spans="2:9" x14ac:dyDescent="0.15">
      <c r="B40" s="8" t="s">
        <v>218</v>
      </c>
    </row>
    <row r="42" spans="2:9" x14ac:dyDescent="0.15">
      <c r="B42" s="41" t="s">
        <v>219</v>
      </c>
    </row>
    <row r="43" spans="2:9" x14ac:dyDescent="0.15">
      <c r="B43" s="8" t="s">
        <v>220</v>
      </c>
    </row>
    <row r="45" spans="2:9" x14ac:dyDescent="0.15">
      <c r="B45" s="8" t="s">
        <v>221</v>
      </c>
    </row>
    <row r="46" spans="2:9" x14ac:dyDescent="0.15">
      <c r="B46" s="8" t="s">
        <v>222</v>
      </c>
    </row>
    <row r="48" spans="2:9" x14ac:dyDescent="0.15">
      <c r="B48" s="8" t="s">
        <v>223</v>
      </c>
    </row>
    <row r="49" spans="2:2" x14ac:dyDescent="0.15">
      <c r="B49" s="41" t="s">
        <v>224</v>
      </c>
    </row>
  </sheetData>
  <sheetProtection algorithmName="SHA-512" hashValue="DZ/uwzBR3RgpyuxJ6cb1ljZF8VyLBlL5lgIlyUwsc766e0kNxaAatam4NMbLtCFRkoSBgYEzJFhgy1AGazerpQ==" saltValue="8oTAw+mDhyhrOSfdzzE1Mg==" spinCount="100000" sheet="1" objects="1" scenarios="1"/>
  <mergeCells count="2">
    <mergeCell ref="G2:L3"/>
    <mergeCell ref="B33:I33"/>
  </mergeCells>
  <phoneticPr fontId="3" type="noConversion"/>
  <conditionalFormatting sqref="M5:M31">
    <cfRule type="containsText" dxfId="27" priority="1" stopIfTrue="1" operator="containsText" text="Steigerkosten eintragen">
      <formula>NOT(ISERROR(SEARCH("Steigerkosten eintragen",M5)))</formula>
    </cfRule>
    <cfRule type="containsText" dxfId="26" priority="2" stopIfTrue="1" operator="containsText" text="SVS prüfen">
      <formula>NOT(ISERROR(SEARCH("SVS prüfen",M5)))</formula>
    </cfRule>
    <cfRule type="containsText" dxfId="25" priority="3" stopIfTrue="1" operator="containsText" text="Leistungswert eintragen">
      <formula>NOT(ISERROR(SEARCH("Leistungswert eintragen",M5)))</formula>
    </cfRule>
  </conditionalFormatting>
  <hyperlinks>
    <hyperlink ref="J1" location="Inhaltsverzeichnis!A1" display="Zurück zum Inhaltsverzeichnis" xr:uid="{00000000-0004-0000-1000-000000000000}"/>
  </hyperlinks>
  <printOptions horizontalCentered="1"/>
  <pageMargins left="0.78740157480314965" right="0.78740157480314965" top="0.98425196850393704" bottom="0.98425196850393704" header="0.51181102362204722" footer="0.51181102362204722"/>
  <pageSetup paperSize="9" scale="60" orientation="landscape" r:id="rId1"/>
  <headerFooter alignWithMargins="0">
    <oddHeader>&amp;L&amp;F</oddHeader>
    <oddFooter>&amp;LStadt Harzgerode&amp;C&amp;P von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5</xdr:col>
                    <xdr:colOff>0</xdr:colOff>
                    <xdr:row>1</xdr:row>
                    <xdr:rowOff>76200</xdr:rowOff>
                  </from>
                  <to>
                    <xdr:col>5</xdr:col>
                    <xdr:colOff>762000</xdr:colOff>
                    <xdr:row>1</xdr:row>
                    <xdr:rowOff>304800</xdr:rowOff>
                  </to>
                </anchor>
              </controlPr>
            </control>
          </mc:Choice>
        </mc:AlternateContent>
        <mc:AlternateContent xmlns:mc="http://schemas.openxmlformats.org/markup-compatibility/2006">
          <mc:Choice Requires="x14">
            <control shapeId="36866" r:id="rId5" name="Check Box 2">
              <controlPr defaultSize="0" autoFill="0" autoLine="0" autoPict="0" altText="Hinweis 2">
                <anchor moveWithCells="1">
                  <from>
                    <xdr:col>5</xdr:col>
                    <xdr:colOff>0</xdr:colOff>
                    <xdr:row>2</xdr:row>
                    <xdr:rowOff>0</xdr:rowOff>
                  </from>
                  <to>
                    <xdr:col>5</xdr:col>
                    <xdr:colOff>762000</xdr:colOff>
                    <xdr:row>2</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DCFD-1A8D-4AA7-BA7E-D76473CCCA11}">
  <sheetPr>
    <tabColor indexed="40"/>
  </sheetPr>
  <dimension ref="A1:V30"/>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Bremmel TH</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160</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SUM(F9:F30)</f>
        <v>19</v>
      </c>
      <c r="G8" s="46">
        <f>SUM(G9:G30)</f>
        <v>25.240000000000002</v>
      </c>
      <c r="H8" s="42"/>
      <c r="I8" s="46">
        <f>SUM(I9:I30)</f>
        <v>22.509999999999998</v>
      </c>
      <c r="J8" s="42"/>
      <c r="K8" s="42"/>
      <c r="L8" s="33"/>
      <c r="M8" s="33"/>
      <c r="N8" s="33"/>
      <c r="O8" s="33"/>
      <c r="P8" s="33"/>
      <c r="Q8" s="33"/>
      <c r="R8" s="33"/>
    </row>
    <row r="9" spans="1:18" ht="15" customHeight="1" x14ac:dyDescent="0.2">
      <c r="A9" s="31">
        <v>1</v>
      </c>
      <c r="B9" s="31">
        <v>0</v>
      </c>
      <c r="C9" s="31" t="s">
        <v>227</v>
      </c>
      <c r="D9" s="31">
        <v>0</v>
      </c>
      <c r="E9" s="31" t="s">
        <v>228</v>
      </c>
      <c r="F9" s="31">
        <v>1</v>
      </c>
      <c r="G9" s="47">
        <v>4.95</v>
      </c>
      <c r="H9" s="31">
        <v>2</v>
      </c>
      <c r="I9" s="47">
        <v>4.25</v>
      </c>
      <c r="J9" s="31">
        <v>2</v>
      </c>
      <c r="K9" s="31" t="s">
        <v>229</v>
      </c>
    </row>
    <row r="10" spans="1:18" ht="15" customHeight="1" x14ac:dyDescent="0.2">
      <c r="A10" s="31">
        <v>2</v>
      </c>
      <c r="B10" s="31">
        <v>0</v>
      </c>
      <c r="C10" s="31" t="s">
        <v>227</v>
      </c>
      <c r="D10" s="31">
        <v>0</v>
      </c>
      <c r="E10" s="31" t="s">
        <v>230</v>
      </c>
      <c r="F10" s="31">
        <v>1</v>
      </c>
      <c r="G10" s="47">
        <v>3.09</v>
      </c>
      <c r="H10" s="31">
        <v>2</v>
      </c>
      <c r="I10" s="47">
        <v>0</v>
      </c>
      <c r="J10" s="31">
        <v>0</v>
      </c>
      <c r="K10" s="31" t="s">
        <v>231</v>
      </c>
    </row>
    <row r="11" spans="1:18" ht="15" customHeight="1" x14ac:dyDescent="0.2">
      <c r="A11" s="31">
        <v>3</v>
      </c>
      <c r="B11" s="31" t="s">
        <v>232</v>
      </c>
      <c r="C11" s="31" t="s">
        <v>227</v>
      </c>
      <c r="D11" s="31" t="s">
        <v>233</v>
      </c>
      <c r="E11" s="31" t="s">
        <v>234</v>
      </c>
      <c r="F11" s="31">
        <v>1</v>
      </c>
      <c r="G11" s="47">
        <v>1.4</v>
      </c>
      <c r="H11" s="31">
        <v>2</v>
      </c>
      <c r="I11" s="47">
        <v>0.66</v>
      </c>
      <c r="J11" s="31">
        <v>2</v>
      </c>
      <c r="K11" s="31" t="s">
        <v>234</v>
      </c>
    </row>
    <row r="12" spans="1:18" ht="15" customHeight="1" x14ac:dyDescent="0.2">
      <c r="A12" s="31">
        <v>4</v>
      </c>
      <c r="B12" s="31">
        <v>0</v>
      </c>
      <c r="C12" s="31" t="s">
        <v>227</v>
      </c>
      <c r="D12" s="31" t="s">
        <v>233</v>
      </c>
      <c r="E12" s="31" t="s">
        <v>235</v>
      </c>
      <c r="F12" s="31">
        <v>2</v>
      </c>
      <c r="G12" s="47">
        <v>1.07</v>
      </c>
      <c r="H12" s="31">
        <v>2</v>
      </c>
      <c r="I12" s="47">
        <v>0</v>
      </c>
      <c r="J12" s="31">
        <v>0</v>
      </c>
      <c r="K12" s="31" t="s">
        <v>236</v>
      </c>
    </row>
    <row r="13" spans="1:18" ht="15" customHeight="1" x14ac:dyDescent="0.2">
      <c r="A13" s="31">
        <v>5</v>
      </c>
      <c r="B13" s="31">
        <v>0</v>
      </c>
      <c r="C13" s="31" t="s">
        <v>227</v>
      </c>
      <c r="D13" s="31" t="s">
        <v>233</v>
      </c>
      <c r="E13" s="31" t="s">
        <v>237</v>
      </c>
      <c r="F13" s="31">
        <v>1</v>
      </c>
      <c r="G13" s="47">
        <v>0.5</v>
      </c>
      <c r="H13" s="31">
        <v>2</v>
      </c>
      <c r="I13" s="47">
        <v>0</v>
      </c>
      <c r="J13" s="31">
        <v>0</v>
      </c>
      <c r="K13" s="31" t="s">
        <v>236</v>
      </c>
    </row>
    <row r="14" spans="1:18" ht="15" customHeight="1" x14ac:dyDescent="0.2">
      <c r="A14" s="31">
        <v>6</v>
      </c>
      <c r="B14" s="31">
        <v>0</v>
      </c>
      <c r="C14" s="31" t="s">
        <v>227</v>
      </c>
      <c r="D14" s="31" t="s">
        <v>233</v>
      </c>
      <c r="E14" s="31" t="s">
        <v>238</v>
      </c>
      <c r="F14" s="31">
        <v>1</v>
      </c>
      <c r="G14" s="47">
        <v>0.5</v>
      </c>
      <c r="H14" s="31">
        <v>2</v>
      </c>
      <c r="I14" s="47">
        <v>0</v>
      </c>
      <c r="J14" s="31">
        <v>0</v>
      </c>
      <c r="K14" s="31" t="s">
        <v>236</v>
      </c>
    </row>
    <row r="15" spans="1:18" ht="15" customHeight="1" x14ac:dyDescent="0.2">
      <c r="A15" s="31">
        <v>7</v>
      </c>
      <c r="B15" s="31" t="s">
        <v>239</v>
      </c>
      <c r="C15" s="31" t="s">
        <v>227</v>
      </c>
      <c r="D15" s="31" t="s">
        <v>233</v>
      </c>
      <c r="E15" s="31" t="s">
        <v>234</v>
      </c>
      <c r="F15" s="31">
        <v>1</v>
      </c>
      <c r="G15" s="47">
        <v>1.37</v>
      </c>
      <c r="H15" s="31">
        <v>2</v>
      </c>
      <c r="I15" s="47">
        <v>0.66</v>
      </c>
      <c r="J15" s="31">
        <v>2</v>
      </c>
      <c r="K15" s="31" t="s">
        <v>234</v>
      </c>
    </row>
    <row r="16" spans="1:18" ht="15" customHeight="1" x14ac:dyDescent="0.2">
      <c r="A16" s="31">
        <v>8</v>
      </c>
      <c r="B16" s="31">
        <v>0</v>
      </c>
      <c r="C16" s="31" t="s">
        <v>227</v>
      </c>
      <c r="D16" s="31" t="s">
        <v>233</v>
      </c>
      <c r="E16" s="31" t="s">
        <v>240</v>
      </c>
      <c r="F16" s="31">
        <v>0</v>
      </c>
      <c r="G16" s="47">
        <v>0</v>
      </c>
      <c r="H16" s="31"/>
      <c r="I16" s="47">
        <v>0.33</v>
      </c>
      <c r="J16" s="31">
        <v>2</v>
      </c>
      <c r="K16" s="31" t="s">
        <v>234</v>
      </c>
    </row>
    <row r="17" spans="1:11" ht="15" customHeight="1" x14ac:dyDescent="0.2">
      <c r="A17" s="31">
        <v>9</v>
      </c>
      <c r="B17" s="31">
        <v>0</v>
      </c>
      <c r="C17" s="31" t="s">
        <v>227</v>
      </c>
      <c r="D17" s="31" t="s">
        <v>233</v>
      </c>
      <c r="E17" s="31" t="s">
        <v>241</v>
      </c>
      <c r="F17" s="31">
        <v>1</v>
      </c>
      <c r="G17" s="47">
        <v>0.5</v>
      </c>
      <c r="H17" s="31">
        <v>2</v>
      </c>
      <c r="I17" s="47">
        <v>0</v>
      </c>
      <c r="J17" s="31">
        <v>0</v>
      </c>
      <c r="K17" s="31" t="s">
        <v>236</v>
      </c>
    </row>
    <row r="18" spans="1:11" ht="15" customHeight="1" x14ac:dyDescent="0.2">
      <c r="A18" s="31">
        <v>10</v>
      </c>
      <c r="B18" s="31">
        <v>0</v>
      </c>
      <c r="C18" s="31" t="s">
        <v>227</v>
      </c>
      <c r="D18" s="31" t="s">
        <v>233</v>
      </c>
      <c r="E18" s="31" t="s">
        <v>238</v>
      </c>
      <c r="F18" s="31">
        <v>0</v>
      </c>
      <c r="G18" s="47">
        <v>0</v>
      </c>
      <c r="H18" s="31"/>
      <c r="I18" s="47">
        <v>0.33</v>
      </c>
      <c r="J18" s="31">
        <v>2</v>
      </c>
      <c r="K18" s="31" t="s">
        <v>236</v>
      </c>
    </row>
    <row r="19" spans="1:11" ht="15" customHeight="1" x14ac:dyDescent="0.2">
      <c r="A19" s="31">
        <v>11</v>
      </c>
      <c r="B19" s="31">
        <v>0</v>
      </c>
      <c r="C19" s="31" t="s">
        <v>227</v>
      </c>
      <c r="D19" s="31">
        <v>0</v>
      </c>
      <c r="E19" s="31" t="s">
        <v>242</v>
      </c>
      <c r="F19" s="31">
        <v>0</v>
      </c>
      <c r="G19" s="47">
        <v>0</v>
      </c>
      <c r="H19" s="31"/>
      <c r="I19" s="47">
        <v>8.56</v>
      </c>
      <c r="J19" s="31">
        <v>2</v>
      </c>
      <c r="K19" s="31" t="s">
        <v>243</v>
      </c>
    </row>
    <row r="20" spans="1:11" ht="15" customHeight="1" x14ac:dyDescent="0.2">
      <c r="A20" s="31">
        <v>12</v>
      </c>
      <c r="B20" s="31">
        <v>0</v>
      </c>
      <c r="C20" s="31" t="s">
        <v>227</v>
      </c>
      <c r="D20" s="31" t="s">
        <v>244</v>
      </c>
      <c r="E20" s="31" t="s">
        <v>245</v>
      </c>
      <c r="F20" s="31">
        <v>1</v>
      </c>
      <c r="G20" s="47">
        <v>2.14</v>
      </c>
      <c r="H20" s="31">
        <v>2</v>
      </c>
      <c r="I20" s="47">
        <v>3.66</v>
      </c>
      <c r="J20" s="31">
        <v>2</v>
      </c>
      <c r="K20" s="31" t="s">
        <v>229</v>
      </c>
    </row>
    <row r="21" spans="1:11" ht="15" customHeight="1" x14ac:dyDescent="0.2">
      <c r="A21" s="31">
        <v>13</v>
      </c>
      <c r="B21" s="31">
        <v>0</v>
      </c>
      <c r="C21" s="31" t="s">
        <v>227</v>
      </c>
      <c r="D21" s="31" t="s">
        <v>244</v>
      </c>
      <c r="E21" s="31" t="s">
        <v>240</v>
      </c>
      <c r="F21" s="31">
        <v>0</v>
      </c>
      <c r="G21" s="47">
        <v>0</v>
      </c>
      <c r="H21" s="31"/>
      <c r="I21" s="47">
        <v>0.33</v>
      </c>
      <c r="J21" s="31">
        <v>2</v>
      </c>
      <c r="K21" s="31" t="s">
        <v>234</v>
      </c>
    </row>
    <row r="22" spans="1:11" ht="15" customHeight="1" x14ac:dyDescent="0.2">
      <c r="A22" s="31">
        <v>14</v>
      </c>
      <c r="B22" s="31">
        <v>0</v>
      </c>
      <c r="C22" s="31" t="s">
        <v>227</v>
      </c>
      <c r="D22" s="31" t="s">
        <v>244</v>
      </c>
      <c r="E22" s="31" t="s">
        <v>241</v>
      </c>
      <c r="F22" s="31">
        <v>1</v>
      </c>
      <c r="G22" s="47">
        <v>0.53</v>
      </c>
      <c r="H22" s="31">
        <v>2</v>
      </c>
      <c r="I22" s="47">
        <v>0</v>
      </c>
      <c r="J22" s="31">
        <v>0</v>
      </c>
      <c r="K22" s="31" t="s">
        <v>236</v>
      </c>
    </row>
    <row r="23" spans="1:11" ht="15" customHeight="1" x14ac:dyDescent="0.2">
      <c r="A23" s="31">
        <v>15</v>
      </c>
      <c r="B23" s="31" t="s">
        <v>232</v>
      </c>
      <c r="C23" s="31" t="s">
        <v>227</v>
      </c>
      <c r="D23" s="31" t="s">
        <v>244</v>
      </c>
      <c r="E23" s="31" t="s">
        <v>234</v>
      </c>
      <c r="F23" s="31">
        <v>1</v>
      </c>
      <c r="G23" s="47">
        <v>1.4</v>
      </c>
      <c r="H23" s="31">
        <v>2</v>
      </c>
      <c r="I23" s="47">
        <v>0.66</v>
      </c>
      <c r="J23" s="31">
        <v>2</v>
      </c>
      <c r="K23" s="31" t="s">
        <v>234</v>
      </c>
    </row>
    <row r="24" spans="1:11" ht="15" customHeight="1" x14ac:dyDescent="0.2">
      <c r="A24" s="31">
        <v>16</v>
      </c>
      <c r="B24" s="31">
        <v>0</v>
      </c>
      <c r="C24" s="31" t="s">
        <v>227</v>
      </c>
      <c r="D24" s="31" t="s">
        <v>244</v>
      </c>
      <c r="E24" s="31" t="s">
        <v>235</v>
      </c>
      <c r="F24" s="31">
        <v>2</v>
      </c>
      <c r="G24" s="47">
        <v>1.06</v>
      </c>
      <c r="H24" s="31">
        <v>2</v>
      </c>
      <c r="I24" s="47">
        <v>0</v>
      </c>
      <c r="J24" s="31">
        <v>0</v>
      </c>
      <c r="K24" s="31" t="s">
        <v>236</v>
      </c>
    </row>
    <row r="25" spans="1:11" ht="15" customHeight="1" x14ac:dyDescent="0.2">
      <c r="A25" s="31">
        <v>17</v>
      </c>
      <c r="B25" s="31">
        <v>0</v>
      </c>
      <c r="C25" s="31" t="s">
        <v>227</v>
      </c>
      <c r="D25" s="31" t="s">
        <v>244</v>
      </c>
      <c r="E25" s="31" t="s">
        <v>238</v>
      </c>
      <c r="F25" s="31">
        <v>1</v>
      </c>
      <c r="G25" s="47">
        <v>0.53</v>
      </c>
      <c r="H25" s="31">
        <v>2</v>
      </c>
      <c r="I25" s="47">
        <v>0</v>
      </c>
      <c r="J25" s="31">
        <v>0</v>
      </c>
      <c r="K25" s="31" t="s">
        <v>236</v>
      </c>
    </row>
    <row r="26" spans="1:11" ht="15" customHeight="1" x14ac:dyDescent="0.2">
      <c r="A26" s="31">
        <v>18</v>
      </c>
      <c r="B26" s="31">
        <v>0</v>
      </c>
      <c r="C26" s="31" t="s">
        <v>227</v>
      </c>
      <c r="D26" s="31" t="s">
        <v>244</v>
      </c>
      <c r="E26" s="31" t="s">
        <v>237</v>
      </c>
      <c r="F26" s="31">
        <v>1</v>
      </c>
      <c r="G26" s="47">
        <v>0.53</v>
      </c>
      <c r="H26" s="31">
        <v>2</v>
      </c>
      <c r="I26" s="47">
        <v>0</v>
      </c>
      <c r="J26" s="31">
        <v>0</v>
      </c>
      <c r="K26" s="31" t="s">
        <v>236</v>
      </c>
    </row>
    <row r="27" spans="1:11" ht="15" customHeight="1" x14ac:dyDescent="0.2">
      <c r="A27" s="31">
        <v>19</v>
      </c>
      <c r="B27" s="31" t="s">
        <v>239</v>
      </c>
      <c r="C27" s="31" t="s">
        <v>227</v>
      </c>
      <c r="D27" s="31" t="s">
        <v>244</v>
      </c>
      <c r="E27" s="31" t="s">
        <v>234</v>
      </c>
      <c r="F27" s="31">
        <v>1</v>
      </c>
      <c r="G27" s="47">
        <v>1.4</v>
      </c>
      <c r="H27" s="31">
        <v>2</v>
      </c>
      <c r="I27" s="47">
        <v>0.66</v>
      </c>
      <c r="J27" s="31">
        <v>2</v>
      </c>
      <c r="K27" s="31" t="s">
        <v>234</v>
      </c>
    </row>
    <row r="28" spans="1:11" ht="15" customHeight="1" x14ac:dyDescent="0.2">
      <c r="A28" s="31">
        <v>20</v>
      </c>
      <c r="B28" s="31">
        <v>0</v>
      </c>
      <c r="C28" s="31" t="s">
        <v>227</v>
      </c>
      <c r="D28" s="31" t="s">
        <v>244</v>
      </c>
      <c r="E28" s="31" t="s">
        <v>237</v>
      </c>
      <c r="F28" s="31">
        <v>0</v>
      </c>
      <c r="G28" s="47">
        <v>0</v>
      </c>
      <c r="H28" s="31"/>
      <c r="I28" s="47">
        <v>0.33</v>
      </c>
      <c r="J28" s="31">
        <v>2</v>
      </c>
      <c r="K28" s="31" t="s">
        <v>236</v>
      </c>
    </row>
    <row r="29" spans="1:11" ht="15" customHeight="1" x14ac:dyDescent="0.2">
      <c r="A29" s="31">
        <v>21</v>
      </c>
      <c r="B29" s="31">
        <v>0</v>
      </c>
      <c r="C29" s="31" t="s">
        <v>246</v>
      </c>
      <c r="D29" s="31">
        <v>0</v>
      </c>
      <c r="E29" s="31" t="s">
        <v>247</v>
      </c>
      <c r="F29" s="31">
        <v>1</v>
      </c>
      <c r="G29" s="47">
        <v>2.1</v>
      </c>
      <c r="H29" s="31">
        <v>2</v>
      </c>
      <c r="I29" s="47">
        <v>2.08</v>
      </c>
      <c r="J29" s="31">
        <v>2</v>
      </c>
      <c r="K29" s="31" t="s">
        <v>243</v>
      </c>
    </row>
    <row r="30" spans="1:11" ht="15" customHeight="1" x14ac:dyDescent="0.2">
      <c r="A30" s="31">
        <v>22</v>
      </c>
      <c r="B30" s="31">
        <v>0</v>
      </c>
      <c r="C30" s="31" t="s">
        <v>246</v>
      </c>
      <c r="D30" s="31">
        <v>0</v>
      </c>
      <c r="E30" s="31" t="s">
        <v>248</v>
      </c>
      <c r="F30" s="31">
        <v>1</v>
      </c>
      <c r="G30" s="47">
        <v>2.17</v>
      </c>
      <c r="H30" s="31">
        <v>2</v>
      </c>
      <c r="I30" s="47">
        <v>0</v>
      </c>
      <c r="J30" s="31">
        <v>0</v>
      </c>
      <c r="K30" s="31" t="s">
        <v>249</v>
      </c>
    </row>
  </sheetData>
  <sheetProtection algorithmName="SHA-512" hashValue="c2YVWBzoTZ5eWtmsjesDipW3fP2XHbXIT53Z5PvzU8X7Vvvv2cCAXqZrYla5YX7OmyWAlEcsNkREAfqaDs7Z4A==" saltValue="dllIlWPVwo84SIbeiRuaJQ==" spinCount="100000" sheet="1" objects="1" scenarios="1"/>
  <mergeCells count="4">
    <mergeCell ref="A2:E3"/>
    <mergeCell ref="B4:E4"/>
    <mergeCell ref="B5:E5"/>
    <mergeCell ref="B6:E6"/>
  </mergeCells>
  <conditionalFormatting sqref="B9:J30">
    <cfRule type="expression" dxfId="24" priority="1">
      <formula>B9=0</formula>
    </cfRule>
  </conditionalFormatting>
  <hyperlinks>
    <hyperlink ref="J1" location="Inhaltsverzeichnis!A1" display="Zurück zum Inhaltsverzeichnis" xr:uid="{59186BE6-F006-430E-8D65-AF0B26E22EFE}"/>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ADFE-62CC-4933-B20E-2BD7EBDB9844}">
  <sheetPr>
    <tabColor indexed="40"/>
  </sheetPr>
  <dimension ref="A1:V75"/>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Grundschule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161</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SUM(F9:F75)</f>
        <v>158</v>
      </c>
      <c r="G8" s="46">
        <f>SUM(G9:G75)</f>
        <v>477.30000000000007</v>
      </c>
      <c r="H8" s="42"/>
      <c r="I8" s="46">
        <f>SUM(I9:I75)</f>
        <v>47.019999999999996</v>
      </c>
      <c r="J8" s="42"/>
      <c r="K8" s="42"/>
      <c r="L8" s="33"/>
      <c r="M8" s="33"/>
      <c r="N8" s="33"/>
      <c r="O8" s="33"/>
      <c r="P8" s="33"/>
      <c r="Q8" s="33"/>
      <c r="R8" s="33"/>
    </row>
    <row r="9" spans="1:18" ht="15" customHeight="1" x14ac:dyDescent="0.2">
      <c r="A9" s="31">
        <v>1</v>
      </c>
      <c r="B9" s="31">
        <v>0</v>
      </c>
      <c r="C9" s="31" t="s">
        <v>250</v>
      </c>
      <c r="D9" s="31" t="s">
        <v>251</v>
      </c>
      <c r="E9" s="31" t="s">
        <v>252</v>
      </c>
      <c r="F9" s="31">
        <v>7</v>
      </c>
      <c r="G9" s="47">
        <v>9.1</v>
      </c>
      <c r="H9" s="31">
        <v>2</v>
      </c>
      <c r="I9" s="47">
        <v>0</v>
      </c>
      <c r="J9" s="31">
        <v>0</v>
      </c>
      <c r="K9" s="31" t="s">
        <v>231</v>
      </c>
    </row>
    <row r="10" spans="1:18" ht="15" customHeight="1" x14ac:dyDescent="0.2">
      <c r="A10" s="31">
        <v>2</v>
      </c>
      <c r="B10" s="31">
        <v>0</v>
      </c>
      <c r="C10" s="31" t="s">
        <v>250</v>
      </c>
      <c r="D10" s="31" t="s">
        <v>251</v>
      </c>
      <c r="E10" s="31" t="s">
        <v>249</v>
      </c>
      <c r="F10" s="31">
        <v>4</v>
      </c>
      <c r="G10" s="47">
        <v>9.58</v>
      </c>
      <c r="H10" s="31">
        <v>2</v>
      </c>
      <c r="I10" s="47">
        <v>0</v>
      </c>
      <c r="J10" s="31">
        <v>0</v>
      </c>
      <c r="K10" s="31" t="s">
        <v>249</v>
      </c>
    </row>
    <row r="11" spans="1:18" ht="15" customHeight="1" x14ac:dyDescent="0.2">
      <c r="A11" s="31">
        <v>3</v>
      </c>
      <c r="B11" s="31" t="s">
        <v>7</v>
      </c>
      <c r="C11" s="31" t="s">
        <v>246</v>
      </c>
      <c r="D11" s="31" t="s">
        <v>251</v>
      </c>
      <c r="E11" s="31" t="s">
        <v>253</v>
      </c>
      <c r="F11" s="31">
        <v>3</v>
      </c>
      <c r="G11" s="47">
        <v>13.65</v>
      </c>
      <c r="H11" s="31">
        <v>2</v>
      </c>
      <c r="I11" s="47">
        <v>0</v>
      </c>
      <c r="J11" s="31">
        <v>0</v>
      </c>
      <c r="K11" s="31" t="s">
        <v>254</v>
      </c>
    </row>
    <row r="12" spans="1:18" ht="15" customHeight="1" x14ac:dyDescent="0.2">
      <c r="A12" s="31">
        <v>4</v>
      </c>
      <c r="B12" s="31" t="s">
        <v>11</v>
      </c>
      <c r="C12" s="31" t="s">
        <v>246</v>
      </c>
      <c r="D12" s="31" t="s">
        <v>251</v>
      </c>
      <c r="E12" s="31" t="s">
        <v>253</v>
      </c>
      <c r="F12" s="31">
        <v>6</v>
      </c>
      <c r="G12" s="47">
        <v>12.78</v>
      </c>
      <c r="H12" s="31">
        <v>2</v>
      </c>
      <c r="I12" s="47">
        <v>0</v>
      </c>
      <c r="J12" s="31">
        <v>0</v>
      </c>
      <c r="K12" s="31" t="s">
        <v>254</v>
      </c>
    </row>
    <row r="13" spans="1:18" ht="15" customHeight="1" x14ac:dyDescent="0.2">
      <c r="A13" s="31">
        <v>5</v>
      </c>
      <c r="B13" s="31" t="s">
        <v>13</v>
      </c>
      <c r="C13" s="31" t="s">
        <v>246</v>
      </c>
      <c r="D13" s="31" t="s">
        <v>251</v>
      </c>
      <c r="E13" s="31" t="s">
        <v>255</v>
      </c>
      <c r="F13" s="31">
        <v>2</v>
      </c>
      <c r="G13" s="47">
        <v>7.68</v>
      </c>
      <c r="H13" s="31">
        <v>2</v>
      </c>
      <c r="I13" s="47">
        <v>0</v>
      </c>
      <c r="J13" s="31">
        <v>0</v>
      </c>
      <c r="K13" s="31" t="s">
        <v>254</v>
      </c>
    </row>
    <row r="14" spans="1:18" ht="15" customHeight="1" x14ac:dyDescent="0.2">
      <c r="A14" s="31">
        <v>6</v>
      </c>
      <c r="B14" s="31" t="s">
        <v>15</v>
      </c>
      <c r="C14" s="31" t="s">
        <v>246</v>
      </c>
      <c r="D14" s="31" t="s">
        <v>251</v>
      </c>
      <c r="E14" s="31" t="s">
        <v>253</v>
      </c>
      <c r="F14" s="31">
        <v>6</v>
      </c>
      <c r="G14" s="47">
        <v>12.78</v>
      </c>
      <c r="H14" s="31">
        <v>2</v>
      </c>
      <c r="I14" s="47">
        <v>0</v>
      </c>
      <c r="J14" s="31">
        <v>0</v>
      </c>
      <c r="K14" s="31" t="s">
        <v>254</v>
      </c>
    </row>
    <row r="15" spans="1:18" ht="15" customHeight="1" x14ac:dyDescent="0.2">
      <c r="A15" s="31">
        <v>7</v>
      </c>
      <c r="B15" s="31" t="s">
        <v>256</v>
      </c>
      <c r="C15" s="31" t="s">
        <v>246</v>
      </c>
      <c r="D15" s="31" t="s">
        <v>251</v>
      </c>
      <c r="E15" s="31" t="s">
        <v>253</v>
      </c>
      <c r="F15" s="31">
        <v>3</v>
      </c>
      <c r="G15" s="47">
        <v>13.98</v>
      </c>
      <c r="H15" s="31">
        <v>2</v>
      </c>
      <c r="I15" s="47">
        <v>0</v>
      </c>
      <c r="J15" s="31">
        <v>0</v>
      </c>
      <c r="K15" s="31" t="s">
        <v>254</v>
      </c>
    </row>
    <row r="16" spans="1:18" ht="15" customHeight="1" x14ac:dyDescent="0.2">
      <c r="A16" s="31">
        <v>8</v>
      </c>
      <c r="B16" s="31" t="s">
        <v>17</v>
      </c>
      <c r="C16" s="31" t="s">
        <v>246</v>
      </c>
      <c r="D16" s="31" t="s">
        <v>251</v>
      </c>
      <c r="E16" s="31" t="s">
        <v>257</v>
      </c>
      <c r="F16" s="31">
        <v>0</v>
      </c>
      <c r="G16" s="47">
        <v>0</v>
      </c>
      <c r="H16" s="31"/>
      <c r="I16" s="47">
        <v>8.89</v>
      </c>
      <c r="J16" s="31">
        <v>2</v>
      </c>
      <c r="K16" s="31" t="s">
        <v>229</v>
      </c>
    </row>
    <row r="17" spans="1:11" ht="15" customHeight="1" x14ac:dyDescent="0.2">
      <c r="A17" s="31">
        <v>9</v>
      </c>
      <c r="B17" s="31" t="s">
        <v>258</v>
      </c>
      <c r="C17" s="31" t="s">
        <v>246</v>
      </c>
      <c r="D17" s="31" t="s">
        <v>259</v>
      </c>
      <c r="E17" s="31" t="s">
        <v>245</v>
      </c>
      <c r="F17" s="31">
        <v>3</v>
      </c>
      <c r="G17" s="47">
        <v>9.24</v>
      </c>
      <c r="H17" s="31">
        <v>2</v>
      </c>
      <c r="I17" s="47">
        <v>4.13</v>
      </c>
      <c r="J17" s="31">
        <v>2</v>
      </c>
      <c r="K17" s="31" t="s">
        <v>229</v>
      </c>
    </row>
    <row r="18" spans="1:11" ht="15" customHeight="1" x14ac:dyDescent="0.2">
      <c r="A18" s="31">
        <v>10</v>
      </c>
      <c r="B18" s="31">
        <v>0</v>
      </c>
      <c r="C18" s="31" t="s">
        <v>246</v>
      </c>
      <c r="D18" s="31" t="s">
        <v>259</v>
      </c>
      <c r="E18" s="31" t="s">
        <v>260</v>
      </c>
      <c r="F18" s="31">
        <v>1</v>
      </c>
      <c r="G18" s="47">
        <v>1.39</v>
      </c>
      <c r="H18" s="31">
        <v>2</v>
      </c>
      <c r="I18" s="47">
        <v>0</v>
      </c>
      <c r="J18" s="31">
        <v>0</v>
      </c>
      <c r="K18" s="31" t="s">
        <v>261</v>
      </c>
    </row>
    <row r="19" spans="1:11" ht="15" customHeight="1" x14ac:dyDescent="0.2">
      <c r="A19" s="31">
        <v>11</v>
      </c>
      <c r="B19" s="31">
        <v>0</v>
      </c>
      <c r="C19" s="31" t="s">
        <v>246</v>
      </c>
      <c r="D19" s="31" t="s">
        <v>259</v>
      </c>
      <c r="E19" s="31" t="s">
        <v>262</v>
      </c>
      <c r="F19" s="31">
        <v>5</v>
      </c>
      <c r="G19" s="47">
        <v>16.11</v>
      </c>
      <c r="H19" s="31">
        <v>2</v>
      </c>
      <c r="I19" s="47">
        <v>0</v>
      </c>
      <c r="J19" s="31">
        <v>0</v>
      </c>
      <c r="K19" s="31" t="s">
        <v>229</v>
      </c>
    </row>
    <row r="20" spans="1:11" ht="15" customHeight="1" x14ac:dyDescent="0.2">
      <c r="A20" s="31">
        <v>12</v>
      </c>
      <c r="B20" s="31">
        <v>0</v>
      </c>
      <c r="C20" s="31" t="s">
        <v>246</v>
      </c>
      <c r="D20" s="31" t="s">
        <v>259</v>
      </c>
      <c r="E20" s="31" t="s">
        <v>234</v>
      </c>
      <c r="F20" s="31">
        <v>1</v>
      </c>
      <c r="G20" s="47">
        <v>3.4</v>
      </c>
      <c r="H20" s="31">
        <v>2</v>
      </c>
      <c r="I20" s="47">
        <v>0</v>
      </c>
      <c r="J20" s="31">
        <v>0</v>
      </c>
      <c r="K20" s="31" t="s">
        <v>234</v>
      </c>
    </row>
    <row r="21" spans="1:11" ht="15" customHeight="1" x14ac:dyDescent="0.2">
      <c r="A21" s="31">
        <v>13</v>
      </c>
      <c r="B21" s="31" t="s">
        <v>263</v>
      </c>
      <c r="C21" s="31" t="s">
        <v>246</v>
      </c>
      <c r="D21" s="31" t="s">
        <v>259</v>
      </c>
      <c r="E21" s="31" t="s">
        <v>264</v>
      </c>
      <c r="F21" s="31">
        <v>3</v>
      </c>
      <c r="G21" s="47">
        <v>13.39</v>
      </c>
      <c r="H21" s="31">
        <v>2</v>
      </c>
      <c r="I21" s="47">
        <v>0</v>
      </c>
      <c r="J21" s="31">
        <v>0</v>
      </c>
      <c r="K21" s="31" t="s">
        <v>265</v>
      </c>
    </row>
    <row r="22" spans="1:11" ht="15" customHeight="1" x14ac:dyDescent="0.2">
      <c r="A22" s="31">
        <v>14</v>
      </c>
      <c r="B22" s="31" t="s">
        <v>266</v>
      </c>
      <c r="C22" s="31" t="s">
        <v>246</v>
      </c>
      <c r="D22" s="31" t="s">
        <v>259</v>
      </c>
      <c r="E22" s="31" t="s">
        <v>264</v>
      </c>
      <c r="F22" s="31">
        <v>3</v>
      </c>
      <c r="G22" s="47">
        <v>13.39</v>
      </c>
      <c r="H22" s="31">
        <v>2</v>
      </c>
      <c r="I22" s="47">
        <v>0</v>
      </c>
      <c r="J22" s="31">
        <v>0</v>
      </c>
      <c r="K22" s="31" t="s">
        <v>265</v>
      </c>
    </row>
    <row r="23" spans="1:11" ht="15" customHeight="1" x14ac:dyDescent="0.2">
      <c r="A23" s="31">
        <v>15</v>
      </c>
      <c r="B23" s="31" t="s">
        <v>267</v>
      </c>
      <c r="C23" s="31" t="s">
        <v>246</v>
      </c>
      <c r="D23" s="31" t="s">
        <v>259</v>
      </c>
      <c r="E23" s="31" t="s">
        <v>264</v>
      </c>
      <c r="F23" s="31">
        <v>3</v>
      </c>
      <c r="G23" s="47">
        <v>13.4</v>
      </c>
      <c r="H23" s="31">
        <v>2</v>
      </c>
      <c r="I23" s="47">
        <v>0</v>
      </c>
      <c r="J23" s="31">
        <v>0</v>
      </c>
      <c r="K23" s="31" t="s">
        <v>265</v>
      </c>
    </row>
    <row r="24" spans="1:11" ht="15" customHeight="1" x14ac:dyDescent="0.2">
      <c r="A24" s="31">
        <v>16</v>
      </c>
      <c r="B24" s="31">
        <v>0</v>
      </c>
      <c r="C24" s="31" t="s">
        <v>246</v>
      </c>
      <c r="D24" s="31" t="s">
        <v>268</v>
      </c>
      <c r="E24" s="31" t="s">
        <v>269</v>
      </c>
      <c r="F24" s="31">
        <v>1</v>
      </c>
      <c r="G24" s="47">
        <v>5.18</v>
      </c>
      <c r="H24" s="31">
        <v>2</v>
      </c>
      <c r="I24" s="47">
        <v>3.12</v>
      </c>
      <c r="J24" s="31">
        <v>2</v>
      </c>
      <c r="K24" s="31" t="s">
        <v>229</v>
      </c>
    </row>
    <row r="25" spans="1:11" ht="15" customHeight="1" x14ac:dyDescent="0.2">
      <c r="A25" s="31">
        <v>17</v>
      </c>
      <c r="B25" s="31">
        <v>0</v>
      </c>
      <c r="C25" s="31" t="s">
        <v>246</v>
      </c>
      <c r="D25" s="31" t="s">
        <v>268</v>
      </c>
      <c r="E25" s="31" t="s">
        <v>245</v>
      </c>
      <c r="F25" s="31">
        <v>1</v>
      </c>
      <c r="G25" s="47">
        <v>0.86</v>
      </c>
      <c r="H25" s="31">
        <v>2</v>
      </c>
      <c r="I25" s="47">
        <v>0</v>
      </c>
      <c r="J25" s="31">
        <v>0</v>
      </c>
      <c r="K25" s="31" t="s">
        <v>229</v>
      </c>
    </row>
    <row r="26" spans="1:11" ht="15" customHeight="1" x14ac:dyDescent="0.2">
      <c r="A26" s="31">
        <v>18</v>
      </c>
      <c r="B26" s="31" t="s">
        <v>22</v>
      </c>
      <c r="C26" s="31" t="s">
        <v>246</v>
      </c>
      <c r="D26" s="31" t="s">
        <v>268</v>
      </c>
      <c r="E26" s="31" t="s">
        <v>270</v>
      </c>
      <c r="F26" s="31">
        <v>4</v>
      </c>
      <c r="G26" s="47">
        <v>11.32</v>
      </c>
      <c r="H26" s="31">
        <v>2</v>
      </c>
      <c r="I26" s="47">
        <v>0</v>
      </c>
      <c r="J26" s="31">
        <v>0</v>
      </c>
      <c r="K26" s="31" t="s">
        <v>254</v>
      </c>
    </row>
    <row r="27" spans="1:11" ht="15" customHeight="1" x14ac:dyDescent="0.2">
      <c r="A27" s="31">
        <v>19</v>
      </c>
      <c r="B27" s="31" t="s">
        <v>20</v>
      </c>
      <c r="C27" s="31" t="s">
        <v>246</v>
      </c>
      <c r="D27" s="31" t="s">
        <v>268</v>
      </c>
      <c r="E27" s="31" t="s">
        <v>271</v>
      </c>
      <c r="F27" s="31">
        <v>3</v>
      </c>
      <c r="G27" s="47">
        <v>9.2899999999999991</v>
      </c>
      <c r="H27" s="31">
        <v>2</v>
      </c>
      <c r="I27" s="47">
        <v>0</v>
      </c>
      <c r="J27" s="31">
        <v>0</v>
      </c>
      <c r="K27" s="31" t="s">
        <v>243</v>
      </c>
    </row>
    <row r="28" spans="1:11" ht="15" customHeight="1" x14ac:dyDescent="0.2">
      <c r="A28" s="31">
        <v>20</v>
      </c>
      <c r="B28" s="31">
        <v>0</v>
      </c>
      <c r="C28" s="31" t="s">
        <v>246</v>
      </c>
      <c r="D28" s="31" t="s">
        <v>268</v>
      </c>
      <c r="E28" s="31" t="s">
        <v>272</v>
      </c>
      <c r="F28" s="31">
        <v>1</v>
      </c>
      <c r="G28" s="47">
        <v>1.5</v>
      </c>
      <c r="H28" s="31">
        <v>2</v>
      </c>
      <c r="I28" s="47">
        <v>0</v>
      </c>
      <c r="J28" s="31">
        <v>0</v>
      </c>
      <c r="K28" s="31" t="s">
        <v>231</v>
      </c>
    </row>
    <row r="29" spans="1:11" ht="15" customHeight="1" x14ac:dyDescent="0.2">
      <c r="A29" s="31">
        <v>21</v>
      </c>
      <c r="B29" s="31" t="s">
        <v>24</v>
      </c>
      <c r="C29" s="31" t="s">
        <v>246</v>
      </c>
      <c r="D29" s="31" t="s">
        <v>268</v>
      </c>
      <c r="E29" s="31" t="s">
        <v>273</v>
      </c>
      <c r="F29" s="31">
        <v>2</v>
      </c>
      <c r="G29" s="47">
        <v>5.72</v>
      </c>
      <c r="H29" s="31">
        <v>2</v>
      </c>
      <c r="I29" s="47">
        <v>0</v>
      </c>
      <c r="J29" s="31">
        <v>0</v>
      </c>
      <c r="K29" s="31" t="s">
        <v>261</v>
      </c>
    </row>
    <row r="30" spans="1:11" ht="15" customHeight="1" x14ac:dyDescent="0.2">
      <c r="A30" s="31">
        <v>22</v>
      </c>
      <c r="B30" s="31" t="s">
        <v>274</v>
      </c>
      <c r="C30" s="31" t="s">
        <v>246</v>
      </c>
      <c r="D30" s="31" t="s">
        <v>268</v>
      </c>
      <c r="E30" s="31" t="s">
        <v>255</v>
      </c>
      <c r="F30" s="31">
        <v>2</v>
      </c>
      <c r="G30" s="47">
        <v>3.05</v>
      </c>
      <c r="H30" s="31">
        <v>2</v>
      </c>
      <c r="I30" s="47">
        <v>0</v>
      </c>
      <c r="J30" s="31">
        <v>0</v>
      </c>
      <c r="K30" s="31" t="s">
        <v>254</v>
      </c>
    </row>
    <row r="31" spans="1:11" ht="15" customHeight="1" x14ac:dyDescent="0.2">
      <c r="A31" s="31">
        <v>23</v>
      </c>
      <c r="B31" s="31" t="s">
        <v>275</v>
      </c>
      <c r="C31" s="31" t="s">
        <v>246</v>
      </c>
      <c r="D31" s="31" t="s">
        <v>268</v>
      </c>
      <c r="E31" s="31" t="s">
        <v>276</v>
      </c>
      <c r="F31" s="31">
        <v>2</v>
      </c>
      <c r="G31" s="47">
        <v>4.24</v>
      </c>
      <c r="H31" s="31">
        <v>2</v>
      </c>
      <c r="I31" s="47">
        <v>0</v>
      </c>
      <c r="J31" s="31">
        <v>0</v>
      </c>
      <c r="K31" s="31" t="s">
        <v>254</v>
      </c>
    </row>
    <row r="32" spans="1:11" ht="15" customHeight="1" x14ac:dyDescent="0.2">
      <c r="A32" s="31">
        <v>24</v>
      </c>
      <c r="B32" s="31">
        <v>0</v>
      </c>
      <c r="C32" s="31" t="s">
        <v>246</v>
      </c>
      <c r="D32" s="31" t="s">
        <v>268</v>
      </c>
      <c r="E32" s="31" t="s">
        <v>249</v>
      </c>
      <c r="F32" s="31">
        <v>6</v>
      </c>
      <c r="G32" s="47">
        <v>8.14</v>
      </c>
      <c r="H32" s="31">
        <v>2</v>
      </c>
      <c r="I32" s="47">
        <v>0</v>
      </c>
      <c r="J32" s="31">
        <v>0</v>
      </c>
      <c r="K32" s="31" t="s">
        <v>249</v>
      </c>
    </row>
    <row r="33" spans="1:11" ht="15" customHeight="1" x14ac:dyDescent="0.2">
      <c r="A33" s="31">
        <v>25</v>
      </c>
      <c r="B33" s="31">
        <v>0</v>
      </c>
      <c r="C33" s="31" t="s">
        <v>227</v>
      </c>
      <c r="D33" s="31" t="s">
        <v>251</v>
      </c>
      <c r="E33" s="31" t="s">
        <v>245</v>
      </c>
      <c r="F33" s="31">
        <v>3</v>
      </c>
      <c r="G33" s="47">
        <v>9.07</v>
      </c>
      <c r="H33" s="31">
        <v>2</v>
      </c>
      <c r="I33" s="47">
        <v>5.38</v>
      </c>
      <c r="J33" s="31">
        <v>2</v>
      </c>
      <c r="K33" s="31" t="s">
        <v>229</v>
      </c>
    </row>
    <row r="34" spans="1:11" ht="15" customHeight="1" x14ac:dyDescent="0.2">
      <c r="A34" s="31">
        <v>26</v>
      </c>
      <c r="B34" s="31" t="s">
        <v>277</v>
      </c>
      <c r="C34" s="31" t="s">
        <v>227</v>
      </c>
      <c r="D34" s="31" t="s">
        <v>251</v>
      </c>
      <c r="E34" s="31" t="s">
        <v>234</v>
      </c>
      <c r="F34" s="31">
        <v>1</v>
      </c>
      <c r="G34" s="47">
        <v>4.33</v>
      </c>
      <c r="H34" s="31">
        <v>2</v>
      </c>
      <c r="I34" s="47">
        <v>0</v>
      </c>
      <c r="J34" s="31">
        <v>0</v>
      </c>
      <c r="K34" s="31" t="s">
        <v>234</v>
      </c>
    </row>
    <row r="35" spans="1:11" ht="15" customHeight="1" x14ac:dyDescent="0.2">
      <c r="A35" s="31">
        <v>27</v>
      </c>
      <c r="B35" s="31" t="s">
        <v>278</v>
      </c>
      <c r="C35" s="31" t="s">
        <v>227</v>
      </c>
      <c r="D35" s="31" t="s">
        <v>251</v>
      </c>
      <c r="E35" s="31" t="s">
        <v>253</v>
      </c>
      <c r="F35" s="31">
        <v>3</v>
      </c>
      <c r="G35" s="47">
        <v>12.89</v>
      </c>
      <c r="H35" s="31">
        <v>2</v>
      </c>
      <c r="I35" s="47">
        <v>0</v>
      </c>
      <c r="J35" s="31">
        <v>0</v>
      </c>
      <c r="K35" s="31" t="s">
        <v>254</v>
      </c>
    </row>
    <row r="36" spans="1:11" ht="15" customHeight="1" x14ac:dyDescent="0.2">
      <c r="A36" s="31">
        <v>28</v>
      </c>
      <c r="B36" s="31" t="s">
        <v>279</v>
      </c>
      <c r="C36" s="31" t="s">
        <v>227</v>
      </c>
      <c r="D36" s="31" t="s">
        <v>251</v>
      </c>
      <c r="E36" s="31" t="s">
        <v>253</v>
      </c>
      <c r="F36" s="31">
        <v>3</v>
      </c>
      <c r="G36" s="47">
        <v>13.02</v>
      </c>
      <c r="H36" s="31">
        <v>2</v>
      </c>
      <c r="I36" s="47">
        <v>0</v>
      </c>
      <c r="J36" s="31">
        <v>0</v>
      </c>
      <c r="K36" s="31" t="s">
        <v>254</v>
      </c>
    </row>
    <row r="37" spans="1:11" ht="15" customHeight="1" x14ac:dyDescent="0.2">
      <c r="A37" s="31">
        <v>29</v>
      </c>
      <c r="B37" s="31" t="s">
        <v>280</v>
      </c>
      <c r="C37" s="31" t="s">
        <v>227</v>
      </c>
      <c r="D37" s="31" t="s">
        <v>251</v>
      </c>
      <c r="E37" s="31" t="s">
        <v>255</v>
      </c>
      <c r="F37" s="31">
        <v>1</v>
      </c>
      <c r="G37" s="47">
        <v>3.73</v>
      </c>
      <c r="H37" s="31">
        <v>2</v>
      </c>
      <c r="I37" s="47">
        <v>0</v>
      </c>
      <c r="J37" s="31">
        <v>0</v>
      </c>
      <c r="K37" s="31" t="s">
        <v>254</v>
      </c>
    </row>
    <row r="38" spans="1:11" ht="15" customHeight="1" x14ac:dyDescent="0.2">
      <c r="A38" s="31">
        <v>30</v>
      </c>
      <c r="B38" s="31" t="s">
        <v>281</v>
      </c>
      <c r="C38" s="31" t="s">
        <v>227</v>
      </c>
      <c r="D38" s="31" t="s">
        <v>251</v>
      </c>
      <c r="E38" s="31" t="s">
        <v>255</v>
      </c>
      <c r="F38" s="31">
        <v>1</v>
      </c>
      <c r="G38" s="47">
        <v>2.87</v>
      </c>
      <c r="H38" s="31">
        <v>2</v>
      </c>
      <c r="I38" s="47">
        <v>0</v>
      </c>
      <c r="J38" s="31">
        <v>0</v>
      </c>
      <c r="K38" s="31" t="s">
        <v>254</v>
      </c>
    </row>
    <row r="39" spans="1:11" ht="15" customHeight="1" x14ac:dyDescent="0.2">
      <c r="A39" s="31">
        <v>31</v>
      </c>
      <c r="B39" s="31" t="s">
        <v>282</v>
      </c>
      <c r="C39" s="31" t="s">
        <v>227</v>
      </c>
      <c r="D39" s="31" t="s">
        <v>251</v>
      </c>
      <c r="E39" s="31" t="s">
        <v>253</v>
      </c>
      <c r="F39" s="31">
        <v>3</v>
      </c>
      <c r="G39" s="47">
        <v>13.02</v>
      </c>
      <c r="H39" s="31">
        <v>2</v>
      </c>
      <c r="I39" s="47">
        <v>0</v>
      </c>
      <c r="J39" s="31">
        <v>0</v>
      </c>
      <c r="K39" s="31" t="s">
        <v>254</v>
      </c>
    </row>
    <row r="40" spans="1:11" ht="15" customHeight="1" x14ac:dyDescent="0.2">
      <c r="A40" s="31">
        <v>32</v>
      </c>
      <c r="B40" s="31" t="s">
        <v>283</v>
      </c>
      <c r="C40" s="31" t="s">
        <v>227</v>
      </c>
      <c r="D40" s="31" t="s">
        <v>251</v>
      </c>
      <c r="E40" s="31" t="s">
        <v>253</v>
      </c>
      <c r="F40" s="31">
        <v>3</v>
      </c>
      <c r="G40" s="47">
        <v>12.96</v>
      </c>
      <c r="H40" s="31">
        <v>2</v>
      </c>
      <c r="I40" s="47">
        <v>0</v>
      </c>
      <c r="J40" s="31">
        <v>0</v>
      </c>
      <c r="K40" s="31" t="s">
        <v>254</v>
      </c>
    </row>
    <row r="41" spans="1:11" ht="15" customHeight="1" x14ac:dyDescent="0.2">
      <c r="A41" s="31">
        <v>33</v>
      </c>
      <c r="B41" s="31">
        <v>0</v>
      </c>
      <c r="C41" s="31" t="s">
        <v>227</v>
      </c>
      <c r="D41" s="31" t="s">
        <v>251</v>
      </c>
      <c r="E41" s="31" t="s">
        <v>284</v>
      </c>
      <c r="F41" s="31">
        <v>3</v>
      </c>
      <c r="G41" s="47">
        <v>9.24</v>
      </c>
      <c r="H41" s="31">
        <v>2</v>
      </c>
      <c r="I41" s="47">
        <v>7.43</v>
      </c>
      <c r="J41" s="31">
        <v>2</v>
      </c>
      <c r="K41" s="31" t="s">
        <v>229</v>
      </c>
    </row>
    <row r="42" spans="1:11" ht="15" customHeight="1" x14ac:dyDescent="0.2">
      <c r="A42" s="31">
        <v>34</v>
      </c>
      <c r="B42" s="31">
        <v>0</v>
      </c>
      <c r="C42" s="31" t="s">
        <v>227</v>
      </c>
      <c r="D42" s="31" t="s">
        <v>259</v>
      </c>
      <c r="E42" s="31" t="s">
        <v>245</v>
      </c>
      <c r="F42" s="31">
        <v>0</v>
      </c>
      <c r="G42" s="47">
        <v>0</v>
      </c>
      <c r="H42" s="31"/>
      <c r="I42" s="47">
        <v>2.58</v>
      </c>
      <c r="J42" s="31">
        <v>2</v>
      </c>
      <c r="K42" s="31" t="s">
        <v>229</v>
      </c>
    </row>
    <row r="43" spans="1:11" ht="15" customHeight="1" x14ac:dyDescent="0.2">
      <c r="A43" s="31">
        <v>35</v>
      </c>
      <c r="B43" s="31" t="s">
        <v>285</v>
      </c>
      <c r="C43" s="31" t="s">
        <v>227</v>
      </c>
      <c r="D43" s="31" t="s">
        <v>259</v>
      </c>
      <c r="E43" s="31" t="s">
        <v>234</v>
      </c>
      <c r="F43" s="31">
        <v>1</v>
      </c>
      <c r="G43" s="47">
        <v>3.3</v>
      </c>
      <c r="H43" s="31">
        <v>2</v>
      </c>
      <c r="I43" s="47">
        <v>0</v>
      </c>
      <c r="J43" s="31">
        <v>0</v>
      </c>
      <c r="K43" s="31" t="s">
        <v>234</v>
      </c>
    </row>
    <row r="44" spans="1:11" ht="15" customHeight="1" x14ac:dyDescent="0.2">
      <c r="A44" s="31">
        <v>36</v>
      </c>
      <c r="B44" s="31" t="s">
        <v>286</v>
      </c>
      <c r="C44" s="31" t="s">
        <v>227</v>
      </c>
      <c r="D44" s="31" t="s">
        <v>259</v>
      </c>
      <c r="E44" s="31" t="s">
        <v>253</v>
      </c>
      <c r="F44" s="31">
        <v>2</v>
      </c>
      <c r="G44" s="47">
        <v>13.24</v>
      </c>
      <c r="H44" s="31">
        <v>2</v>
      </c>
      <c r="I44" s="47">
        <v>0</v>
      </c>
      <c r="J44" s="31">
        <v>0</v>
      </c>
      <c r="K44" s="31" t="s">
        <v>254</v>
      </c>
    </row>
    <row r="45" spans="1:11" ht="15" customHeight="1" x14ac:dyDescent="0.2">
      <c r="A45" s="31">
        <v>37</v>
      </c>
      <c r="B45" s="31" t="s">
        <v>287</v>
      </c>
      <c r="C45" s="31" t="s">
        <v>227</v>
      </c>
      <c r="D45" s="31" t="s">
        <v>259</v>
      </c>
      <c r="E45" s="31" t="s">
        <v>288</v>
      </c>
      <c r="F45" s="31">
        <v>1</v>
      </c>
      <c r="G45" s="47">
        <v>4.32</v>
      </c>
      <c r="H45" s="31">
        <v>2</v>
      </c>
      <c r="I45" s="47">
        <v>0</v>
      </c>
      <c r="J45" s="31">
        <v>0</v>
      </c>
      <c r="K45" s="31" t="s">
        <v>261</v>
      </c>
    </row>
    <row r="46" spans="1:11" ht="15" customHeight="1" x14ac:dyDescent="0.2">
      <c r="A46" s="31">
        <v>38</v>
      </c>
      <c r="B46" s="31" t="s">
        <v>289</v>
      </c>
      <c r="C46" s="31" t="s">
        <v>227</v>
      </c>
      <c r="D46" s="31" t="s">
        <v>259</v>
      </c>
      <c r="E46" s="31" t="s">
        <v>290</v>
      </c>
      <c r="F46" s="31">
        <v>2</v>
      </c>
      <c r="G46" s="47">
        <v>8.9</v>
      </c>
      <c r="H46" s="31">
        <v>2</v>
      </c>
      <c r="I46" s="47">
        <v>0</v>
      </c>
      <c r="J46" s="31">
        <v>0</v>
      </c>
      <c r="K46" s="31" t="s">
        <v>243</v>
      </c>
    </row>
    <row r="47" spans="1:11" ht="15" customHeight="1" x14ac:dyDescent="0.2">
      <c r="A47" s="31">
        <v>39</v>
      </c>
      <c r="B47" s="31" t="s">
        <v>291</v>
      </c>
      <c r="C47" s="31" t="s">
        <v>227</v>
      </c>
      <c r="D47" s="31" t="s">
        <v>259</v>
      </c>
      <c r="E47" s="31" t="s">
        <v>270</v>
      </c>
      <c r="F47" s="31">
        <v>3</v>
      </c>
      <c r="G47" s="47">
        <v>12.91</v>
      </c>
      <c r="H47" s="31">
        <v>2</v>
      </c>
      <c r="I47" s="47">
        <v>0</v>
      </c>
      <c r="J47" s="31">
        <v>0</v>
      </c>
      <c r="K47" s="31" t="s">
        <v>254</v>
      </c>
    </row>
    <row r="48" spans="1:11" ht="15" customHeight="1" x14ac:dyDescent="0.2">
      <c r="A48" s="31">
        <v>40</v>
      </c>
      <c r="B48" s="31">
        <v>0</v>
      </c>
      <c r="C48" s="31" t="s">
        <v>227</v>
      </c>
      <c r="D48" s="31" t="s">
        <v>259</v>
      </c>
      <c r="E48" s="31" t="s">
        <v>292</v>
      </c>
      <c r="F48" s="31">
        <v>5</v>
      </c>
      <c r="G48" s="47">
        <v>16.170000000000002</v>
      </c>
      <c r="H48" s="31">
        <v>2</v>
      </c>
      <c r="I48" s="47">
        <v>0</v>
      </c>
      <c r="J48" s="31">
        <v>0</v>
      </c>
      <c r="K48" s="31" t="s">
        <v>229</v>
      </c>
    </row>
    <row r="49" spans="1:11" ht="15" customHeight="1" x14ac:dyDescent="0.2">
      <c r="A49" s="31">
        <v>41</v>
      </c>
      <c r="B49" s="31" t="s">
        <v>293</v>
      </c>
      <c r="C49" s="31" t="s">
        <v>227</v>
      </c>
      <c r="D49" s="31" t="s">
        <v>268</v>
      </c>
      <c r="E49" s="31" t="s">
        <v>228</v>
      </c>
      <c r="F49" s="31">
        <v>3</v>
      </c>
      <c r="G49" s="47">
        <v>18.100000000000001</v>
      </c>
      <c r="H49" s="31">
        <v>2</v>
      </c>
      <c r="I49" s="47">
        <v>6.16</v>
      </c>
      <c r="J49" s="31">
        <v>2</v>
      </c>
      <c r="K49" s="31" t="s">
        <v>229</v>
      </c>
    </row>
    <row r="50" spans="1:11" ht="15" customHeight="1" x14ac:dyDescent="0.2">
      <c r="A50" s="31">
        <v>42</v>
      </c>
      <c r="B50" s="31">
        <v>0</v>
      </c>
      <c r="C50" s="31" t="s">
        <v>227</v>
      </c>
      <c r="D50" s="31" t="s">
        <v>268</v>
      </c>
      <c r="E50" s="31" t="s">
        <v>294</v>
      </c>
      <c r="F50" s="31">
        <v>0</v>
      </c>
      <c r="G50" s="47">
        <v>0</v>
      </c>
      <c r="H50" s="31"/>
      <c r="I50" s="47">
        <v>1.1000000000000001</v>
      </c>
      <c r="J50" s="31">
        <v>2</v>
      </c>
      <c r="K50" s="31" t="s">
        <v>249</v>
      </c>
    </row>
    <row r="51" spans="1:11" ht="15" customHeight="1" x14ac:dyDescent="0.2">
      <c r="A51" s="31">
        <v>43</v>
      </c>
      <c r="B51" s="31" t="s">
        <v>295</v>
      </c>
      <c r="C51" s="31" t="s">
        <v>227</v>
      </c>
      <c r="D51" s="31" t="s">
        <v>268</v>
      </c>
      <c r="E51" s="31" t="s">
        <v>296</v>
      </c>
      <c r="F51" s="31">
        <v>6</v>
      </c>
      <c r="G51" s="47">
        <v>27.76</v>
      </c>
      <c r="H51" s="31">
        <v>2</v>
      </c>
      <c r="I51" s="47">
        <v>0</v>
      </c>
      <c r="J51" s="31">
        <v>0</v>
      </c>
      <c r="K51" s="31" t="s">
        <v>297</v>
      </c>
    </row>
    <row r="52" spans="1:11" ht="15" customHeight="1" x14ac:dyDescent="0.2">
      <c r="A52" s="31">
        <v>44</v>
      </c>
      <c r="B52" s="31" t="s">
        <v>298</v>
      </c>
      <c r="C52" s="31" t="s">
        <v>227</v>
      </c>
      <c r="D52" s="31" t="s">
        <v>268</v>
      </c>
      <c r="E52" s="31" t="s">
        <v>299</v>
      </c>
      <c r="F52" s="31">
        <v>1</v>
      </c>
      <c r="G52" s="47">
        <v>4.78</v>
      </c>
      <c r="H52" s="31">
        <v>2</v>
      </c>
      <c r="I52" s="47">
        <v>0</v>
      </c>
      <c r="J52" s="31">
        <v>0</v>
      </c>
      <c r="K52" s="31" t="s">
        <v>254</v>
      </c>
    </row>
    <row r="53" spans="1:11" ht="15" customHeight="1" x14ac:dyDescent="0.2">
      <c r="A53" s="31">
        <v>45</v>
      </c>
      <c r="B53" s="31" t="s">
        <v>300</v>
      </c>
      <c r="C53" s="31" t="s">
        <v>227</v>
      </c>
      <c r="D53" s="31" t="s">
        <v>268</v>
      </c>
      <c r="E53" s="31" t="s">
        <v>301</v>
      </c>
      <c r="F53" s="31">
        <v>1</v>
      </c>
      <c r="G53" s="47">
        <v>2.13</v>
      </c>
      <c r="H53" s="31">
        <v>2</v>
      </c>
      <c r="I53" s="47">
        <v>0</v>
      </c>
      <c r="J53" s="31">
        <v>0</v>
      </c>
      <c r="K53" s="31" t="s">
        <v>243</v>
      </c>
    </row>
    <row r="54" spans="1:11" ht="15" customHeight="1" x14ac:dyDescent="0.2">
      <c r="A54" s="31">
        <v>46</v>
      </c>
      <c r="B54" s="31">
        <v>0</v>
      </c>
      <c r="C54" s="31" t="s">
        <v>227</v>
      </c>
      <c r="D54" s="31" t="s">
        <v>268</v>
      </c>
      <c r="E54" s="31" t="s">
        <v>248</v>
      </c>
      <c r="F54" s="31">
        <v>1</v>
      </c>
      <c r="G54" s="47">
        <v>6.53</v>
      </c>
      <c r="H54" s="31">
        <v>2</v>
      </c>
      <c r="I54" s="47">
        <v>0</v>
      </c>
      <c r="J54" s="31">
        <v>0</v>
      </c>
      <c r="K54" s="31" t="s">
        <v>249</v>
      </c>
    </row>
    <row r="55" spans="1:11" ht="15" customHeight="1" x14ac:dyDescent="0.2">
      <c r="A55" s="31">
        <v>47</v>
      </c>
      <c r="B55" s="31">
        <v>0</v>
      </c>
      <c r="C55" s="31" t="s">
        <v>227</v>
      </c>
      <c r="D55" s="31" t="s">
        <v>268</v>
      </c>
      <c r="E55" s="31" t="s">
        <v>272</v>
      </c>
      <c r="F55" s="31">
        <v>1</v>
      </c>
      <c r="G55" s="47">
        <v>1.02</v>
      </c>
      <c r="H55" s="31">
        <v>2</v>
      </c>
      <c r="I55" s="47">
        <v>0</v>
      </c>
      <c r="J55" s="31">
        <v>0</v>
      </c>
      <c r="K55" s="31" t="s">
        <v>231</v>
      </c>
    </row>
    <row r="56" spans="1:11" ht="15" customHeight="1" x14ac:dyDescent="0.2">
      <c r="A56" s="31">
        <v>48</v>
      </c>
      <c r="B56" s="31" t="s">
        <v>302</v>
      </c>
      <c r="C56" s="31" t="s">
        <v>227</v>
      </c>
      <c r="D56" s="31" t="s">
        <v>268</v>
      </c>
      <c r="E56" s="31" t="s">
        <v>303</v>
      </c>
      <c r="F56" s="31">
        <v>1</v>
      </c>
      <c r="G56" s="47">
        <v>2.4700000000000002</v>
      </c>
      <c r="H56" s="31">
        <v>2</v>
      </c>
      <c r="I56" s="47">
        <v>0</v>
      </c>
      <c r="J56" s="31">
        <v>0</v>
      </c>
      <c r="K56" s="31" t="s">
        <v>243</v>
      </c>
    </row>
    <row r="57" spans="1:11" ht="15" customHeight="1" x14ac:dyDescent="0.2">
      <c r="A57" s="31">
        <v>49</v>
      </c>
      <c r="B57" s="31" t="s">
        <v>304</v>
      </c>
      <c r="C57" s="31" t="s">
        <v>227</v>
      </c>
      <c r="D57" s="31" t="s">
        <v>268</v>
      </c>
      <c r="E57" s="31" t="s">
        <v>305</v>
      </c>
      <c r="F57" s="31">
        <v>2</v>
      </c>
      <c r="G57" s="47">
        <v>4.49</v>
      </c>
      <c r="H57" s="31">
        <v>2</v>
      </c>
      <c r="I57" s="47">
        <v>0</v>
      </c>
      <c r="J57" s="31">
        <v>0</v>
      </c>
      <c r="K57" s="31" t="s">
        <v>261</v>
      </c>
    </row>
    <row r="58" spans="1:11" ht="15" customHeight="1" x14ac:dyDescent="0.2">
      <c r="A58" s="31">
        <v>50</v>
      </c>
      <c r="B58" s="31" t="s">
        <v>306</v>
      </c>
      <c r="C58" s="31" t="s">
        <v>227</v>
      </c>
      <c r="D58" s="31" t="s">
        <v>268</v>
      </c>
      <c r="E58" s="31" t="s">
        <v>307</v>
      </c>
      <c r="F58" s="31">
        <v>1</v>
      </c>
      <c r="G58" s="47">
        <v>2.06</v>
      </c>
      <c r="H58" s="31">
        <v>2</v>
      </c>
      <c r="I58" s="47">
        <v>0</v>
      </c>
      <c r="J58" s="31">
        <v>0</v>
      </c>
      <c r="K58" s="31" t="s">
        <v>261</v>
      </c>
    </row>
    <row r="59" spans="1:11" ht="15" customHeight="1" x14ac:dyDescent="0.2">
      <c r="A59" s="31">
        <v>51</v>
      </c>
      <c r="B59" s="31">
        <v>0</v>
      </c>
      <c r="C59" s="31" t="s">
        <v>227</v>
      </c>
      <c r="D59" s="31" t="s">
        <v>251</v>
      </c>
      <c r="E59" s="31" t="s">
        <v>308</v>
      </c>
      <c r="F59" s="31">
        <v>0</v>
      </c>
      <c r="G59" s="47">
        <v>0</v>
      </c>
      <c r="H59" s="31"/>
      <c r="I59" s="47">
        <v>2.48</v>
      </c>
      <c r="J59" s="31">
        <v>2</v>
      </c>
      <c r="K59" s="31" t="s">
        <v>229</v>
      </c>
    </row>
    <row r="60" spans="1:11" ht="15" customHeight="1" x14ac:dyDescent="0.2">
      <c r="A60" s="31">
        <v>52</v>
      </c>
      <c r="B60" s="31">
        <v>0</v>
      </c>
      <c r="C60" s="31" t="s">
        <v>227</v>
      </c>
      <c r="D60" s="31" t="s">
        <v>251</v>
      </c>
      <c r="E60" s="31" t="s">
        <v>248</v>
      </c>
      <c r="F60" s="31">
        <v>2</v>
      </c>
      <c r="G60" s="47">
        <v>5.59</v>
      </c>
      <c r="H60" s="31">
        <v>2</v>
      </c>
      <c r="I60" s="47">
        <v>0</v>
      </c>
      <c r="J60" s="31">
        <v>0</v>
      </c>
      <c r="K60" s="31" t="s">
        <v>249</v>
      </c>
    </row>
    <row r="61" spans="1:11" ht="15" customHeight="1" x14ac:dyDescent="0.2">
      <c r="A61" s="31">
        <v>53</v>
      </c>
      <c r="B61" s="31">
        <v>0</v>
      </c>
      <c r="C61" s="31" t="s">
        <v>309</v>
      </c>
      <c r="D61" s="31" t="s">
        <v>251</v>
      </c>
      <c r="E61" s="31" t="s">
        <v>310</v>
      </c>
      <c r="F61" s="31">
        <v>1</v>
      </c>
      <c r="G61" s="47">
        <v>1.57</v>
      </c>
      <c r="H61" s="31">
        <v>2</v>
      </c>
      <c r="I61" s="47">
        <v>2.85</v>
      </c>
      <c r="J61" s="31">
        <v>2</v>
      </c>
      <c r="K61" s="31" t="s">
        <v>229</v>
      </c>
    </row>
    <row r="62" spans="1:11" ht="15" customHeight="1" x14ac:dyDescent="0.2">
      <c r="A62" s="31">
        <v>54</v>
      </c>
      <c r="B62" s="31">
        <v>0</v>
      </c>
      <c r="C62" s="31" t="s">
        <v>309</v>
      </c>
      <c r="D62" s="31" t="s">
        <v>251</v>
      </c>
      <c r="E62" s="31" t="s">
        <v>311</v>
      </c>
      <c r="F62" s="31">
        <v>2</v>
      </c>
      <c r="G62" s="47">
        <v>4.04</v>
      </c>
      <c r="H62" s="31">
        <v>2</v>
      </c>
      <c r="I62" s="47">
        <v>0</v>
      </c>
      <c r="J62" s="31">
        <v>0</v>
      </c>
      <c r="K62" s="31" t="s">
        <v>236</v>
      </c>
    </row>
    <row r="63" spans="1:11" ht="15" customHeight="1" x14ac:dyDescent="0.2">
      <c r="A63" s="31">
        <v>55</v>
      </c>
      <c r="B63" s="31">
        <v>0</v>
      </c>
      <c r="C63" s="31" t="s">
        <v>309</v>
      </c>
      <c r="D63" s="31" t="s">
        <v>251</v>
      </c>
      <c r="E63" s="31" t="s">
        <v>312</v>
      </c>
      <c r="F63" s="31">
        <v>1</v>
      </c>
      <c r="G63" s="47">
        <v>1.98</v>
      </c>
      <c r="H63" s="31">
        <v>2</v>
      </c>
      <c r="I63" s="47">
        <v>0</v>
      </c>
      <c r="J63" s="31">
        <v>0</v>
      </c>
      <c r="K63" s="31" t="s">
        <v>236</v>
      </c>
    </row>
    <row r="64" spans="1:11" ht="15" customHeight="1" x14ac:dyDescent="0.2">
      <c r="A64" s="31">
        <v>56</v>
      </c>
      <c r="B64" s="31">
        <v>0</v>
      </c>
      <c r="C64" s="31" t="s">
        <v>309</v>
      </c>
      <c r="D64" s="31" t="s">
        <v>251</v>
      </c>
      <c r="E64" s="31" t="s">
        <v>313</v>
      </c>
      <c r="F64" s="31">
        <v>2</v>
      </c>
      <c r="G64" s="47">
        <v>4.1500000000000004</v>
      </c>
      <c r="H64" s="31">
        <v>2</v>
      </c>
      <c r="I64" s="47">
        <v>0</v>
      </c>
      <c r="J64" s="31">
        <v>0</v>
      </c>
      <c r="K64" s="31" t="s">
        <v>236</v>
      </c>
    </row>
    <row r="65" spans="1:11" ht="15" customHeight="1" x14ac:dyDescent="0.2">
      <c r="A65" s="31">
        <v>57</v>
      </c>
      <c r="B65" s="31" t="s">
        <v>314</v>
      </c>
      <c r="C65" s="31" t="s">
        <v>309</v>
      </c>
      <c r="D65" s="31" t="s">
        <v>251</v>
      </c>
      <c r="E65" s="31" t="s">
        <v>315</v>
      </c>
      <c r="F65" s="31">
        <v>2</v>
      </c>
      <c r="G65" s="47">
        <v>4.41</v>
      </c>
      <c r="H65" s="31">
        <v>2</v>
      </c>
      <c r="I65" s="47">
        <v>0</v>
      </c>
      <c r="J65" s="31">
        <v>0</v>
      </c>
      <c r="K65" s="31" t="s">
        <v>231</v>
      </c>
    </row>
    <row r="66" spans="1:11" ht="15" customHeight="1" x14ac:dyDescent="0.2">
      <c r="A66" s="31">
        <v>58</v>
      </c>
      <c r="B66" s="31">
        <v>0</v>
      </c>
      <c r="C66" s="31" t="s">
        <v>309</v>
      </c>
      <c r="D66" s="31" t="s">
        <v>251</v>
      </c>
      <c r="E66" s="31" t="s">
        <v>272</v>
      </c>
      <c r="F66" s="31">
        <v>2</v>
      </c>
      <c r="G66" s="47">
        <v>4.28</v>
      </c>
      <c r="H66" s="31">
        <v>2</v>
      </c>
      <c r="I66" s="47">
        <v>0</v>
      </c>
      <c r="J66" s="31">
        <v>0</v>
      </c>
      <c r="K66" s="31" t="s">
        <v>231</v>
      </c>
    </row>
    <row r="67" spans="1:11" ht="15" customHeight="1" x14ac:dyDescent="0.2">
      <c r="A67" s="31">
        <v>59</v>
      </c>
      <c r="B67" s="31">
        <v>0</v>
      </c>
      <c r="C67" s="31" t="s">
        <v>309</v>
      </c>
      <c r="D67" s="31" t="s">
        <v>259</v>
      </c>
      <c r="E67" s="31" t="s">
        <v>316</v>
      </c>
      <c r="F67" s="31">
        <v>3</v>
      </c>
      <c r="G67" s="47">
        <v>6.15</v>
      </c>
      <c r="H67" s="31">
        <v>2</v>
      </c>
      <c r="I67" s="47">
        <v>0.9</v>
      </c>
      <c r="J67" s="31">
        <v>2</v>
      </c>
      <c r="K67" s="31" t="s">
        <v>229</v>
      </c>
    </row>
    <row r="68" spans="1:11" ht="15" customHeight="1" x14ac:dyDescent="0.2">
      <c r="A68" s="31">
        <v>60</v>
      </c>
      <c r="B68" s="31">
        <v>0</v>
      </c>
      <c r="C68" s="31" t="s">
        <v>309</v>
      </c>
      <c r="D68" s="31" t="s">
        <v>259</v>
      </c>
      <c r="E68" s="31" t="s">
        <v>234</v>
      </c>
      <c r="F68" s="31">
        <v>0</v>
      </c>
      <c r="G68" s="47">
        <v>0</v>
      </c>
      <c r="H68" s="31"/>
      <c r="I68" s="47">
        <v>2</v>
      </c>
      <c r="J68" s="31">
        <v>2</v>
      </c>
      <c r="K68" s="31" t="s">
        <v>234</v>
      </c>
    </row>
    <row r="69" spans="1:11" ht="15" customHeight="1" x14ac:dyDescent="0.2">
      <c r="A69" s="31">
        <v>61</v>
      </c>
      <c r="B69" s="31" t="s">
        <v>317</v>
      </c>
      <c r="C69" s="31" t="s">
        <v>309</v>
      </c>
      <c r="D69" s="31" t="s">
        <v>259</v>
      </c>
      <c r="E69" s="31" t="s">
        <v>315</v>
      </c>
      <c r="F69" s="31">
        <v>1</v>
      </c>
      <c r="G69" s="47">
        <v>2.3199999999999998</v>
      </c>
      <c r="H69" s="31">
        <v>2</v>
      </c>
      <c r="I69" s="47">
        <v>0</v>
      </c>
      <c r="J69" s="31">
        <v>0</v>
      </c>
      <c r="K69" s="31" t="s">
        <v>231</v>
      </c>
    </row>
    <row r="70" spans="1:11" ht="15" customHeight="1" x14ac:dyDescent="0.2">
      <c r="A70" s="31">
        <v>62</v>
      </c>
      <c r="B70" s="31" t="s">
        <v>318</v>
      </c>
      <c r="C70" s="31" t="s">
        <v>309</v>
      </c>
      <c r="D70" s="31" t="s">
        <v>259</v>
      </c>
      <c r="E70" s="31" t="s">
        <v>319</v>
      </c>
      <c r="F70" s="31">
        <v>3</v>
      </c>
      <c r="G70" s="47">
        <v>6.72</v>
      </c>
      <c r="H70" s="31">
        <v>2</v>
      </c>
      <c r="I70" s="47">
        <v>0</v>
      </c>
      <c r="J70" s="31">
        <v>0</v>
      </c>
      <c r="K70" s="31" t="s">
        <v>243</v>
      </c>
    </row>
    <row r="71" spans="1:11" ht="15" customHeight="1" x14ac:dyDescent="0.2">
      <c r="A71" s="31">
        <v>63</v>
      </c>
      <c r="B71" s="31" t="s">
        <v>320</v>
      </c>
      <c r="C71" s="31" t="s">
        <v>309</v>
      </c>
      <c r="D71" s="31" t="s">
        <v>259</v>
      </c>
      <c r="E71" s="31" t="s">
        <v>321</v>
      </c>
      <c r="F71" s="31">
        <v>2</v>
      </c>
      <c r="G71" s="47">
        <v>4.5</v>
      </c>
      <c r="H71" s="31">
        <v>2</v>
      </c>
      <c r="I71" s="47">
        <v>0</v>
      </c>
      <c r="J71" s="31">
        <v>0</v>
      </c>
      <c r="K71" s="31" t="s">
        <v>231</v>
      </c>
    </row>
    <row r="72" spans="1:11" ht="15" customHeight="1" x14ac:dyDescent="0.2">
      <c r="A72" s="31">
        <v>64</v>
      </c>
      <c r="B72" s="31" t="s">
        <v>322</v>
      </c>
      <c r="C72" s="31" t="s">
        <v>309</v>
      </c>
      <c r="D72" s="31" t="s">
        <v>259</v>
      </c>
      <c r="E72" s="31" t="s">
        <v>323</v>
      </c>
      <c r="F72" s="31">
        <v>1</v>
      </c>
      <c r="G72" s="47">
        <v>2.2999999999999998</v>
      </c>
      <c r="H72" s="31">
        <v>2</v>
      </c>
      <c r="I72" s="47">
        <v>0</v>
      </c>
      <c r="J72" s="31">
        <v>0</v>
      </c>
      <c r="K72" s="31" t="s">
        <v>231</v>
      </c>
    </row>
    <row r="73" spans="1:11" ht="15" customHeight="1" x14ac:dyDescent="0.2">
      <c r="A73" s="31">
        <v>65</v>
      </c>
      <c r="B73" s="31" t="s">
        <v>324</v>
      </c>
      <c r="C73" s="31" t="s">
        <v>309</v>
      </c>
      <c r="D73" s="31" t="s">
        <v>259</v>
      </c>
      <c r="E73" s="31" t="s">
        <v>325</v>
      </c>
      <c r="F73" s="31">
        <v>3</v>
      </c>
      <c r="G73" s="47">
        <v>6.72</v>
      </c>
      <c r="H73" s="31">
        <v>2</v>
      </c>
      <c r="I73" s="47">
        <v>0</v>
      </c>
      <c r="J73" s="31">
        <v>0</v>
      </c>
      <c r="K73" s="31" t="s">
        <v>254</v>
      </c>
    </row>
    <row r="74" spans="1:11" ht="15" customHeight="1" x14ac:dyDescent="0.2">
      <c r="A74" s="31">
        <v>66</v>
      </c>
      <c r="B74" s="31" t="s">
        <v>326</v>
      </c>
      <c r="C74" s="31" t="s">
        <v>309</v>
      </c>
      <c r="D74" s="31" t="s">
        <v>259</v>
      </c>
      <c r="E74" s="31" t="s">
        <v>327</v>
      </c>
      <c r="F74" s="31">
        <v>5</v>
      </c>
      <c r="G74" s="47">
        <v>10.68</v>
      </c>
      <c r="H74" s="31">
        <v>2</v>
      </c>
      <c r="I74" s="47">
        <v>0</v>
      </c>
      <c r="J74" s="31">
        <v>0</v>
      </c>
      <c r="K74" s="31" t="s">
        <v>254</v>
      </c>
    </row>
    <row r="75" spans="1:11" ht="15" customHeight="1" x14ac:dyDescent="0.2">
      <c r="A75" s="31">
        <v>67</v>
      </c>
      <c r="B75" s="31">
        <v>0</v>
      </c>
      <c r="C75" s="31">
        <v>0</v>
      </c>
      <c r="D75" s="31" t="s">
        <v>154</v>
      </c>
      <c r="E75" s="31" t="s">
        <v>328</v>
      </c>
      <c r="F75" s="31">
        <v>4</v>
      </c>
      <c r="G75" s="47">
        <v>3.41</v>
      </c>
      <c r="H75" s="31">
        <v>2</v>
      </c>
      <c r="I75" s="47">
        <v>0</v>
      </c>
      <c r="J75" s="31">
        <v>0</v>
      </c>
      <c r="K75" s="31" t="s">
        <v>231</v>
      </c>
    </row>
  </sheetData>
  <sheetProtection algorithmName="SHA-512" hashValue="gDOCXQA5Dcd4noiNzbSTfYgEZuQ/c5HgjYN+eurTXrGvr2IJsriVu28EvlI+BWi1xkbmFYF/2PgyqHKNEik54w==" saltValue="NRX8y5UP7Lz5ZlgFEBlFvA==" spinCount="100000" sheet="1" objects="1" scenarios="1"/>
  <mergeCells count="4">
    <mergeCell ref="A2:E3"/>
    <mergeCell ref="B4:E4"/>
    <mergeCell ref="B5:E5"/>
    <mergeCell ref="B6:E6"/>
  </mergeCells>
  <conditionalFormatting sqref="B9:J75">
    <cfRule type="expression" dxfId="23" priority="1">
      <formula>B9=0</formula>
    </cfRule>
  </conditionalFormatting>
  <hyperlinks>
    <hyperlink ref="J1" location="Inhaltsverzeichnis!A1" display="Zurück zum Inhaltsverzeichnis" xr:uid="{EDDC5560-5327-4A95-8DBA-C552D8FDBDC7}"/>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A954-A12F-4D84-8FEC-4973CDFDBCF9}">
  <sheetPr>
    <tabColor indexed="40"/>
  </sheetPr>
  <dimension ref="A1:V14"/>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Hallenbad</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162</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SUM(F9:F14)</f>
        <v>19</v>
      </c>
      <c r="G8" s="46">
        <f>SUM(G9:G14)</f>
        <v>66.12</v>
      </c>
      <c r="H8" s="42"/>
      <c r="I8" s="46">
        <f>SUM(I9:I14)</f>
        <v>0</v>
      </c>
      <c r="J8" s="42"/>
      <c r="K8" s="42"/>
      <c r="L8" s="33"/>
      <c r="M8" s="33"/>
      <c r="N8" s="33"/>
      <c r="O8" s="33"/>
      <c r="P8" s="33"/>
      <c r="Q8" s="33"/>
      <c r="R8" s="33"/>
    </row>
    <row r="9" spans="1:18" ht="15" customHeight="1" x14ac:dyDescent="0.2">
      <c r="A9" s="31">
        <v>1</v>
      </c>
      <c r="B9" s="31">
        <v>0</v>
      </c>
      <c r="C9" s="31">
        <v>0</v>
      </c>
      <c r="D9" s="31">
        <v>0</v>
      </c>
      <c r="E9" s="31" t="s">
        <v>329</v>
      </c>
      <c r="F9" s="31">
        <v>12</v>
      </c>
      <c r="G9" s="47">
        <v>51.9</v>
      </c>
      <c r="H9" s="31">
        <v>2</v>
      </c>
      <c r="I9" s="47">
        <v>0</v>
      </c>
      <c r="J9" s="31">
        <v>0</v>
      </c>
      <c r="K9" s="31" t="s">
        <v>236</v>
      </c>
    </row>
    <row r="10" spans="1:18" ht="15" customHeight="1" x14ac:dyDescent="0.2">
      <c r="A10" s="31">
        <v>2</v>
      </c>
      <c r="B10" s="31">
        <v>0</v>
      </c>
      <c r="C10" s="31">
        <v>0</v>
      </c>
      <c r="D10" s="31" t="s">
        <v>244</v>
      </c>
      <c r="E10" s="31" t="s">
        <v>234</v>
      </c>
      <c r="F10" s="31">
        <v>1</v>
      </c>
      <c r="G10" s="47">
        <v>2.4900000000000002</v>
      </c>
      <c r="H10" s="31">
        <v>2</v>
      </c>
      <c r="I10" s="47">
        <v>0</v>
      </c>
      <c r="J10" s="31">
        <v>0</v>
      </c>
      <c r="K10" s="31" t="s">
        <v>234</v>
      </c>
    </row>
    <row r="11" spans="1:18" ht="15" customHeight="1" x14ac:dyDescent="0.2">
      <c r="A11" s="31">
        <v>3</v>
      </c>
      <c r="B11" s="31">
        <v>0</v>
      </c>
      <c r="C11" s="31">
        <v>0</v>
      </c>
      <c r="D11" s="31" t="s">
        <v>244</v>
      </c>
      <c r="E11" s="31" t="s">
        <v>330</v>
      </c>
      <c r="F11" s="31">
        <v>1</v>
      </c>
      <c r="G11" s="47">
        <v>2.5</v>
      </c>
      <c r="H11" s="31">
        <v>2</v>
      </c>
      <c r="I11" s="47">
        <v>0</v>
      </c>
      <c r="J11" s="31">
        <v>0</v>
      </c>
      <c r="K11" s="31" t="s">
        <v>236</v>
      </c>
    </row>
    <row r="12" spans="1:18" ht="15" customHeight="1" x14ac:dyDescent="0.2">
      <c r="A12" s="31">
        <v>4</v>
      </c>
      <c r="B12" s="31">
        <v>0</v>
      </c>
      <c r="C12" s="31">
        <v>0</v>
      </c>
      <c r="D12" s="31">
        <v>0</v>
      </c>
      <c r="E12" s="31" t="s">
        <v>228</v>
      </c>
      <c r="F12" s="31">
        <v>1</v>
      </c>
      <c r="G12" s="47">
        <v>2.73</v>
      </c>
      <c r="H12" s="31">
        <v>2</v>
      </c>
      <c r="I12" s="47">
        <v>0</v>
      </c>
      <c r="J12" s="31">
        <v>0</v>
      </c>
      <c r="K12" s="31" t="s">
        <v>229</v>
      </c>
    </row>
    <row r="13" spans="1:18" ht="15" customHeight="1" x14ac:dyDescent="0.2">
      <c r="A13" s="31">
        <v>5</v>
      </c>
      <c r="B13" s="31">
        <v>0</v>
      </c>
      <c r="C13" s="31">
        <v>0</v>
      </c>
      <c r="D13" s="31">
        <v>0</v>
      </c>
      <c r="E13" s="31" t="s">
        <v>331</v>
      </c>
      <c r="F13" s="31">
        <v>2</v>
      </c>
      <c r="G13" s="47">
        <v>3.25</v>
      </c>
      <c r="H13" s="31">
        <v>2</v>
      </c>
      <c r="I13" s="47">
        <v>0</v>
      </c>
      <c r="J13" s="31">
        <v>0</v>
      </c>
      <c r="K13" s="31" t="s">
        <v>243</v>
      </c>
    </row>
    <row r="14" spans="1:18" ht="15" customHeight="1" x14ac:dyDescent="0.2">
      <c r="A14" s="31">
        <v>6</v>
      </c>
      <c r="B14" s="31">
        <v>0</v>
      </c>
      <c r="C14" s="31">
        <v>0</v>
      </c>
      <c r="D14" s="31">
        <v>0</v>
      </c>
      <c r="E14" s="31" t="s">
        <v>261</v>
      </c>
      <c r="F14" s="31">
        <v>2</v>
      </c>
      <c r="G14" s="47">
        <v>3.25</v>
      </c>
      <c r="H14" s="31">
        <v>2</v>
      </c>
      <c r="I14" s="47">
        <v>0</v>
      </c>
      <c r="J14" s="31">
        <v>0</v>
      </c>
      <c r="K14" s="31" t="s">
        <v>261</v>
      </c>
    </row>
  </sheetData>
  <sheetProtection algorithmName="SHA-512" hashValue="cezaVU/yepG+aEKKrO6r4zvx9jIpWm/i7b+h2u9y/g4wwKp4meOs6a/TwnRuyqM8nY1n0jAxVlLIvpSjOBJhfA==" saltValue="AAqEups2vFDc1laQOlu9Mw==" spinCount="100000" sheet="1" objects="1" scenarios="1"/>
  <mergeCells count="4">
    <mergeCell ref="A2:E3"/>
    <mergeCell ref="B4:E4"/>
    <mergeCell ref="B5:E5"/>
    <mergeCell ref="B6:E6"/>
  </mergeCells>
  <conditionalFormatting sqref="B9:J14">
    <cfRule type="expression" dxfId="22" priority="1">
      <formula>B9=0</formula>
    </cfRule>
  </conditionalFormatting>
  <hyperlinks>
    <hyperlink ref="J1" location="Inhaltsverzeichnis!A1" display="Zurück zum Inhaltsverzeichnis" xr:uid="{1794DA3E-F32F-4E0E-B22B-5C99DB802CDE}"/>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EA261-AC7A-4676-A725-A639903CBF03}">
  <sheetPr>
    <tabColor indexed="40"/>
  </sheetPr>
  <dimension ref="A1:V14"/>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Lehrschwimmbad</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163</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SUM(F9:F14)</f>
        <v>9</v>
      </c>
      <c r="G8" s="46">
        <f>SUM(G9:G14)</f>
        <v>173.83</v>
      </c>
      <c r="H8" s="42"/>
      <c r="I8" s="46">
        <f>SUM(I9:I14)</f>
        <v>4.46</v>
      </c>
      <c r="J8" s="42"/>
      <c r="K8" s="42"/>
      <c r="L8" s="33"/>
      <c r="M8" s="33"/>
      <c r="N8" s="33"/>
      <c r="O8" s="33"/>
      <c r="P8" s="33"/>
      <c r="Q8" s="33"/>
      <c r="R8" s="33"/>
    </row>
    <row r="9" spans="1:18" ht="15" customHeight="1" x14ac:dyDescent="0.2">
      <c r="A9" s="31">
        <v>1</v>
      </c>
      <c r="B9" s="31" t="s">
        <v>332</v>
      </c>
      <c r="C9" s="31" t="s">
        <v>227</v>
      </c>
      <c r="D9" s="31">
        <v>0</v>
      </c>
      <c r="E9" s="31" t="s">
        <v>333</v>
      </c>
      <c r="F9" s="31">
        <v>1</v>
      </c>
      <c r="G9" s="47">
        <v>4.46</v>
      </c>
      <c r="H9" s="31">
        <v>2</v>
      </c>
      <c r="I9" s="47">
        <v>4.46</v>
      </c>
      <c r="J9" s="31">
        <v>2</v>
      </c>
      <c r="K9" s="31" t="s">
        <v>229</v>
      </c>
    </row>
    <row r="10" spans="1:18" ht="15" customHeight="1" x14ac:dyDescent="0.2">
      <c r="A10" s="31">
        <v>2</v>
      </c>
      <c r="B10" s="31" t="s">
        <v>334</v>
      </c>
      <c r="C10" s="31" t="s">
        <v>227</v>
      </c>
      <c r="D10" s="31">
        <v>0</v>
      </c>
      <c r="E10" s="31" t="s">
        <v>335</v>
      </c>
      <c r="F10" s="31">
        <v>3</v>
      </c>
      <c r="G10" s="47">
        <v>32.49</v>
      </c>
      <c r="H10" s="31">
        <v>2</v>
      </c>
      <c r="I10" s="47">
        <v>0</v>
      </c>
      <c r="J10" s="31">
        <v>0</v>
      </c>
      <c r="K10" s="31" t="s">
        <v>229</v>
      </c>
    </row>
    <row r="11" spans="1:18" ht="15" customHeight="1" x14ac:dyDescent="0.2">
      <c r="A11" s="31">
        <v>3</v>
      </c>
      <c r="B11" s="31" t="s">
        <v>334</v>
      </c>
      <c r="C11" s="31" t="s">
        <v>227</v>
      </c>
      <c r="D11" s="31">
        <v>0</v>
      </c>
      <c r="E11" s="31" t="s">
        <v>336</v>
      </c>
      <c r="F11" s="31">
        <v>1</v>
      </c>
      <c r="G11" s="47">
        <v>6.5</v>
      </c>
      <c r="H11" s="31">
        <v>2</v>
      </c>
      <c r="I11" s="47">
        <v>0</v>
      </c>
      <c r="J11" s="31">
        <v>0</v>
      </c>
      <c r="K11" s="31" t="s">
        <v>261</v>
      </c>
    </row>
    <row r="12" spans="1:18" ht="15" customHeight="1" x14ac:dyDescent="0.2">
      <c r="A12" s="31">
        <v>4</v>
      </c>
      <c r="B12" s="31" t="s">
        <v>337</v>
      </c>
      <c r="C12" s="31" t="s">
        <v>227</v>
      </c>
      <c r="D12" s="31" t="s">
        <v>338</v>
      </c>
      <c r="E12" s="31" t="s">
        <v>330</v>
      </c>
      <c r="F12" s="31">
        <v>1</v>
      </c>
      <c r="G12" s="47">
        <v>2.67</v>
      </c>
      <c r="H12" s="31">
        <v>2</v>
      </c>
      <c r="I12" s="47">
        <v>0</v>
      </c>
      <c r="J12" s="31">
        <v>0</v>
      </c>
      <c r="K12" s="31" t="s">
        <v>236</v>
      </c>
    </row>
    <row r="13" spans="1:18" ht="15" customHeight="1" x14ac:dyDescent="0.2">
      <c r="A13" s="31">
        <v>5</v>
      </c>
      <c r="B13" s="31" t="s">
        <v>339</v>
      </c>
      <c r="C13" s="31" t="s">
        <v>227</v>
      </c>
      <c r="D13" s="31">
        <v>0</v>
      </c>
      <c r="E13" s="31" t="s">
        <v>340</v>
      </c>
      <c r="F13" s="31">
        <v>2</v>
      </c>
      <c r="G13" s="47">
        <v>105.98</v>
      </c>
      <c r="H13" s="31">
        <v>2</v>
      </c>
      <c r="I13" s="47">
        <v>0</v>
      </c>
      <c r="J13" s="31">
        <v>0</v>
      </c>
      <c r="K13" s="31" t="s">
        <v>236</v>
      </c>
    </row>
    <row r="14" spans="1:18" ht="15" customHeight="1" x14ac:dyDescent="0.2">
      <c r="A14" s="31">
        <v>6</v>
      </c>
      <c r="B14" s="31" t="s">
        <v>341</v>
      </c>
      <c r="C14" s="31" t="s">
        <v>227</v>
      </c>
      <c r="D14" s="31">
        <v>0</v>
      </c>
      <c r="E14" s="31" t="s">
        <v>342</v>
      </c>
      <c r="F14" s="31">
        <v>1</v>
      </c>
      <c r="G14" s="47">
        <v>21.73</v>
      </c>
      <c r="H14" s="31">
        <v>2</v>
      </c>
      <c r="I14" s="47">
        <v>0</v>
      </c>
      <c r="J14" s="31">
        <v>0</v>
      </c>
      <c r="K14" s="31" t="s">
        <v>236</v>
      </c>
    </row>
  </sheetData>
  <sheetProtection algorithmName="SHA-512" hashValue="Db1coR8e1k+N+cWae46KZsIf6zzeCcL/6xl2WuVGlGAJiva+I9WtW2NUjq8Y8z2IgXFHzH9Q6gVpbsiNzEvnfQ==" saltValue="BtzDOmVCLJP/uSeV6VAUSA==" spinCount="100000" sheet="1" objects="1" scenarios="1"/>
  <mergeCells count="4">
    <mergeCell ref="A2:E3"/>
    <mergeCell ref="B4:E4"/>
    <mergeCell ref="B5:E5"/>
    <mergeCell ref="B6:E6"/>
  </mergeCells>
  <conditionalFormatting sqref="B9:J14">
    <cfRule type="expression" dxfId="21" priority="1">
      <formula>B9=0</formula>
    </cfRule>
  </conditionalFormatting>
  <hyperlinks>
    <hyperlink ref="J1" location="Inhaltsverzeichnis!A1" display="Zurück zum Inhaltsverzeichnis" xr:uid="{5E03886A-ED19-40EC-AFF8-52E1D66805A1}"/>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1701-1724-4BDD-8D5F-B11D754D8F4B}">
  <sheetPr>
    <tabColor indexed="40"/>
  </sheetPr>
  <dimension ref="A1:V11"/>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öffentl WC</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164</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SUM(F9:F11)</f>
        <v>3</v>
      </c>
      <c r="G8" s="46">
        <f>SUM(G9:G11)</f>
        <v>4.09</v>
      </c>
      <c r="H8" s="42"/>
      <c r="I8" s="46">
        <f>SUM(I9:I11)</f>
        <v>0</v>
      </c>
      <c r="J8" s="42"/>
      <c r="K8" s="42"/>
      <c r="L8" s="33"/>
      <c r="M8" s="33"/>
      <c r="N8" s="33"/>
      <c r="O8" s="33"/>
      <c r="P8" s="33"/>
      <c r="Q8" s="33"/>
      <c r="R8" s="33"/>
    </row>
    <row r="9" spans="1:18" ht="15" customHeight="1" x14ac:dyDescent="0.2">
      <c r="A9" s="31">
        <v>1</v>
      </c>
      <c r="B9" s="31">
        <v>0</v>
      </c>
      <c r="C9" s="31" t="s">
        <v>227</v>
      </c>
      <c r="D9" s="31" t="s">
        <v>196</v>
      </c>
      <c r="E9" s="31" t="s">
        <v>238</v>
      </c>
      <c r="F9" s="31">
        <v>1</v>
      </c>
      <c r="G9" s="47">
        <v>1.3</v>
      </c>
      <c r="H9" s="31">
        <v>2</v>
      </c>
      <c r="I9" s="47">
        <v>0</v>
      </c>
      <c r="J9" s="31">
        <v>0</v>
      </c>
      <c r="K9" s="31" t="s">
        <v>236</v>
      </c>
    </row>
    <row r="10" spans="1:18" ht="15" customHeight="1" x14ac:dyDescent="0.2">
      <c r="A10" s="31">
        <v>2</v>
      </c>
      <c r="B10" s="31">
        <v>0</v>
      </c>
      <c r="C10" s="31" t="s">
        <v>227</v>
      </c>
      <c r="D10" s="31" t="s">
        <v>196</v>
      </c>
      <c r="E10" s="31" t="s">
        <v>312</v>
      </c>
      <c r="F10" s="31">
        <v>1</v>
      </c>
      <c r="G10" s="47">
        <v>1.4</v>
      </c>
      <c r="H10" s="31">
        <v>2</v>
      </c>
      <c r="I10" s="47">
        <v>0</v>
      </c>
      <c r="J10" s="31">
        <v>0</v>
      </c>
      <c r="K10" s="31" t="s">
        <v>236</v>
      </c>
    </row>
    <row r="11" spans="1:18" ht="15" customHeight="1" x14ac:dyDescent="0.2">
      <c r="A11" s="31">
        <v>3</v>
      </c>
      <c r="B11" s="31">
        <v>0</v>
      </c>
      <c r="C11" s="31" t="s">
        <v>227</v>
      </c>
      <c r="D11" s="31" t="s">
        <v>196</v>
      </c>
      <c r="E11" s="31" t="s">
        <v>311</v>
      </c>
      <c r="F11" s="31">
        <v>1</v>
      </c>
      <c r="G11" s="47">
        <v>1.39</v>
      </c>
      <c r="H11" s="31">
        <v>2</v>
      </c>
      <c r="I11" s="47">
        <v>0</v>
      </c>
      <c r="J11" s="31">
        <v>0</v>
      </c>
      <c r="K11" s="31" t="s">
        <v>236</v>
      </c>
    </row>
  </sheetData>
  <sheetProtection algorithmName="SHA-512" hashValue="JYW7Hfhb7LraDOubeZ+dAnEBc77qz0d2mTu3/8jCMQcUTU6yR9rG9LE9SSM7EqF0xu1iQ/EfONffTo6NqRCPYw==" saltValue="htXDxBI5wo4IMgUc7rOw8Q==" spinCount="100000" sheet="1" objects="1" scenarios="1"/>
  <mergeCells count="4">
    <mergeCell ref="A2:E3"/>
    <mergeCell ref="B4:E4"/>
    <mergeCell ref="B5:E5"/>
    <mergeCell ref="B6:E6"/>
  </mergeCells>
  <conditionalFormatting sqref="B9:J11">
    <cfRule type="expression" dxfId="20" priority="1">
      <formula>B9=0</formula>
    </cfRule>
  </conditionalFormatting>
  <hyperlinks>
    <hyperlink ref="J1" location="Inhaltsverzeichnis!A1" display="Zurück zum Inhaltsverzeichnis" xr:uid="{426B9DC6-27BF-4059-9C0A-624636195EEC}"/>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AF4F-FE25-431E-AEC8-E48134A7CFA0}">
  <sheetPr>
    <tabColor indexed="40"/>
  </sheetPr>
  <dimension ref="A1:V4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Rathaus</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165</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SUM(F9:F43)</f>
        <v>58</v>
      </c>
      <c r="G8" s="46">
        <f>SUM(G9:G43)</f>
        <v>114.83</v>
      </c>
      <c r="H8" s="42"/>
      <c r="I8" s="46">
        <f>SUM(I9:I43)</f>
        <v>30.67</v>
      </c>
      <c r="J8" s="42"/>
      <c r="K8" s="42"/>
      <c r="L8" s="33"/>
      <c r="M8" s="33"/>
      <c r="N8" s="33"/>
      <c r="O8" s="33"/>
      <c r="P8" s="33"/>
      <c r="Q8" s="33"/>
      <c r="R8" s="33"/>
    </row>
    <row r="9" spans="1:18" ht="15" customHeight="1" x14ac:dyDescent="0.2">
      <c r="A9" s="31">
        <v>1</v>
      </c>
      <c r="B9" s="31">
        <v>0</v>
      </c>
      <c r="C9" s="31" t="s">
        <v>250</v>
      </c>
      <c r="D9" s="31">
        <v>0</v>
      </c>
      <c r="E9" s="31" t="s">
        <v>343</v>
      </c>
      <c r="F9" s="31">
        <v>1</v>
      </c>
      <c r="G9" s="47">
        <v>0.8</v>
      </c>
      <c r="H9" s="31">
        <v>2</v>
      </c>
      <c r="I9" s="47">
        <v>0</v>
      </c>
      <c r="J9" s="31">
        <v>0</v>
      </c>
      <c r="K9" s="31" t="s">
        <v>297</v>
      </c>
    </row>
    <row r="10" spans="1:18" ht="15" customHeight="1" x14ac:dyDescent="0.2">
      <c r="A10" s="31">
        <v>2</v>
      </c>
      <c r="B10" s="31">
        <v>0</v>
      </c>
      <c r="C10" s="31" t="s">
        <v>250</v>
      </c>
      <c r="D10" s="31">
        <v>0</v>
      </c>
      <c r="E10" s="31" t="s">
        <v>237</v>
      </c>
      <c r="F10" s="31">
        <v>1</v>
      </c>
      <c r="G10" s="47">
        <v>0.36</v>
      </c>
      <c r="H10" s="31">
        <v>2</v>
      </c>
      <c r="I10" s="47">
        <v>0</v>
      </c>
      <c r="J10" s="31">
        <v>0</v>
      </c>
      <c r="K10" s="31" t="s">
        <v>236</v>
      </c>
    </row>
    <row r="11" spans="1:18" ht="15" customHeight="1" x14ac:dyDescent="0.2">
      <c r="A11" s="31">
        <v>3</v>
      </c>
      <c r="B11" s="31" t="s">
        <v>344</v>
      </c>
      <c r="C11" s="31" t="s">
        <v>250</v>
      </c>
      <c r="D11" s="31">
        <v>0</v>
      </c>
      <c r="E11" s="31" t="s">
        <v>345</v>
      </c>
      <c r="F11" s="31">
        <v>1</v>
      </c>
      <c r="G11" s="47">
        <v>1.78</v>
      </c>
      <c r="H11" s="31">
        <v>2</v>
      </c>
      <c r="I11" s="47">
        <v>0</v>
      </c>
      <c r="J11" s="31">
        <v>0</v>
      </c>
      <c r="K11" s="31" t="s">
        <v>231</v>
      </c>
    </row>
    <row r="12" spans="1:18" ht="15" customHeight="1" x14ac:dyDescent="0.2">
      <c r="A12" s="31">
        <v>4</v>
      </c>
      <c r="B12" s="31">
        <v>0</v>
      </c>
      <c r="C12" s="31" t="s">
        <v>250</v>
      </c>
      <c r="D12" s="31" t="s">
        <v>346</v>
      </c>
      <c r="E12" s="31" t="s">
        <v>249</v>
      </c>
      <c r="F12" s="31">
        <v>3</v>
      </c>
      <c r="G12" s="47">
        <v>2.08</v>
      </c>
      <c r="H12" s="31">
        <v>2</v>
      </c>
      <c r="I12" s="47">
        <v>0</v>
      </c>
      <c r="J12" s="31">
        <v>0</v>
      </c>
      <c r="K12" s="31" t="s">
        <v>249</v>
      </c>
    </row>
    <row r="13" spans="1:18" ht="15" customHeight="1" x14ac:dyDescent="0.2">
      <c r="A13" s="31">
        <v>5</v>
      </c>
      <c r="B13" s="31" t="s">
        <v>347</v>
      </c>
      <c r="C13" s="31" t="s">
        <v>250</v>
      </c>
      <c r="D13" s="31" t="s">
        <v>345</v>
      </c>
      <c r="E13" s="31" t="s">
        <v>272</v>
      </c>
      <c r="F13" s="31">
        <v>1</v>
      </c>
      <c r="G13" s="47">
        <v>1.62</v>
      </c>
      <c r="H13" s="31">
        <v>2</v>
      </c>
      <c r="I13" s="47">
        <v>0.56000000000000005</v>
      </c>
      <c r="J13" s="31">
        <v>2</v>
      </c>
      <c r="K13" s="31" t="s">
        <v>231</v>
      </c>
    </row>
    <row r="14" spans="1:18" ht="15" customHeight="1" x14ac:dyDescent="0.2">
      <c r="A14" s="31">
        <v>6</v>
      </c>
      <c r="B14" s="31" t="s">
        <v>348</v>
      </c>
      <c r="C14" s="31" t="s">
        <v>250</v>
      </c>
      <c r="D14" s="31">
        <v>0</v>
      </c>
      <c r="E14" s="31" t="s">
        <v>349</v>
      </c>
      <c r="F14" s="31">
        <v>3</v>
      </c>
      <c r="G14" s="47">
        <v>4.5</v>
      </c>
      <c r="H14" s="31">
        <v>2</v>
      </c>
      <c r="I14" s="47">
        <v>0</v>
      </c>
      <c r="J14" s="31">
        <v>0</v>
      </c>
      <c r="K14" s="31" t="s">
        <v>243</v>
      </c>
    </row>
    <row r="15" spans="1:18" ht="15" customHeight="1" x14ac:dyDescent="0.2">
      <c r="A15" s="31">
        <v>7</v>
      </c>
      <c r="B15" s="31" t="s">
        <v>350</v>
      </c>
      <c r="C15" s="31" t="s">
        <v>250</v>
      </c>
      <c r="D15" s="31">
        <v>0</v>
      </c>
      <c r="E15" s="31" t="s">
        <v>272</v>
      </c>
      <c r="F15" s="31">
        <v>2</v>
      </c>
      <c r="G15" s="47">
        <v>2</v>
      </c>
      <c r="H15" s="31">
        <v>2</v>
      </c>
      <c r="I15" s="47">
        <v>0</v>
      </c>
      <c r="J15" s="31">
        <v>0</v>
      </c>
      <c r="K15" s="31" t="s">
        <v>231</v>
      </c>
    </row>
    <row r="16" spans="1:18" ht="15" customHeight="1" x14ac:dyDescent="0.2">
      <c r="A16" s="31">
        <v>8</v>
      </c>
      <c r="B16" s="31">
        <v>0</v>
      </c>
      <c r="C16" s="31" t="s">
        <v>250</v>
      </c>
      <c r="D16" s="31">
        <v>0</v>
      </c>
      <c r="E16" s="31" t="s">
        <v>249</v>
      </c>
      <c r="F16" s="31">
        <v>1</v>
      </c>
      <c r="G16" s="47">
        <v>3.16</v>
      </c>
      <c r="H16" s="31">
        <v>2</v>
      </c>
      <c r="I16" s="47">
        <v>0</v>
      </c>
      <c r="J16" s="31">
        <v>0</v>
      </c>
      <c r="K16" s="31" t="s">
        <v>249</v>
      </c>
    </row>
    <row r="17" spans="1:11" ht="15" customHeight="1" x14ac:dyDescent="0.2">
      <c r="A17" s="31">
        <v>9</v>
      </c>
      <c r="B17" s="31">
        <v>0</v>
      </c>
      <c r="C17" s="31" t="s">
        <v>246</v>
      </c>
      <c r="D17" s="31">
        <v>0</v>
      </c>
      <c r="E17" s="31" t="s">
        <v>237</v>
      </c>
      <c r="F17" s="31">
        <v>1</v>
      </c>
      <c r="G17" s="47">
        <v>0.43</v>
      </c>
      <c r="H17" s="31">
        <v>2</v>
      </c>
      <c r="I17" s="47">
        <v>0</v>
      </c>
      <c r="J17" s="31">
        <v>0</v>
      </c>
      <c r="K17" s="31" t="s">
        <v>236</v>
      </c>
    </row>
    <row r="18" spans="1:11" ht="15" customHeight="1" x14ac:dyDescent="0.2">
      <c r="A18" s="31">
        <v>10</v>
      </c>
      <c r="B18" s="31" t="s">
        <v>351</v>
      </c>
      <c r="C18" s="31" t="s">
        <v>246</v>
      </c>
      <c r="D18" s="31">
        <v>0</v>
      </c>
      <c r="E18" s="31" t="s">
        <v>321</v>
      </c>
      <c r="F18" s="31">
        <v>1</v>
      </c>
      <c r="G18" s="47">
        <v>2.58</v>
      </c>
      <c r="H18" s="31">
        <v>2</v>
      </c>
      <c r="I18" s="47">
        <v>0</v>
      </c>
      <c r="J18" s="31">
        <v>0</v>
      </c>
      <c r="K18" s="31" t="s">
        <v>231</v>
      </c>
    </row>
    <row r="19" spans="1:11" ht="15" customHeight="1" x14ac:dyDescent="0.2">
      <c r="A19" s="31">
        <v>11</v>
      </c>
      <c r="B19" s="31" t="s">
        <v>352</v>
      </c>
      <c r="C19" s="31" t="s">
        <v>246</v>
      </c>
      <c r="D19" s="31">
        <v>0</v>
      </c>
      <c r="E19" s="31" t="s">
        <v>353</v>
      </c>
      <c r="F19" s="31">
        <v>1</v>
      </c>
      <c r="G19" s="47">
        <v>1.72</v>
      </c>
      <c r="H19" s="31">
        <v>2</v>
      </c>
      <c r="I19" s="47">
        <v>0</v>
      </c>
      <c r="J19" s="31">
        <v>0</v>
      </c>
      <c r="K19" s="31" t="s">
        <v>231</v>
      </c>
    </row>
    <row r="20" spans="1:11" ht="15" customHeight="1" x14ac:dyDescent="0.2">
      <c r="A20" s="31">
        <v>12</v>
      </c>
      <c r="B20" s="31" t="s">
        <v>354</v>
      </c>
      <c r="C20" s="31" t="s">
        <v>246</v>
      </c>
      <c r="D20" s="31">
        <v>0</v>
      </c>
      <c r="E20" s="31" t="s">
        <v>261</v>
      </c>
      <c r="F20" s="31">
        <v>1</v>
      </c>
      <c r="G20" s="47">
        <v>3.18</v>
      </c>
      <c r="H20" s="31">
        <v>2</v>
      </c>
      <c r="I20" s="47">
        <v>0</v>
      </c>
      <c r="J20" s="31">
        <v>0</v>
      </c>
      <c r="K20" s="31" t="s">
        <v>261</v>
      </c>
    </row>
    <row r="21" spans="1:11" ht="15" customHeight="1" x14ac:dyDescent="0.2">
      <c r="A21" s="31">
        <v>13</v>
      </c>
      <c r="B21" s="31" t="s">
        <v>355</v>
      </c>
      <c r="C21" s="31" t="s">
        <v>246</v>
      </c>
      <c r="D21" s="31">
        <v>0</v>
      </c>
      <c r="E21" s="31" t="s">
        <v>261</v>
      </c>
      <c r="F21" s="31">
        <v>6</v>
      </c>
      <c r="G21" s="47">
        <v>7</v>
      </c>
      <c r="H21" s="31">
        <v>2</v>
      </c>
      <c r="I21" s="47">
        <v>0</v>
      </c>
      <c r="J21" s="31">
        <v>0</v>
      </c>
      <c r="K21" s="31" t="s">
        <v>261</v>
      </c>
    </row>
    <row r="22" spans="1:11" ht="15" customHeight="1" x14ac:dyDescent="0.2">
      <c r="A22" s="31">
        <v>14</v>
      </c>
      <c r="B22" s="31">
        <v>0</v>
      </c>
      <c r="C22" s="31" t="s">
        <v>246</v>
      </c>
      <c r="D22" s="31">
        <v>108</v>
      </c>
      <c r="E22" s="31" t="s">
        <v>261</v>
      </c>
      <c r="F22" s="31">
        <v>1</v>
      </c>
      <c r="G22" s="47">
        <v>3.36</v>
      </c>
      <c r="H22" s="31">
        <v>2</v>
      </c>
      <c r="I22" s="47">
        <v>0</v>
      </c>
      <c r="J22" s="31">
        <v>0</v>
      </c>
      <c r="K22" s="31" t="s">
        <v>261</v>
      </c>
    </row>
    <row r="23" spans="1:11" ht="15" customHeight="1" x14ac:dyDescent="0.2">
      <c r="A23" s="31">
        <v>15</v>
      </c>
      <c r="B23" s="31" t="s">
        <v>356</v>
      </c>
      <c r="C23" s="31" t="s">
        <v>246</v>
      </c>
      <c r="D23" s="31">
        <v>0</v>
      </c>
      <c r="E23" s="31" t="s">
        <v>357</v>
      </c>
      <c r="F23" s="31">
        <v>3</v>
      </c>
      <c r="G23" s="47">
        <v>10.119999999999999</v>
      </c>
      <c r="H23" s="31">
        <v>2</v>
      </c>
      <c r="I23" s="47">
        <v>0</v>
      </c>
      <c r="J23" s="31">
        <v>0</v>
      </c>
      <c r="K23" s="31" t="s">
        <v>261</v>
      </c>
    </row>
    <row r="24" spans="1:11" ht="15" customHeight="1" x14ac:dyDescent="0.2">
      <c r="A24" s="31">
        <v>16</v>
      </c>
      <c r="B24" s="31" t="s">
        <v>358</v>
      </c>
      <c r="C24" s="31" t="s">
        <v>246</v>
      </c>
      <c r="D24" s="31">
        <v>0</v>
      </c>
      <c r="E24" s="31" t="s">
        <v>261</v>
      </c>
      <c r="F24" s="31">
        <v>1</v>
      </c>
      <c r="G24" s="47">
        <v>1.61</v>
      </c>
      <c r="H24" s="31">
        <v>2</v>
      </c>
      <c r="I24" s="47">
        <v>0</v>
      </c>
      <c r="J24" s="31">
        <v>0</v>
      </c>
      <c r="K24" s="31" t="s">
        <v>261</v>
      </c>
    </row>
    <row r="25" spans="1:11" ht="15" customHeight="1" x14ac:dyDescent="0.2">
      <c r="A25" s="31">
        <v>17</v>
      </c>
      <c r="B25" s="31" t="s">
        <v>358</v>
      </c>
      <c r="C25" s="31" t="s">
        <v>246</v>
      </c>
      <c r="D25" s="31">
        <v>0</v>
      </c>
      <c r="E25" s="31" t="s">
        <v>261</v>
      </c>
      <c r="F25" s="31">
        <v>3</v>
      </c>
      <c r="G25" s="47">
        <v>5.31</v>
      </c>
      <c r="H25" s="31">
        <v>2</v>
      </c>
      <c r="I25" s="47">
        <v>0</v>
      </c>
      <c r="J25" s="31">
        <v>0</v>
      </c>
      <c r="K25" s="31" t="s">
        <v>261</v>
      </c>
    </row>
    <row r="26" spans="1:11" ht="15" customHeight="1" x14ac:dyDescent="0.2">
      <c r="A26" s="31">
        <v>18</v>
      </c>
      <c r="B26" s="31" t="s">
        <v>358</v>
      </c>
      <c r="C26" s="31" t="s">
        <v>246</v>
      </c>
      <c r="D26" s="31">
        <v>0</v>
      </c>
      <c r="E26" s="31" t="s">
        <v>261</v>
      </c>
      <c r="F26" s="31">
        <v>2</v>
      </c>
      <c r="G26" s="47">
        <v>3.67</v>
      </c>
      <c r="H26" s="31">
        <v>2</v>
      </c>
      <c r="I26" s="47">
        <v>0</v>
      </c>
      <c r="J26" s="31">
        <v>0</v>
      </c>
      <c r="K26" s="31" t="s">
        <v>261</v>
      </c>
    </row>
    <row r="27" spans="1:11" ht="15" customHeight="1" x14ac:dyDescent="0.2">
      <c r="A27" s="31">
        <v>19</v>
      </c>
      <c r="B27" s="31" t="s">
        <v>358</v>
      </c>
      <c r="C27" s="31" t="s">
        <v>246</v>
      </c>
      <c r="D27" s="31">
        <v>0</v>
      </c>
      <c r="E27" s="31" t="s">
        <v>359</v>
      </c>
      <c r="F27" s="31">
        <v>2</v>
      </c>
      <c r="G27" s="47">
        <v>3.67</v>
      </c>
      <c r="H27" s="31">
        <v>2</v>
      </c>
      <c r="I27" s="47">
        <v>0</v>
      </c>
      <c r="J27" s="31">
        <v>0</v>
      </c>
      <c r="K27" s="31" t="s">
        <v>243</v>
      </c>
    </row>
    <row r="28" spans="1:11" ht="15" customHeight="1" x14ac:dyDescent="0.2">
      <c r="A28" s="31">
        <v>20</v>
      </c>
      <c r="B28" s="31">
        <v>0</v>
      </c>
      <c r="C28" s="31" t="s">
        <v>246</v>
      </c>
      <c r="D28" s="31" t="s">
        <v>360</v>
      </c>
      <c r="E28" s="31" t="s">
        <v>245</v>
      </c>
      <c r="F28" s="31">
        <v>0</v>
      </c>
      <c r="G28" s="47">
        <v>0</v>
      </c>
      <c r="H28" s="31"/>
      <c r="I28" s="47">
        <v>16.91</v>
      </c>
      <c r="J28" s="31">
        <v>2</v>
      </c>
      <c r="K28" s="31" t="s">
        <v>229</v>
      </c>
    </row>
    <row r="29" spans="1:11" ht="15" customHeight="1" x14ac:dyDescent="0.2">
      <c r="A29" s="31">
        <v>21</v>
      </c>
      <c r="B29" s="31">
        <v>0</v>
      </c>
      <c r="C29" s="31" t="s">
        <v>246</v>
      </c>
      <c r="D29" s="31">
        <v>0</v>
      </c>
      <c r="E29" s="31" t="s">
        <v>249</v>
      </c>
      <c r="F29" s="31">
        <v>1</v>
      </c>
      <c r="G29" s="47">
        <v>4.3499999999999996</v>
      </c>
      <c r="H29" s="31">
        <v>2</v>
      </c>
      <c r="I29" s="47">
        <v>0</v>
      </c>
      <c r="J29" s="31">
        <v>0</v>
      </c>
      <c r="K29" s="31" t="s">
        <v>249</v>
      </c>
    </row>
    <row r="30" spans="1:11" ht="15" customHeight="1" x14ac:dyDescent="0.2">
      <c r="A30" s="31">
        <v>22</v>
      </c>
      <c r="B30" s="31" t="s">
        <v>361</v>
      </c>
      <c r="C30" s="31" t="s">
        <v>227</v>
      </c>
      <c r="D30" s="31">
        <v>0</v>
      </c>
      <c r="E30" s="31" t="s">
        <v>307</v>
      </c>
      <c r="F30" s="31">
        <v>1</v>
      </c>
      <c r="G30" s="47">
        <v>6</v>
      </c>
      <c r="H30" s="31">
        <v>4</v>
      </c>
      <c r="I30" s="47">
        <v>0</v>
      </c>
      <c r="J30" s="31">
        <v>0</v>
      </c>
      <c r="K30" s="31" t="s">
        <v>261</v>
      </c>
    </row>
    <row r="31" spans="1:11" ht="15" customHeight="1" x14ac:dyDescent="0.2">
      <c r="A31" s="31">
        <v>23</v>
      </c>
      <c r="B31" s="31" t="s">
        <v>361</v>
      </c>
      <c r="C31" s="31" t="s">
        <v>227</v>
      </c>
      <c r="D31" s="31">
        <v>0</v>
      </c>
      <c r="E31" s="31" t="s">
        <v>362</v>
      </c>
      <c r="F31" s="31">
        <v>1</v>
      </c>
      <c r="G31" s="47">
        <v>6</v>
      </c>
      <c r="H31" s="31">
        <v>4</v>
      </c>
      <c r="I31" s="47">
        <v>0</v>
      </c>
      <c r="J31" s="31">
        <v>0</v>
      </c>
      <c r="K31" s="31" t="s">
        <v>261</v>
      </c>
    </row>
    <row r="32" spans="1:11" ht="15" customHeight="1" x14ac:dyDescent="0.2">
      <c r="A32" s="31">
        <v>24</v>
      </c>
      <c r="B32" s="31" t="s">
        <v>361</v>
      </c>
      <c r="C32" s="31" t="s">
        <v>227</v>
      </c>
      <c r="D32" s="31">
        <v>0</v>
      </c>
      <c r="E32" s="31" t="s">
        <v>363</v>
      </c>
      <c r="F32" s="31">
        <v>1</v>
      </c>
      <c r="G32" s="47">
        <v>6</v>
      </c>
      <c r="H32" s="31">
        <v>4</v>
      </c>
      <c r="I32" s="47">
        <v>0</v>
      </c>
      <c r="J32" s="31">
        <v>0</v>
      </c>
      <c r="K32" s="31" t="s">
        <v>261</v>
      </c>
    </row>
    <row r="33" spans="1:11" ht="15" customHeight="1" x14ac:dyDescent="0.2">
      <c r="A33" s="31">
        <v>25</v>
      </c>
      <c r="B33" s="31" t="s">
        <v>364</v>
      </c>
      <c r="C33" s="31" t="s">
        <v>227</v>
      </c>
      <c r="D33" s="31">
        <v>0</v>
      </c>
      <c r="E33" s="31" t="s">
        <v>365</v>
      </c>
      <c r="F33" s="31">
        <v>3</v>
      </c>
      <c r="G33" s="47">
        <v>14.69</v>
      </c>
      <c r="H33" s="31">
        <v>2</v>
      </c>
      <c r="I33" s="47">
        <v>1.44</v>
      </c>
      <c r="J33" s="31">
        <v>2</v>
      </c>
      <c r="K33" s="31" t="s">
        <v>243</v>
      </c>
    </row>
    <row r="34" spans="1:11" ht="15" customHeight="1" x14ac:dyDescent="0.2">
      <c r="A34" s="31">
        <v>26</v>
      </c>
      <c r="B34" s="31">
        <v>0</v>
      </c>
      <c r="C34" s="31" t="s">
        <v>227</v>
      </c>
      <c r="D34" s="31">
        <v>0</v>
      </c>
      <c r="E34" s="31" t="s">
        <v>245</v>
      </c>
      <c r="F34" s="31">
        <v>1</v>
      </c>
      <c r="G34" s="47">
        <v>3.37</v>
      </c>
      <c r="H34" s="31">
        <v>2</v>
      </c>
      <c r="I34" s="47">
        <v>1.64</v>
      </c>
      <c r="J34" s="31">
        <v>2</v>
      </c>
      <c r="K34" s="31" t="s">
        <v>229</v>
      </c>
    </row>
    <row r="35" spans="1:11" ht="15" customHeight="1" x14ac:dyDescent="0.2">
      <c r="A35" s="31">
        <v>27</v>
      </c>
      <c r="B35" s="31">
        <v>0</v>
      </c>
      <c r="C35" s="31" t="s">
        <v>227</v>
      </c>
      <c r="D35" s="31">
        <v>0</v>
      </c>
      <c r="E35" s="31" t="s">
        <v>228</v>
      </c>
      <c r="F35" s="31">
        <v>1</v>
      </c>
      <c r="G35" s="47">
        <v>1.7</v>
      </c>
      <c r="H35" s="31">
        <v>2</v>
      </c>
      <c r="I35" s="47">
        <v>0</v>
      </c>
      <c r="J35" s="31">
        <v>0</v>
      </c>
      <c r="K35" s="31" t="s">
        <v>229</v>
      </c>
    </row>
    <row r="36" spans="1:11" ht="15" customHeight="1" x14ac:dyDescent="0.2">
      <c r="A36" s="31">
        <v>28</v>
      </c>
      <c r="B36" s="31">
        <v>0</v>
      </c>
      <c r="C36" s="31" t="s">
        <v>227</v>
      </c>
      <c r="D36" s="31">
        <v>0</v>
      </c>
      <c r="E36" s="31" t="s">
        <v>245</v>
      </c>
      <c r="F36" s="31">
        <v>0</v>
      </c>
      <c r="G36" s="47">
        <v>0</v>
      </c>
      <c r="H36" s="31"/>
      <c r="I36" s="47">
        <v>7.96</v>
      </c>
      <c r="J36" s="31">
        <v>2</v>
      </c>
      <c r="K36" s="31" t="s">
        <v>229</v>
      </c>
    </row>
    <row r="37" spans="1:11" ht="15" customHeight="1" x14ac:dyDescent="0.2">
      <c r="A37" s="31">
        <v>29</v>
      </c>
      <c r="B37" s="31" t="s">
        <v>366</v>
      </c>
      <c r="C37" s="31" t="s">
        <v>227</v>
      </c>
      <c r="D37" s="31">
        <v>0</v>
      </c>
      <c r="E37" s="31" t="s">
        <v>367</v>
      </c>
      <c r="F37" s="31">
        <v>1</v>
      </c>
      <c r="G37" s="47">
        <v>3.13</v>
      </c>
      <c r="H37" s="31">
        <v>2</v>
      </c>
      <c r="I37" s="47">
        <v>0</v>
      </c>
      <c r="J37" s="31">
        <v>0</v>
      </c>
      <c r="K37" s="31" t="s">
        <v>261</v>
      </c>
    </row>
    <row r="38" spans="1:11" ht="15" customHeight="1" x14ac:dyDescent="0.2">
      <c r="A38" s="31">
        <v>30</v>
      </c>
      <c r="B38" s="31" t="s">
        <v>368</v>
      </c>
      <c r="C38" s="31" t="s">
        <v>227</v>
      </c>
      <c r="D38" s="31">
        <v>0</v>
      </c>
      <c r="E38" s="31" t="s">
        <v>359</v>
      </c>
      <c r="F38" s="31">
        <v>1</v>
      </c>
      <c r="G38" s="47">
        <v>6.25</v>
      </c>
      <c r="H38" s="31">
        <v>4</v>
      </c>
      <c r="I38" s="47">
        <v>2.16</v>
      </c>
      <c r="J38" s="31">
        <v>2</v>
      </c>
      <c r="K38" s="31" t="s">
        <v>243</v>
      </c>
    </row>
    <row r="39" spans="1:11" ht="15" customHeight="1" x14ac:dyDescent="0.2">
      <c r="A39" s="31">
        <v>31</v>
      </c>
      <c r="B39" s="31">
        <v>0</v>
      </c>
      <c r="C39" s="31" t="s">
        <v>227</v>
      </c>
      <c r="D39" s="31" t="s">
        <v>369</v>
      </c>
      <c r="E39" s="31" t="s">
        <v>228</v>
      </c>
      <c r="F39" s="31">
        <v>1</v>
      </c>
      <c r="G39" s="47">
        <v>0.19</v>
      </c>
      <c r="H39" s="31">
        <v>2</v>
      </c>
      <c r="I39" s="47">
        <v>0</v>
      </c>
      <c r="J39" s="31">
        <v>0</v>
      </c>
      <c r="K39" s="31" t="s">
        <v>229</v>
      </c>
    </row>
    <row r="40" spans="1:11" ht="15" customHeight="1" x14ac:dyDescent="0.2">
      <c r="A40" s="31">
        <v>32</v>
      </c>
      <c r="B40" s="31">
        <v>0</v>
      </c>
      <c r="C40" s="31" t="s">
        <v>309</v>
      </c>
      <c r="D40" s="31">
        <v>0</v>
      </c>
      <c r="E40" s="31" t="s">
        <v>237</v>
      </c>
      <c r="F40" s="31">
        <v>1</v>
      </c>
      <c r="G40" s="47">
        <v>1.1299999999999999</v>
      </c>
      <c r="H40" s="31">
        <v>2</v>
      </c>
      <c r="I40" s="47">
        <v>0</v>
      </c>
      <c r="J40" s="31">
        <v>0</v>
      </c>
      <c r="K40" s="31" t="s">
        <v>236</v>
      </c>
    </row>
    <row r="41" spans="1:11" ht="15" customHeight="1" x14ac:dyDescent="0.2">
      <c r="A41" s="31">
        <v>33</v>
      </c>
      <c r="B41" s="31">
        <v>0</v>
      </c>
      <c r="C41" s="31">
        <v>0</v>
      </c>
      <c r="D41" s="31" t="s">
        <v>370</v>
      </c>
      <c r="E41" s="31" t="s">
        <v>312</v>
      </c>
      <c r="F41" s="31">
        <v>1</v>
      </c>
      <c r="G41" s="47">
        <v>0.27</v>
      </c>
      <c r="H41" s="31">
        <v>2</v>
      </c>
      <c r="I41" s="47">
        <v>0</v>
      </c>
      <c r="J41" s="31">
        <v>0</v>
      </c>
      <c r="K41" s="31" t="s">
        <v>236</v>
      </c>
    </row>
    <row r="42" spans="1:11" ht="15" customHeight="1" x14ac:dyDescent="0.2">
      <c r="A42" s="31">
        <v>34</v>
      </c>
      <c r="B42" s="31">
        <v>0</v>
      </c>
      <c r="C42" s="31">
        <v>0</v>
      </c>
      <c r="D42" s="31" t="s">
        <v>346</v>
      </c>
      <c r="E42" s="31" t="s">
        <v>371</v>
      </c>
      <c r="F42" s="31">
        <v>3</v>
      </c>
      <c r="G42" s="47">
        <v>1.6</v>
      </c>
      <c r="H42" s="31">
        <v>2</v>
      </c>
      <c r="I42" s="47">
        <v>0</v>
      </c>
      <c r="J42" s="31">
        <v>0</v>
      </c>
      <c r="K42" s="31" t="s">
        <v>231</v>
      </c>
    </row>
    <row r="43" spans="1:11" ht="15" customHeight="1" x14ac:dyDescent="0.2">
      <c r="A43" s="31">
        <v>35</v>
      </c>
      <c r="B43" s="31">
        <v>0</v>
      </c>
      <c r="C43" s="31" t="s">
        <v>309</v>
      </c>
      <c r="D43" s="31">
        <v>0</v>
      </c>
      <c r="E43" s="31" t="s">
        <v>371</v>
      </c>
      <c r="F43" s="31">
        <v>6</v>
      </c>
      <c r="G43" s="47">
        <v>1.2</v>
      </c>
      <c r="H43" s="31">
        <v>2</v>
      </c>
      <c r="I43" s="47">
        <v>0</v>
      </c>
      <c r="J43" s="31">
        <v>0</v>
      </c>
      <c r="K43" s="31" t="s">
        <v>231</v>
      </c>
    </row>
  </sheetData>
  <sheetProtection algorithmName="SHA-512" hashValue="gu+Q8PWxZFawo1LahoFrZXL5fSOCkcTJAjpwvpjFdSsuA2evwKcULhWiUPe2ruZvPFrRs3/hGpdFlcnxDemezA==" saltValue="z1YxJrsFiJ7zif94hzvIIA==" spinCount="100000" sheet="1" objects="1" scenarios="1"/>
  <mergeCells count="4">
    <mergeCell ref="A2:E3"/>
    <mergeCell ref="B4:E4"/>
    <mergeCell ref="B5:E5"/>
    <mergeCell ref="B6:E6"/>
  </mergeCells>
  <conditionalFormatting sqref="B9:J43">
    <cfRule type="expression" dxfId="19" priority="1">
      <formula>B9=0</formula>
    </cfRule>
  </conditionalFormatting>
  <hyperlinks>
    <hyperlink ref="J1" location="Inhaltsverzeichnis!A1" display="Zurück zum Inhaltsverzeichnis" xr:uid="{DD6831B1-775D-4012-8806-A20BCCC60DAA}"/>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CBD3-B8EB-4C0A-8C8C-39C1DF4B8030}">
  <sheetPr>
    <tabColor indexed="40"/>
  </sheetPr>
  <dimension ref="A1:V27"/>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Schloss Ost</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166</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SUM(F9:F27)</f>
        <v>64</v>
      </c>
      <c r="G8" s="46">
        <f>SUM(G9:G27)</f>
        <v>83.960000000000008</v>
      </c>
      <c r="H8" s="42"/>
      <c r="I8" s="46">
        <f>SUM(I9:I27)</f>
        <v>6.85</v>
      </c>
      <c r="J8" s="42"/>
      <c r="K8" s="42"/>
      <c r="L8" s="33"/>
      <c r="M8" s="33"/>
      <c r="N8" s="33"/>
      <c r="O8" s="33"/>
      <c r="P8" s="33"/>
      <c r="Q8" s="33"/>
      <c r="R8" s="33"/>
    </row>
    <row r="9" spans="1:18" ht="15" customHeight="1" x14ac:dyDescent="0.2">
      <c r="A9" s="31">
        <v>1</v>
      </c>
      <c r="B9" s="31">
        <v>0</v>
      </c>
      <c r="C9" s="31" t="s">
        <v>250</v>
      </c>
      <c r="D9" s="31" t="s">
        <v>195</v>
      </c>
      <c r="E9" s="31" t="s">
        <v>372</v>
      </c>
      <c r="F9" s="31">
        <v>2</v>
      </c>
      <c r="G9" s="47">
        <v>1.91</v>
      </c>
      <c r="H9" s="31">
        <v>2</v>
      </c>
      <c r="I9" s="47">
        <v>0</v>
      </c>
      <c r="J9" s="31">
        <v>0</v>
      </c>
      <c r="K9" s="31" t="s">
        <v>243</v>
      </c>
    </row>
    <row r="10" spans="1:18" ht="15" customHeight="1" x14ac:dyDescent="0.2">
      <c r="A10" s="31">
        <v>2</v>
      </c>
      <c r="B10" s="31">
        <v>0</v>
      </c>
      <c r="C10" s="31" t="s">
        <v>250</v>
      </c>
      <c r="D10" s="31" t="s">
        <v>195</v>
      </c>
      <c r="E10" s="31" t="s">
        <v>373</v>
      </c>
      <c r="F10" s="31">
        <v>8</v>
      </c>
      <c r="G10" s="47">
        <v>5.85</v>
      </c>
      <c r="H10" s="31">
        <v>2</v>
      </c>
      <c r="I10" s="47">
        <v>0</v>
      </c>
      <c r="J10" s="31">
        <v>0</v>
      </c>
      <c r="K10" s="31" t="s">
        <v>243</v>
      </c>
    </row>
    <row r="11" spans="1:18" ht="15" customHeight="1" x14ac:dyDescent="0.2">
      <c r="A11" s="31">
        <v>3</v>
      </c>
      <c r="B11" s="31">
        <v>0</v>
      </c>
      <c r="C11" s="31" t="s">
        <v>250</v>
      </c>
      <c r="D11" s="31" t="s">
        <v>195</v>
      </c>
      <c r="E11" s="31" t="s">
        <v>374</v>
      </c>
      <c r="F11" s="31">
        <v>6</v>
      </c>
      <c r="G11" s="47">
        <v>9.39</v>
      </c>
      <c r="H11" s="31">
        <v>4</v>
      </c>
      <c r="I11" s="47">
        <v>0</v>
      </c>
      <c r="J11" s="31">
        <v>0</v>
      </c>
      <c r="K11" s="31" t="s">
        <v>243</v>
      </c>
    </row>
    <row r="12" spans="1:18" ht="15" customHeight="1" x14ac:dyDescent="0.2">
      <c r="A12" s="31">
        <v>4</v>
      </c>
      <c r="B12" s="31">
        <v>0</v>
      </c>
      <c r="C12" s="31" t="s">
        <v>250</v>
      </c>
      <c r="D12" s="31" t="s">
        <v>195</v>
      </c>
      <c r="E12" s="31" t="s">
        <v>245</v>
      </c>
      <c r="F12" s="31">
        <v>0</v>
      </c>
      <c r="G12" s="47">
        <v>0</v>
      </c>
      <c r="H12" s="31"/>
      <c r="I12" s="47">
        <v>1.58</v>
      </c>
      <c r="J12" s="31">
        <v>2</v>
      </c>
      <c r="K12" s="31" t="s">
        <v>229</v>
      </c>
    </row>
    <row r="13" spans="1:18" ht="15" customHeight="1" x14ac:dyDescent="0.2">
      <c r="A13" s="31">
        <v>5</v>
      </c>
      <c r="B13" s="31">
        <v>0</v>
      </c>
      <c r="C13" s="31" t="s">
        <v>250</v>
      </c>
      <c r="D13" s="31" t="s">
        <v>195</v>
      </c>
      <c r="E13" s="31" t="s">
        <v>261</v>
      </c>
      <c r="F13" s="31">
        <v>1</v>
      </c>
      <c r="G13" s="47">
        <v>1.6</v>
      </c>
      <c r="H13" s="31">
        <v>4</v>
      </c>
      <c r="I13" s="47">
        <v>0.28000000000000003</v>
      </c>
      <c r="J13" s="31">
        <v>2</v>
      </c>
      <c r="K13" s="31" t="s">
        <v>261</v>
      </c>
    </row>
    <row r="14" spans="1:18" ht="15" customHeight="1" x14ac:dyDescent="0.2">
      <c r="A14" s="31">
        <v>6</v>
      </c>
      <c r="B14" s="31">
        <v>0</v>
      </c>
      <c r="C14" s="31" t="s">
        <v>250</v>
      </c>
      <c r="D14" s="31" t="s">
        <v>195</v>
      </c>
      <c r="E14" s="31" t="s">
        <v>343</v>
      </c>
      <c r="F14" s="31">
        <v>1</v>
      </c>
      <c r="G14" s="47">
        <v>1.6</v>
      </c>
      <c r="H14" s="31">
        <v>4</v>
      </c>
      <c r="I14" s="47">
        <v>0</v>
      </c>
      <c r="J14" s="31">
        <v>0</v>
      </c>
      <c r="K14" s="31" t="s">
        <v>297</v>
      </c>
    </row>
    <row r="15" spans="1:18" ht="15" customHeight="1" x14ac:dyDescent="0.2">
      <c r="A15" s="31">
        <v>7</v>
      </c>
      <c r="B15" s="31">
        <v>0</v>
      </c>
      <c r="C15" s="31" t="s">
        <v>250</v>
      </c>
      <c r="D15" s="31" t="s">
        <v>195</v>
      </c>
      <c r="E15" s="31" t="s">
        <v>375</v>
      </c>
      <c r="F15" s="31">
        <v>2</v>
      </c>
      <c r="G15" s="47">
        <v>3.19</v>
      </c>
      <c r="H15" s="31">
        <v>4</v>
      </c>
      <c r="I15" s="47">
        <v>0.28999999999999998</v>
      </c>
      <c r="J15" s="31">
        <v>2</v>
      </c>
      <c r="K15" s="31" t="s">
        <v>243</v>
      </c>
    </row>
    <row r="16" spans="1:18" ht="15" customHeight="1" x14ac:dyDescent="0.2">
      <c r="A16" s="31">
        <v>8</v>
      </c>
      <c r="B16" s="31">
        <v>0</v>
      </c>
      <c r="C16" s="31" t="s">
        <v>250</v>
      </c>
      <c r="D16" s="31" t="s">
        <v>195</v>
      </c>
      <c r="E16" s="31" t="s">
        <v>376</v>
      </c>
      <c r="F16" s="31">
        <v>9</v>
      </c>
      <c r="G16" s="47">
        <v>11.9</v>
      </c>
      <c r="H16" s="31">
        <v>4</v>
      </c>
      <c r="I16" s="47">
        <v>4.7</v>
      </c>
      <c r="J16" s="31">
        <v>2</v>
      </c>
      <c r="K16" s="31" t="s">
        <v>243</v>
      </c>
    </row>
    <row r="17" spans="1:11" ht="15" customHeight="1" x14ac:dyDescent="0.2">
      <c r="A17" s="31">
        <v>9</v>
      </c>
      <c r="B17" s="31">
        <v>0</v>
      </c>
      <c r="C17" s="31" t="s">
        <v>250</v>
      </c>
      <c r="D17" s="31" t="s">
        <v>195</v>
      </c>
      <c r="E17" s="31" t="s">
        <v>377</v>
      </c>
      <c r="F17" s="31">
        <v>2</v>
      </c>
      <c r="G17" s="47">
        <v>3.2</v>
      </c>
      <c r="H17" s="31">
        <v>4</v>
      </c>
      <c r="I17" s="47">
        <v>0</v>
      </c>
      <c r="J17" s="31">
        <v>0</v>
      </c>
      <c r="K17" s="31" t="s">
        <v>231</v>
      </c>
    </row>
    <row r="18" spans="1:11" ht="15" customHeight="1" x14ac:dyDescent="0.2">
      <c r="A18" s="31">
        <v>10</v>
      </c>
      <c r="B18" s="31">
        <v>0</v>
      </c>
      <c r="C18" s="31" t="s">
        <v>250</v>
      </c>
      <c r="D18" s="31" t="s">
        <v>195</v>
      </c>
      <c r="E18" s="31" t="s">
        <v>378</v>
      </c>
      <c r="F18" s="31">
        <v>2</v>
      </c>
      <c r="G18" s="47">
        <v>1.83</v>
      </c>
      <c r="H18" s="31">
        <v>2</v>
      </c>
      <c r="I18" s="47">
        <v>0</v>
      </c>
      <c r="J18" s="31">
        <v>0</v>
      </c>
      <c r="K18" s="31" t="s">
        <v>249</v>
      </c>
    </row>
    <row r="19" spans="1:11" ht="15" customHeight="1" x14ac:dyDescent="0.2">
      <c r="A19" s="31">
        <v>11</v>
      </c>
      <c r="B19" s="31">
        <v>0</v>
      </c>
      <c r="C19" s="31" t="s">
        <v>246</v>
      </c>
      <c r="D19" s="31" t="s">
        <v>195</v>
      </c>
      <c r="E19" s="31" t="s">
        <v>379</v>
      </c>
      <c r="F19" s="31">
        <v>5</v>
      </c>
      <c r="G19" s="47">
        <v>8.39</v>
      </c>
      <c r="H19" s="31">
        <v>4</v>
      </c>
      <c r="I19" s="47">
        <v>0</v>
      </c>
      <c r="J19" s="31">
        <v>0</v>
      </c>
      <c r="K19" s="31" t="s">
        <v>243</v>
      </c>
    </row>
    <row r="20" spans="1:11" ht="15" customHeight="1" x14ac:dyDescent="0.2">
      <c r="A20" s="31">
        <v>12</v>
      </c>
      <c r="B20" s="31">
        <v>0</v>
      </c>
      <c r="C20" s="31" t="s">
        <v>246</v>
      </c>
      <c r="D20" s="31" t="s">
        <v>195</v>
      </c>
      <c r="E20" s="31" t="s">
        <v>380</v>
      </c>
      <c r="F20" s="31">
        <v>5</v>
      </c>
      <c r="G20" s="47">
        <v>8.39</v>
      </c>
      <c r="H20" s="31">
        <v>4</v>
      </c>
      <c r="I20" s="47">
        <v>0</v>
      </c>
      <c r="J20" s="31">
        <v>0</v>
      </c>
      <c r="K20" s="31" t="s">
        <v>243</v>
      </c>
    </row>
    <row r="21" spans="1:11" ht="15" customHeight="1" x14ac:dyDescent="0.2">
      <c r="A21" s="31">
        <v>13</v>
      </c>
      <c r="B21" s="31">
        <v>0</v>
      </c>
      <c r="C21" s="31" t="s">
        <v>246</v>
      </c>
      <c r="D21" s="31" t="s">
        <v>195</v>
      </c>
      <c r="E21" s="31" t="s">
        <v>381</v>
      </c>
      <c r="F21" s="31">
        <v>2</v>
      </c>
      <c r="G21" s="47">
        <v>3.12</v>
      </c>
      <c r="H21" s="31">
        <v>4</v>
      </c>
      <c r="I21" s="47">
        <v>0</v>
      </c>
      <c r="J21" s="31">
        <v>0</v>
      </c>
      <c r="K21" s="31" t="s">
        <v>243</v>
      </c>
    </row>
    <row r="22" spans="1:11" ht="15" customHeight="1" x14ac:dyDescent="0.2">
      <c r="A22" s="31">
        <v>14</v>
      </c>
      <c r="B22" s="31">
        <v>0</v>
      </c>
      <c r="C22" s="31" t="s">
        <v>246</v>
      </c>
      <c r="D22" s="31" t="s">
        <v>195</v>
      </c>
      <c r="E22" s="31" t="s">
        <v>312</v>
      </c>
      <c r="F22" s="31">
        <v>1</v>
      </c>
      <c r="G22" s="47">
        <v>1.32</v>
      </c>
      <c r="H22" s="31">
        <v>4</v>
      </c>
      <c r="I22" s="47">
        <v>0</v>
      </c>
      <c r="J22" s="31">
        <v>0</v>
      </c>
      <c r="K22" s="31" t="s">
        <v>236</v>
      </c>
    </row>
    <row r="23" spans="1:11" ht="15" customHeight="1" x14ac:dyDescent="0.2">
      <c r="A23" s="31">
        <v>15</v>
      </c>
      <c r="B23" s="31">
        <v>0</v>
      </c>
      <c r="C23" s="31" t="s">
        <v>246</v>
      </c>
      <c r="D23" s="31" t="s">
        <v>195</v>
      </c>
      <c r="E23" s="31" t="s">
        <v>311</v>
      </c>
      <c r="F23" s="31">
        <v>1</v>
      </c>
      <c r="G23" s="47">
        <v>1.32</v>
      </c>
      <c r="H23" s="31">
        <v>4</v>
      </c>
      <c r="I23" s="47">
        <v>0</v>
      </c>
      <c r="J23" s="31">
        <v>0</v>
      </c>
      <c r="K23" s="31" t="s">
        <v>236</v>
      </c>
    </row>
    <row r="24" spans="1:11" ht="15" customHeight="1" x14ac:dyDescent="0.2">
      <c r="A24" s="31">
        <v>16</v>
      </c>
      <c r="B24" s="31">
        <v>0</v>
      </c>
      <c r="C24" s="31" t="s">
        <v>246</v>
      </c>
      <c r="D24" s="31" t="s">
        <v>195</v>
      </c>
      <c r="E24" s="31" t="s">
        <v>382</v>
      </c>
      <c r="F24" s="31">
        <v>6</v>
      </c>
      <c r="G24" s="47">
        <v>9.9</v>
      </c>
      <c r="H24" s="31">
        <v>4</v>
      </c>
      <c r="I24" s="47">
        <v>0</v>
      </c>
      <c r="J24" s="31">
        <v>0</v>
      </c>
      <c r="K24" s="31" t="s">
        <v>243</v>
      </c>
    </row>
    <row r="25" spans="1:11" ht="15" customHeight="1" x14ac:dyDescent="0.2">
      <c r="A25" s="31">
        <v>17</v>
      </c>
      <c r="B25" s="31">
        <v>0</v>
      </c>
      <c r="C25" s="31" t="s">
        <v>246</v>
      </c>
      <c r="D25" s="31" t="s">
        <v>195</v>
      </c>
      <c r="E25" s="31" t="s">
        <v>383</v>
      </c>
      <c r="F25" s="31">
        <v>4</v>
      </c>
      <c r="G25" s="47">
        <v>6.75</v>
      </c>
      <c r="H25" s="31">
        <v>4</v>
      </c>
      <c r="I25" s="47">
        <v>0</v>
      </c>
      <c r="J25" s="31">
        <v>0</v>
      </c>
      <c r="K25" s="31" t="s">
        <v>243</v>
      </c>
    </row>
    <row r="26" spans="1:11" ht="15" customHeight="1" x14ac:dyDescent="0.2">
      <c r="A26" s="31">
        <v>18</v>
      </c>
      <c r="B26" s="31">
        <v>0</v>
      </c>
      <c r="C26" s="31" t="s">
        <v>246</v>
      </c>
      <c r="D26" s="31" t="s">
        <v>384</v>
      </c>
      <c r="E26" s="31" t="s">
        <v>245</v>
      </c>
      <c r="F26" s="31">
        <v>5</v>
      </c>
      <c r="G26" s="47">
        <v>3.7</v>
      </c>
      <c r="H26" s="31">
        <v>2</v>
      </c>
      <c r="I26" s="47">
        <v>0</v>
      </c>
      <c r="J26" s="31">
        <v>0</v>
      </c>
      <c r="K26" s="31" t="s">
        <v>229</v>
      </c>
    </row>
    <row r="27" spans="1:11" ht="15" customHeight="1" x14ac:dyDescent="0.2">
      <c r="A27" s="31">
        <v>19</v>
      </c>
      <c r="B27" s="31">
        <v>0</v>
      </c>
      <c r="C27" s="31" t="s">
        <v>246</v>
      </c>
      <c r="D27" s="31">
        <v>0</v>
      </c>
      <c r="E27" s="31" t="s">
        <v>249</v>
      </c>
      <c r="F27" s="31">
        <v>2</v>
      </c>
      <c r="G27" s="47">
        <v>0.6</v>
      </c>
      <c r="H27" s="31">
        <v>2</v>
      </c>
      <c r="I27" s="47">
        <v>0</v>
      </c>
      <c r="J27" s="31">
        <v>0</v>
      </c>
      <c r="K27" s="31" t="s">
        <v>249</v>
      </c>
    </row>
  </sheetData>
  <sheetProtection algorithmName="SHA-512" hashValue="i2GouNdvZFUScMW74DJmZlYnVUGbWGZ6Hkj894ML/5xXLXoHCBBrtavpU9NoMdyoNH0HzVEDf7gvxK2QxL1/Mg==" saltValue="RgEaTTXLCooQwLvyHoqGrA==" spinCount="100000" sheet="1" objects="1" scenarios="1"/>
  <mergeCells count="4">
    <mergeCell ref="A2:E3"/>
    <mergeCell ref="B4:E4"/>
    <mergeCell ref="B5:E5"/>
    <mergeCell ref="B6:E6"/>
  </mergeCells>
  <conditionalFormatting sqref="B9:J27">
    <cfRule type="expression" dxfId="18" priority="1">
      <formula>B9=0</formula>
    </cfRule>
  </conditionalFormatting>
  <hyperlinks>
    <hyperlink ref="J1" location="Inhaltsverzeichnis!A1" display="Zurück zum Inhaltsverzeichnis" xr:uid="{40405D6D-6371-4FAA-BBDB-8A204CAE6134}"/>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BA7E-5BC5-4AEF-9C77-2A7AA6FE231E}">
  <sheetPr>
    <tabColor indexed="40"/>
  </sheetPr>
  <dimension ref="A1:V9"/>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Schloss West</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167</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SUM(F9:F9)</f>
        <v>4</v>
      </c>
      <c r="G8" s="46">
        <f>SUM(G9:G9)</f>
        <v>4.3</v>
      </c>
      <c r="H8" s="42"/>
      <c r="I8" s="46">
        <f>SUM(I9:I9)</f>
        <v>3.2</v>
      </c>
      <c r="J8" s="42"/>
      <c r="K8" s="42"/>
      <c r="L8" s="33"/>
      <c r="M8" s="33"/>
      <c r="N8" s="33"/>
      <c r="O8" s="33"/>
      <c r="P8" s="33"/>
      <c r="Q8" s="33"/>
      <c r="R8" s="33"/>
    </row>
    <row r="9" spans="1:18" ht="15" customHeight="1" x14ac:dyDescent="0.2">
      <c r="A9" s="31">
        <v>1</v>
      </c>
      <c r="B9" s="31">
        <v>0</v>
      </c>
      <c r="C9" s="31" t="s">
        <v>250</v>
      </c>
      <c r="D9" s="31" t="s">
        <v>195</v>
      </c>
      <c r="E9" s="31" t="s">
        <v>385</v>
      </c>
      <c r="F9" s="31">
        <v>4</v>
      </c>
      <c r="G9" s="47">
        <v>4.3</v>
      </c>
      <c r="H9" s="31">
        <v>2</v>
      </c>
      <c r="I9" s="47">
        <v>3.2</v>
      </c>
      <c r="J9" s="31">
        <v>2</v>
      </c>
      <c r="K9" s="31" t="s">
        <v>243</v>
      </c>
    </row>
  </sheetData>
  <sheetProtection algorithmName="SHA-512" hashValue="2Vh/EnahU57nTZ03MMRMmaY5BcqILztZ7qHNOGv4VgGYWphrojVt6WoQ8jHcwCTBEp83n7ln9W3y8WRyKcqxFQ==" saltValue="al+5JC1Mkwb9Kx10rLKpCw==" spinCount="100000" sheet="1" objects="1" scenarios="1"/>
  <mergeCells count="4">
    <mergeCell ref="A2:E3"/>
    <mergeCell ref="B4:E4"/>
    <mergeCell ref="B5:E5"/>
    <mergeCell ref="B6:E6"/>
  </mergeCells>
  <conditionalFormatting sqref="B9:J9">
    <cfRule type="expression" dxfId="17" priority="1">
      <formula>B9=0</formula>
    </cfRule>
  </conditionalFormatting>
  <hyperlinks>
    <hyperlink ref="J1" location="Inhaltsverzeichnis!A1" display="Zurück zum Inhaltsverzeichnis" xr:uid="{EF257992-6FDA-4C8C-91BE-D48F1D927729}"/>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6246-F807-4189-A0AD-EBC3956588CC}">
  <sheetPr>
    <tabColor indexed="40"/>
  </sheetPr>
  <dimension ref="A1:V21"/>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SchlossWest RZ</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168</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SUM(F9:F21)</f>
        <v>27</v>
      </c>
      <c r="G8" s="46">
        <f>SUM(G9:G21)</f>
        <v>23.65</v>
      </c>
      <c r="H8" s="42"/>
      <c r="I8" s="46">
        <f>SUM(I9:I21)</f>
        <v>0</v>
      </c>
      <c r="J8" s="42"/>
      <c r="K8" s="42"/>
      <c r="L8" s="33"/>
      <c r="M8" s="33"/>
      <c r="N8" s="33"/>
      <c r="O8" s="33"/>
      <c r="P8" s="33"/>
      <c r="Q8" s="33"/>
      <c r="R8" s="33"/>
    </row>
    <row r="9" spans="1:18" ht="15" customHeight="1" x14ac:dyDescent="0.2">
      <c r="A9" s="31">
        <v>1</v>
      </c>
      <c r="B9" s="31">
        <v>0</v>
      </c>
      <c r="C9" s="31" t="s">
        <v>246</v>
      </c>
      <c r="D9" s="31" t="s">
        <v>196</v>
      </c>
      <c r="E9" s="31" t="s">
        <v>386</v>
      </c>
      <c r="F9" s="31">
        <v>2</v>
      </c>
      <c r="G9" s="47">
        <v>1.99</v>
      </c>
      <c r="H9" s="31">
        <v>2</v>
      </c>
      <c r="I9" s="47">
        <v>0</v>
      </c>
      <c r="J9" s="31">
        <v>0</v>
      </c>
      <c r="K9" s="31" t="s">
        <v>243</v>
      </c>
    </row>
    <row r="10" spans="1:18" ht="15" customHeight="1" x14ac:dyDescent="0.2">
      <c r="A10" s="31">
        <v>2</v>
      </c>
      <c r="B10" s="31">
        <v>0</v>
      </c>
      <c r="C10" s="31" t="s">
        <v>246</v>
      </c>
      <c r="D10" s="31" t="s">
        <v>196</v>
      </c>
      <c r="E10" s="31" t="s">
        <v>387</v>
      </c>
      <c r="F10" s="31">
        <v>2</v>
      </c>
      <c r="G10" s="47">
        <v>1.99</v>
      </c>
      <c r="H10" s="31">
        <v>2</v>
      </c>
      <c r="I10" s="47">
        <v>0</v>
      </c>
      <c r="J10" s="31">
        <v>0</v>
      </c>
      <c r="K10" s="31" t="s">
        <v>243</v>
      </c>
    </row>
    <row r="11" spans="1:18" ht="15" customHeight="1" x14ac:dyDescent="0.2">
      <c r="A11" s="31">
        <v>3</v>
      </c>
      <c r="B11" s="31">
        <v>0</v>
      </c>
      <c r="C11" s="31" t="s">
        <v>246</v>
      </c>
      <c r="D11" s="31" t="s">
        <v>196</v>
      </c>
      <c r="E11" s="31" t="s">
        <v>388</v>
      </c>
      <c r="F11" s="31">
        <v>2</v>
      </c>
      <c r="G11" s="47">
        <v>1.99</v>
      </c>
      <c r="H11" s="31">
        <v>2</v>
      </c>
      <c r="I11" s="47">
        <v>0</v>
      </c>
      <c r="J11" s="31">
        <v>0</v>
      </c>
      <c r="K11" s="31" t="s">
        <v>243</v>
      </c>
    </row>
    <row r="12" spans="1:18" ht="15" customHeight="1" x14ac:dyDescent="0.2">
      <c r="A12" s="31">
        <v>4</v>
      </c>
      <c r="B12" s="31">
        <v>0</v>
      </c>
      <c r="C12" s="31" t="s">
        <v>246</v>
      </c>
      <c r="D12" s="31" t="s">
        <v>196</v>
      </c>
      <c r="E12" s="31" t="s">
        <v>325</v>
      </c>
      <c r="F12" s="31">
        <v>3</v>
      </c>
      <c r="G12" s="47">
        <v>3.15</v>
      </c>
      <c r="H12" s="31">
        <v>2</v>
      </c>
      <c r="I12" s="47">
        <v>0</v>
      </c>
      <c r="J12" s="31">
        <v>0</v>
      </c>
      <c r="K12" s="31" t="s">
        <v>243</v>
      </c>
    </row>
    <row r="13" spans="1:18" ht="15" customHeight="1" x14ac:dyDescent="0.2">
      <c r="A13" s="31">
        <v>5</v>
      </c>
      <c r="B13" s="31">
        <v>0</v>
      </c>
      <c r="C13" s="31" t="s">
        <v>246</v>
      </c>
      <c r="D13" s="31" t="s">
        <v>196</v>
      </c>
      <c r="E13" s="31" t="s">
        <v>325</v>
      </c>
      <c r="F13" s="31">
        <v>2</v>
      </c>
      <c r="G13" s="47">
        <v>1.34</v>
      </c>
      <c r="H13" s="31">
        <v>2</v>
      </c>
      <c r="I13" s="47">
        <v>0</v>
      </c>
      <c r="J13" s="31">
        <v>0</v>
      </c>
      <c r="K13" s="31" t="s">
        <v>243</v>
      </c>
    </row>
    <row r="14" spans="1:18" ht="15" customHeight="1" x14ac:dyDescent="0.2">
      <c r="A14" s="31">
        <v>6</v>
      </c>
      <c r="B14" s="31">
        <v>0</v>
      </c>
      <c r="C14" s="31" t="s">
        <v>246</v>
      </c>
      <c r="D14" s="31" t="s">
        <v>196</v>
      </c>
      <c r="E14" s="31" t="s">
        <v>325</v>
      </c>
      <c r="F14" s="31">
        <v>2</v>
      </c>
      <c r="G14" s="47">
        <v>1.37</v>
      </c>
      <c r="H14" s="31">
        <v>2</v>
      </c>
      <c r="I14" s="47">
        <v>0</v>
      </c>
      <c r="J14" s="31">
        <v>0</v>
      </c>
      <c r="K14" s="31" t="s">
        <v>243</v>
      </c>
    </row>
    <row r="15" spans="1:18" ht="15" customHeight="1" x14ac:dyDescent="0.2">
      <c r="A15" s="31">
        <v>7</v>
      </c>
      <c r="B15" s="31">
        <v>0</v>
      </c>
      <c r="C15" s="31" t="s">
        <v>246</v>
      </c>
      <c r="D15" s="31" t="s">
        <v>196</v>
      </c>
      <c r="E15" s="31" t="s">
        <v>389</v>
      </c>
      <c r="F15" s="31">
        <v>3</v>
      </c>
      <c r="G15" s="47">
        <v>2.67</v>
      </c>
      <c r="H15" s="31">
        <v>2</v>
      </c>
      <c r="I15" s="47">
        <v>0</v>
      </c>
      <c r="J15" s="31">
        <v>0</v>
      </c>
      <c r="K15" s="31" t="s">
        <v>229</v>
      </c>
    </row>
    <row r="16" spans="1:18" ht="15" customHeight="1" x14ac:dyDescent="0.2">
      <c r="A16" s="31">
        <v>8</v>
      </c>
      <c r="B16" s="31">
        <v>0</v>
      </c>
      <c r="C16" s="31" t="s">
        <v>246</v>
      </c>
      <c r="D16" s="31" t="s">
        <v>196</v>
      </c>
      <c r="E16" s="31" t="s">
        <v>325</v>
      </c>
      <c r="F16" s="31">
        <v>2</v>
      </c>
      <c r="G16" s="47">
        <v>2.46</v>
      </c>
      <c r="H16" s="31">
        <v>2</v>
      </c>
      <c r="I16" s="47">
        <v>0</v>
      </c>
      <c r="J16" s="31">
        <v>0</v>
      </c>
      <c r="K16" s="31" t="s">
        <v>243</v>
      </c>
    </row>
    <row r="17" spans="1:11" ht="15" customHeight="1" x14ac:dyDescent="0.2">
      <c r="A17" s="31">
        <v>9</v>
      </c>
      <c r="B17" s="31">
        <v>0</v>
      </c>
      <c r="C17" s="31" t="s">
        <v>246</v>
      </c>
      <c r="D17" s="31" t="s">
        <v>196</v>
      </c>
      <c r="E17" s="31" t="s">
        <v>325</v>
      </c>
      <c r="F17" s="31">
        <v>2</v>
      </c>
      <c r="G17" s="47">
        <v>2.15</v>
      </c>
      <c r="H17" s="31">
        <v>2</v>
      </c>
      <c r="I17" s="47">
        <v>0</v>
      </c>
      <c r="J17" s="31">
        <v>0</v>
      </c>
      <c r="K17" s="31" t="s">
        <v>243</v>
      </c>
    </row>
    <row r="18" spans="1:11" ht="15" customHeight="1" x14ac:dyDescent="0.2">
      <c r="A18" s="31">
        <v>10</v>
      </c>
      <c r="B18" s="31">
        <v>0</v>
      </c>
      <c r="C18" s="31" t="s">
        <v>246</v>
      </c>
      <c r="D18" s="31" t="s">
        <v>196</v>
      </c>
      <c r="E18" s="31" t="s">
        <v>390</v>
      </c>
      <c r="F18" s="31">
        <v>2</v>
      </c>
      <c r="G18" s="47">
        <v>1.71</v>
      </c>
      <c r="H18" s="31">
        <v>2</v>
      </c>
      <c r="I18" s="47">
        <v>0</v>
      </c>
      <c r="J18" s="31">
        <v>0</v>
      </c>
      <c r="K18" s="31" t="s">
        <v>229</v>
      </c>
    </row>
    <row r="19" spans="1:11" ht="15" customHeight="1" x14ac:dyDescent="0.2">
      <c r="A19" s="31">
        <v>11</v>
      </c>
      <c r="B19" s="31">
        <v>0</v>
      </c>
      <c r="C19" s="31" t="s">
        <v>250</v>
      </c>
      <c r="D19" s="31" t="s">
        <v>196</v>
      </c>
      <c r="E19" s="31" t="s">
        <v>245</v>
      </c>
      <c r="F19" s="31">
        <v>1</v>
      </c>
      <c r="G19" s="47">
        <v>0.67</v>
      </c>
      <c r="H19" s="31">
        <v>2</v>
      </c>
      <c r="I19" s="47">
        <v>0</v>
      </c>
      <c r="J19" s="31">
        <v>0</v>
      </c>
      <c r="K19" s="31" t="s">
        <v>229</v>
      </c>
    </row>
    <row r="20" spans="1:11" ht="15" customHeight="1" x14ac:dyDescent="0.2">
      <c r="A20" s="31">
        <v>12</v>
      </c>
      <c r="B20" s="31">
        <v>0</v>
      </c>
      <c r="C20" s="31" t="s">
        <v>250</v>
      </c>
      <c r="D20" s="31" t="s">
        <v>196</v>
      </c>
      <c r="E20" s="31" t="s">
        <v>325</v>
      </c>
      <c r="F20" s="31">
        <v>3</v>
      </c>
      <c r="G20" s="47">
        <v>1.5</v>
      </c>
      <c r="H20" s="31">
        <v>2</v>
      </c>
      <c r="I20" s="47">
        <v>0</v>
      </c>
      <c r="J20" s="31">
        <v>0</v>
      </c>
      <c r="K20" s="31" t="s">
        <v>243</v>
      </c>
    </row>
    <row r="21" spans="1:11" ht="15" customHeight="1" x14ac:dyDescent="0.2">
      <c r="A21" s="31">
        <v>13</v>
      </c>
      <c r="B21" s="31">
        <v>0</v>
      </c>
      <c r="C21" s="31" t="s">
        <v>250</v>
      </c>
      <c r="D21" s="31" t="s">
        <v>196</v>
      </c>
      <c r="E21" s="31" t="s">
        <v>389</v>
      </c>
      <c r="F21" s="31">
        <v>1</v>
      </c>
      <c r="G21" s="47">
        <v>0.66</v>
      </c>
      <c r="H21" s="31">
        <v>2</v>
      </c>
      <c r="I21" s="47">
        <v>0</v>
      </c>
      <c r="J21" s="31">
        <v>0</v>
      </c>
      <c r="K21" s="31" t="s">
        <v>229</v>
      </c>
    </row>
  </sheetData>
  <sheetProtection algorithmName="SHA-512" hashValue="SAv/hyagTfMe1eJmB32BfOe9QFMnqjoY6qulkHq0Hp+JmwYxOK5AxKo6mrqwL9z86VfdITbXkmoNLUa/9DHdHg==" saltValue="9+MuPLWYr+Px8flObEFh5w==" spinCount="100000" sheet="1" objects="1" scenarios="1"/>
  <mergeCells count="4">
    <mergeCell ref="A2:E3"/>
    <mergeCell ref="B4:E4"/>
    <mergeCell ref="B5:E5"/>
    <mergeCell ref="B6:E6"/>
  </mergeCells>
  <conditionalFormatting sqref="B9:J21">
    <cfRule type="expression" dxfId="16" priority="1">
      <formula>B9=0</formula>
    </cfRule>
  </conditionalFormatting>
  <hyperlinks>
    <hyperlink ref="J1" location="Inhaltsverzeichnis!A1" display="Zurück zum Inhaltsverzeichnis" xr:uid="{922F4651-922B-4273-94BD-F942079ADEEC}"/>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1964-C388-4530-BB2C-BCA25029C2AF}">
  <sheetPr>
    <tabColor indexed="40"/>
  </sheetPr>
  <dimension ref="A1:V1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Stadtinfo</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169</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SUM(F9:F13)</f>
        <v>11</v>
      </c>
      <c r="G8" s="46">
        <f>SUM(G9:G13)</f>
        <v>18.2</v>
      </c>
      <c r="H8" s="42"/>
      <c r="I8" s="46">
        <f>SUM(I9:I13)</f>
        <v>17.810000000000002</v>
      </c>
      <c r="J8" s="42"/>
      <c r="K8" s="42"/>
      <c r="L8" s="33"/>
      <c r="M8" s="33"/>
      <c r="N8" s="33"/>
      <c r="O8" s="33"/>
      <c r="P8" s="33"/>
      <c r="Q8" s="33"/>
      <c r="R8" s="33"/>
    </row>
    <row r="9" spans="1:18" ht="15" customHeight="1" x14ac:dyDescent="0.2">
      <c r="A9" s="31">
        <v>1</v>
      </c>
      <c r="B9" s="31">
        <v>0</v>
      </c>
      <c r="C9" s="31" t="s">
        <v>227</v>
      </c>
      <c r="D9" s="31" t="s">
        <v>196</v>
      </c>
      <c r="E9" s="31" t="s">
        <v>261</v>
      </c>
      <c r="F9" s="31">
        <v>3</v>
      </c>
      <c r="G9" s="47">
        <v>3.81</v>
      </c>
      <c r="H9" s="31">
        <v>2</v>
      </c>
      <c r="I9" s="47">
        <v>0</v>
      </c>
      <c r="J9" s="31">
        <v>0</v>
      </c>
      <c r="K9" s="31" t="s">
        <v>261</v>
      </c>
    </row>
    <row r="10" spans="1:18" ht="15" customHeight="1" x14ac:dyDescent="0.2">
      <c r="A10" s="31">
        <v>2</v>
      </c>
      <c r="B10" s="31">
        <v>0</v>
      </c>
      <c r="C10" s="31" t="s">
        <v>227</v>
      </c>
      <c r="D10" s="31" t="s">
        <v>196</v>
      </c>
      <c r="E10" s="31" t="s">
        <v>391</v>
      </c>
      <c r="F10" s="31">
        <v>1</v>
      </c>
      <c r="G10" s="47">
        <v>1.41</v>
      </c>
      <c r="H10" s="31">
        <v>2</v>
      </c>
      <c r="I10" s="47">
        <v>0</v>
      </c>
      <c r="J10" s="31">
        <v>0</v>
      </c>
      <c r="K10" s="31" t="s">
        <v>229</v>
      </c>
    </row>
    <row r="11" spans="1:18" ht="15" customHeight="1" x14ac:dyDescent="0.2">
      <c r="A11" s="31">
        <v>3</v>
      </c>
      <c r="B11" s="31">
        <v>0</v>
      </c>
      <c r="C11" s="31" t="s">
        <v>227</v>
      </c>
      <c r="D11" s="31" t="s">
        <v>196</v>
      </c>
      <c r="E11" s="31" t="s">
        <v>198</v>
      </c>
      <c r="F11" s="31">
        <v>4</v>
      </c>
      <c r="G11" s="47">
        <v>6.89</v>
      </c>
      <c r="H11" s="31">
        <v>2</v>
      </c>
      <c r="I11" s="47">
        <v>11.74</v>
      </c>
      <c r="J11" s="31">
        <v>2</v>
      </c>
      <c r="K11" s="31" t="s">
        <v>243</v>
      </c>
    </row>
    <row r="12" spans="1:18" ht="15" customHeight="1" x14ac:dyDescent="0.2">
      <c r="A12" s="31">
        <v>4</v>
      </c>
      <c r="B12" s="31">
        <v>0</v>
      </c>
      <c r="C12" s="31" t="s">
        <v>227</v>
      </c>
      <c r="D12" s="31" t="s">
        <v>196</v>
      </c>
      <c r="E12" s="31" t="s">
        <v>392</v>
      </c>
      <c r="F12" s="31">
        <v>2</v>
      </c>
      <c r="G12" s="47">
        <v>5.39</v>
      </c>
      <c r="H12" s="31">
        <v>2</v>
      </c>
      <c r="I12" s="47">
        <v>6.07</v>
      </c>
      <c r="J12" s="31">
        <v>2</v>
      </c>
      <c r="K12" s="31" t="s">
        <v>243</v>
      </c>
    </row>
    <row r="13" spans="1:18" ht="15" customHeight="1" x14ac:dyDescent="0.2">
      <c r="A13" s="31">
        <v>5</v>
      </c>
      <c r="B13" s="31">
        <v>0</v>
      </c>
      <c r="C13" s="31" t="s">
        <v>227</v>
      </c>
      <c r="D13" s="31" t="s">
        <v>196</v>
      </c>
      <c r="E13" s="31" t="s">
        <v>390</v>
      </c>
      <c r="F13" s="31">
        <v>1</v>
      </c>
      <c r="G13" s="47">
        <v>0.7</v>
      </c>
      <c r="H13" s="31">
        <v>2</v>
      </c>
      <c r="I13" s="47">
        <v>0</v>
      </c>
      <c r="J13" s="31">
        <v>0</v>
      </c>
      <c r="K13" s="31" t="s">
        <v>229</v>
      </c>
    </row>
  </sheetData>
  <sheetProtection algorithmName="SHA-512" hashValue="qw0FOee0jzYB0s28nQDpB3hGKJxx1CUjvSXKKf7ATlvKvlyucfBusP1qoTAE4Oed+hUEkd+iIpjsWohNM88kcQ==" saltValue="oSzmOvYjTXaPKhQFF5qJrw==" spinCount="100000" sheet="1" objects="1" scenarios="1"/>
  <mergeCells count="4">
    <mergeCell ref="A2:E3"/>
    <mergeCell ref="B4:E4"/>
    <mergeCell ref="B5:E5"/>
    <mergeCell ref="B6:E6"/>
  </mergeCells>
  <conditionalFormatting sqref="B9:J13">
    <cfRule type="expression" dxfId="15" priority="1">
      <formula>B9=0</formula>
    </cfRule>
  </conditionalFormatting>
  <hyperlinks>
    <hyperlink ref="J1" location="Inhaltsverzeichnis!A1" display="Zurück zum Inhaltsverzeichnis" xr:uid="{2A931FFD-AA7B-4139-A9E2-0AE728C26FC4}"/>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917A-8263-4B9D-8807-A01D651C9812}">
  <sheetPr>
    <tabColor indexed="40"/>
  </sheetPr>
  <dimension ref="A1:V27"/>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Verwaltung I</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170</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SUM(F9:F27)</f>
        <v>36</v>
      </c>
      <c r="G8" s="46">
        <f>SUM(G9:G27)</f>
        <v>75.850000000000009</v>
      </c>
      <c r="H8" s="42"/>
      <c r="I8" s="46">
        <f>SUM(I9:I27)</f>
        <v>4.54</v>
      </c>
      <c r="J8" s="42"/>
      <c r="K8" s="42"/>
      <c r="L8" s="33"/>
      <c r="M8" s="33"/>
      <c r="N8" s="33"/>
      <c r="O8" s="33"/>
      <c r="P8" s="33"/>
      <c r="Q8" s="33"/>
      <c r="R8" s="33"/>
    </row>
    <row r="9" spans="1:18" ht="15" customHeight="1" x14ac:dyDescent="0.2">
      <c r="A9" s="31">
        <v>1</v>
      </c>
      <c r="B9" s="31" t="s">
        <v>393</v>
      </c>
      <c r="C9" s="31" t="s">
        <v>246</v>
      </c>
      <c r="D9" s="31">
        <v>0</v>
      </c>
      <c r="E9" s="31" t="s">
        <v>394</v>
      </c>
      <c r="F9" s="31">
        <v>3</v>
      </c>
      <c r="G9" s="47">
        <v>6.61</v>
      </c>
      <c r="H9" s="31">
        <v>2</v>
      </c>
      <c r="I9" s="47">
        <v>0</v>
      </c>
      <c r="J9" s="31">
        <v>0</v>
      </c>
      <c r="K9" s="31" t="s">
        <v>261</v>
      </c>
    </row>
    <row r="10" spans="1:18" ht="15" customHeight="1" x14ac:dyDescent="0.2">
      <c r="A10" s="31">
        <v>2</v>
      </c>
      <c r="B10" s="31" t="s">
        <v>395</v>
      </c>
      <c r="C10" s="31" t="s">
        <v>246</v>
      </c>
      <c r="D10" s="31">
        <v>0</v>
      </c>
      <c r="E10" s="31" t="s">
        <v>394</v>
      </c>
      <c r="F10" s="31">
        <v>2</v>
      </c>
      <c r="G10" s="47">
        <v>4.3499999999999996</v>
      </c>
      <c r="H10" s="31">
        <v>2</v>
      </c>
      <c r="I10" s="47">
        <v>0</v>
      </c>
      <c r="J10" s="31">
        <v>0</v>
      </c>
      <c r="K10" s="31" t="s">
        <v>261</v>
      </c>
    </row>
    <row r="11" spans="1:18" ht="15" customHeight="1" x14ac:dyDescent="0.2">
      <c r="A11" s="31">
        <v>3</v>
      </c>
      <c r="B11" s="31" t="s">
        <v>396</v>
      </c>
      <c r="C11" s="31" t="s">
        <v>246</v>
      </c>
      <c r="D11" s="31">
        <v>0</v>
      </c>
      <c r="E11" s="31" t="s">
        <v>397</v>
      </c>
      <c r="F11" s="31">
        <v>4</v>
      </c>
      <c r="G11" s="47">
        <v>8.7100000000000009</v>
      </c>
      <c r="H11" s="31">
        <v>2</v>
      </c>
      <c r="I11" s="47">
        <v>0</v>
      </c>
      <c r="J11" s="31">
        <v>0</v>
      </c>
      <c r="K11" s="31" t="s">
        <v>261</v>
      </c>
    </row>
    <row r="12" spans="1:18" ht="15" customHeight="1" x14ac:dyDescent="0.2">
      <c r="A12" s="31">
        <v>4</v>
      </c>
      <c r="B12" s="31" t="s">
        <v>398</v>
      </c>
      <c r="C12" s="31" t="s">
        <v>246</v>
      </c>
      <c r="D12" s="31">
        <v>0</v>
      </c>
      <c r="E12" s="31" t="s">
        <v>399</v>
      </c>
      <c r="F12" s="31">
        <v>1</v>
      </c>
      <c r="G12" s="47">
        <v>2.14</v>
      </c>
      <c r="H12" s="31">
        <v>2</v>
      </c>
      <c r="I12" s="47">
        <v>0</v>
      </c>
      <c r="J12" s="31">
        <v>0</v>
      </c>
      <c r="K12" s="31" t="s">
        <v>261</v>
      </c>
    </row>
    <row r="13" spans="1:18" ht="15" customHeight="1" x14ac:dyDescent="0.2">
      <c r="A13" s="31">
        <v>5</v>
      </c>
      <c r="B13" s="31" t="s">
        <v>400</v>
      </c>
      <c r="C13" s="31" t="s">
        <v>246</v>
      </c>
      <c r="D13" s="31">
        <v>0</v>
      </c>
      <c r="E13" s="31" t="s">
        <v>401</v>
      </c>
      <c r="F13" s="31">
        <v>2</v>
      </c>
      <c r="G13" s="47">
        <v>4.26</v>
      </c>
      <c r="H13" s="31">
        <v>2</v>
      </c>
      <c r="I13" s="47">
        <v>0</v>
      </c>
      <c r="J13" s="31">
        <v>0</v>
      </c>
      <c r="K13" s="31" t="s">
        <v>261</v>
      </c>
    </row>
    <row r="14" spans="1:18" ht="15" customHeight="1" x14ac:dyDescent="0.2">
      <c r="A14" s="31">
        <v>6</v>
      </c>
      <c r="B14" s="31" t="s">
        <v>402</v>
      </c>
      <c r="C14" s="31" t="s">
        <v>246</v>
      </c>
      <c r="D14" s="31">
        <v>0</v>
      </c>
      <c r="E14" s="31" t="s">
        <v>359</v>
      </c>
      <c r="F14" s="31">
        <v>1</v>
      </c>
      <c r="G14" s="47">
        <v>2.11</v>
      </c>
      <c r="H14" s="31">
        <v>2</v>
      </c>
      <c r="I14" s="47">
        <v>0</v>
      </c>
      <c r="J14" s="31">
        <v>0</v>
      </c>
      <c r="K14" s="31" t="s">
        <v>243</v>
      </c>
    </row>
    <row r="15" spans="1:18" ht="15" customHeight="1" x14ac:dyDescent="0.2">
      <c r="A15" s="31">
        <v>7</v>
      </c>
      <c r="B15" s="31" t="s">
        <v>403</v>
      </c>
      <c r="C15" s="31" t="s">
        <v>246</v>
      </c>
      <c r="D15" s="31">
        <v>0</v>
      </c>
      <c r="E15" s="31" t="s">
        <v>404</v>
      </c>
      <c r="F15" s="31">
        <v>2</v>
      </c>
      <c r="G15" s="47">
        <v>4.25</v>
      </c>
      <c r="H15" s="31">
        <v>2</v>
      </c>
      <c r="I15" s="47">
        <v>0</v>
      </c>
      <c r="J15" s="31">
        <v>0</v>
      </c>
      <c r="K15" s="31" t="s">
        <v>261</v>
      </c>
    </row>
    <row r="16" spans="1:18" ht="15" customHeight="1" x14ac:dyDescent="0.2">
      <c r="A16" s="31">
        <v>8</v>
      </c>
      <c r="B16" s="31" t="s">
        <v>405</v>
      </c>
      <c r="C16" s="31" t="s">
        <v>246</v>
      </c>
      <c r="D16" s="31">
        <v>0</v>
      </c>
      <c r="E16" s="31" t="s">
        <v>406</v>
      </c>
      <c r="F16" s="31">
        <v>3</v>
      </c>
      <c r="G16" s="47">
        <v>6.43</v>
      </c>
      <c r="H16" s="31">
        <v>2</v>
      </c>
      <c r="I16" s="47">
        <v>0</v>
      </c>
      <c r="J16" s="31">
        <v>0</v>
      </c>
      <c r="K16" s="31" t="s">
        <v>261</v>
      </c>
    </row>
    <row r="17" spans="1:11" ht="15" customHeight="1" x14ac:dyDescent="0.2">
      <c r="A17" s="31">
        <v>9</v>
      </c>
      <c r="B17" s="31">
        <v>0</v>
      </c>
      <c r="C17" s="31" t="s">
        <v>246</v>
      </c>
      <c r="D17" s="31">
        <v>0</v>
      </c>
      <c r="E17" s="31" t="s">
        <v>249</v>
      </c>
      <c r="F17" s="31">
        <v>1</v>
      </c>
      <c r="G17" s="47">
        <v>2.2599999999999998</v>
      </c>
      <c r="H17" s="31">
        <v>2</v>
      </c>
      <c r="I17" s="47">
        <v>0</v>
      </c>
      <c r="J17" s="31">
        <v>0</v>
      </c>
      <c r="K17" s="31" t="s">
        <v>249</v>
      </c>
    </row>
    <row r="18" spans="1:11" ht="15" customHeight="1" x14ac:dyDescent="0.2">
      <c r="A18" s="31">
        <v>10</v>
      </c>
      <c r="B18" s="31" t="s">
        <v>368</v>
      </c>
      <c r="C18" s="31" t="s">
        <v>227</v>
      </c>
      <c r="D18" s="31">
        <v>0</v>
      </c>
      <c r="E18" s="31" t="s">
        <v>407</v>
      </c>
      <c r="F18" s="31">
        <v>3</v>
      </c>
      <c r="G18" s="47">
        <v>6.45</v>
      </c>
      <c r="H18" s="31">
        <v>2</v>
      </c>
      <c r="I18" s="47">
        <v>0</v>
      </c>
      <c r="J18" s="31">
        <v>0</v>
      </c>
      <c r="K18" s="31" t="s">
        <v>261</v>
      </c>
    </row>
    <row r="19" spans="1:11" ht="15" customHeight="1" x14ac:dyDescent="0.2">
      <c r="A19" s="31">
        <v>11</v>
      </c>
      <c r="B19" s="31">
        <v>0</v>
      </c>
      <c r="C19" s="31" t="s">
        <v>227</v>
      </c>
      <c r="D19" s="31">
        <v>3</v>
      </c>
      <c r="E19" s="31" t="s">
        <v>272</v>
      </c>
      <c r="F19" s="31">
        <v>1</v>
      </c>
      <c r="G19" s="47">
        <v>2.19</v>
      </c>
      <c r="H19" s="31">
        <v>2</v>
      </c>
      <c r="I19" s="47">
        <v>0</v>
      </c>
      <c r="J19" s="31">
        <v>0</v>
      </c>
      <c r="K19" s="31" t="s">
        <v>231</v>
      </c>
    </row>
    <row r="20" spans="1:11" ht="15" customHeight="1" x14ac:dyDescent="0.2">
      <c r="A20" s="31">
        <v>12</v>
      </c>
      <c r="B20" s="31">
        <v>0</v>
      </c>
      <c r="C20" s="31" t="s">
        <v>227</v>
      </c>
      <c r="D20" s="31" t="s">
        <v>408</v>
      </c>
      <c r="E20" s="31" t="s">
        <v>237</v>
      </c>
      <c r="F20" s="31">
        <v>1</v>
      </c>
      <c r="G20" s="47">
        <v>2.15</v>
      </c>
      <c r="H20" s="31">
        <v>2</v>
      </c>
      <c r="I20" s="47">
        <v>0</v>
      </c>
      <c r="J20" s="31">
        <v>0</v>
      </c>
      <c r="K20" s="31" t="s">
        <v>236</v>
      </c>
    </row>
    <row r="21" spans="1:11" ht="15" customHeight="1" x14ac:dyDescent="0.2">
      <c r="A21" s="31">
        <v>13</v>
      </c>
      <c r="B21" s="31">
        <v>0</v>
      </c>
      <c r="C21" s="31" t="s">
        <v>227</v>
      </c>
      <c r="D21" s="31">
        <v>0</v>
      </c>
      <c r="E21" s="31" t="s">
        <v>245</v>
      </c>
      <c r="F21" s="31">
        <v>1</v>
      </c>
      <c r="G21" s="47">
        <v>2.15</v>
      </c>
      <c r="H21" s="31">
        <v>2</v>
      </c>
      <c r="I21" s="47">
        <v>0</v>
      </c>
      <c r="J21" s="31">
        <v>0</v>
      </c>
      <c r="K21" s="31" t="s">
        <v>229</v>
      </c>
    </row>
    <row r="22" spans="1:11" ht="15" customHeight="1" x14ac:dyDescent="0.2">
      <c r="A22" s="31">
        <v>14</v>
      </c>
      <c r="B22" s="31">
        <v>0</v>
      </c>
      <c r="C22" s="31" t="s">
        <v>227</v>
      </c>
      <c r="D22" s="31">
        <v>0</v>
      </c>
      <c r="E22" s="31" t="s">
        <v>409</v>
      </c>
      <c r="F22" s="31">
        <v>2</v>
      </c>
      <c r="G22" s="47">
        <v>4.26</v>
      </c>
      <c r="H22" s="31">
        <v>2</v>
      </c>
      <c r="I22" s="47">
        <v>0</v>
      </c>
      <c r="J22" s="31">
        <v>0</v>
      </c>
      <c r="K22" s="31" t="s">
        <v>261</v>
      </c>
    </row>
    <row r="23" spans="1:11" ht="15" customHeight="1" x14ac:dyDescent="0.2">
      <c r="A23" s="31">
        <v>15</v>
      </c>
      <c r="B23" s="31">
        <v>0</v>
      </c>
      <c r="C23" s="31" t="s">
        <v>227</v>
      </c>
      <c r="D23" s="31">
        <v>0</v>
      </c>
      <c r="E23" s="31" t="s">
        <v>261</v>
      </c>
      <c r="F23" s="31">
        <v>2</v>
      </c>
      <c r="G23" s="47">
        <v>4.3600000000000003</v>
      </c>
      <c r="H23" s="31">
        <v>2</v>
      </c>
      <c r="I23" s="47">
        <v>0.73</v>
      </c>
      <c r="J23" s="31">
        <v>2</v>
      </c>
      <c r="K23" s="31" t="s">
        <v>261</v>
      </c>
    </row>
    <row r="24" spans="1:11" ht="15" customHeight="1" x14ac:dyDescent="0.2">
      <c r="A24" s="31">
        <v>16</v>
      </c>
      <c r="B24" s="31">
        <v>0</v>
      </c>
      <c r="C24" s="31" t="s">
        <v>227</v>
      </c>
      <c r="D24" s="31">
        <v>0</v>
      </c>
      <c r="E24" s="31" t="s">
        <v>410</v>
      </c>
      <c r="F24" s="31">
        <v>1</v>
      </c>
      <c r="G24" s="47">
        <v>2.17</v>
      </c>
      <c r="H24" s="31">
        <v>2</v>
      </c>
      <c r="I24" s="47">
        <v>0.83</v>
      </c>
      <c r="J24" s="31">
        <v>2</v>
      </c>
      <c r="K24" s="31" t="s">
        <v>297</v>
      </c>
    </row>
    <row r="25" spans="1:11" ht="15" customHeight="1" x14ac:dyDescent="0.2">
      <c r="A25" s="31">
        <v>17</v>
      </c>
      <c r="B25" s="31">
        <v>0</v>
      </c>
      <c r="C25" s="31" t="s">
        <v>227</v>
      </c>
      <c r="D25" s="31">
        <v>0</v>
      </c>
      <c r="E25" s="31" t="s">
        <v>261</v>
      </c>
      <c r="F25" s="31">
        <v>4</v>
      </c>
      <c r="G25" s="47">
        <v>8.26</v>
      </c>
      <c r="H25" s="31">
        <v>2</v>
      </c>
      <c r="I25" s="47">
        <v>0.74</v>
      </c>
      <c r="J25" s="31">
        <v>2</v>
      </c>
      <c r="K25" s="31" t="s">
        <v>261</v>
      </c>
    </row>
    <row r="26" spans="1:11" ht="15" customHeight="1" x14ac:dyDescent="0.2">
      <c r="A26" s="31">
        <v>18</v>
      </c>
      <c r="B26" s="31">
        <v>0</v>
      </c>
      <c r="C26" s="31" t="s">
        <v>227</v>
      </c>
      <c r="D26" s="31">
        <v>0</v>
      </c>
      <c r="E26" s="31" t="s">
        <v>245</v>
      </c>
      <c r="F26" s="31">
        <v>1</v>
      </c>
      <c r="G26" s="47">
        <v>2.1800000000000002</v>
      </c>
      <c r="H26" s="31">
        <v>2</v>
      </c>
      <c r="I26" s="47">
        <v>2.2400000000000002</v>
      </c>
      <c r="J26" s="31">
        <v>2</v>
      </c>
      <c r="K26" s="31" t="s">
        <v>229</v>
      </c>
    </row>
    <row r="27" spans="1:11" ht="15" customHeight="1" x14ac:dyDescent="0.2">
      <c r="A27" s="31">
        <v>19</v>
      </c>
      <c r="B27" s="31">
        <v>0</v>
      </c>
      <c r="C27" s="31" t="s">
        <v>227</v>
      </c>
      <c r="D27" s="31" t="s">
        <v>411</v>
      </c>
      <c r="E27" s="31" t="s">
        <v>228</v>
      </c>
      <c r="F27" s="31">
        <v>1</v>
      </c>
      <c r="G27" s="47">
        <v>0.56000000000000005</v>
      </c>
      <c r="H27" s="31">
        <v>2</v>
      </c>
      <c r="I27" s="47">
        <v>0</v>
      </c>
      <c r="J27" s="31">
        <v>0</v>
      </c>
      <c r="K27" s="31" t="s">
        <v>229</v>
      </c>
    </row>
  </sheetData>
  <sheetProtection algorithmName="SHA-512" hashValue="2XuF638asR7WM87LBKmCIHVs3Oh0fvbO8yCXM66lQgxZGo1q34WWBWC4XbLotPs5DBbDbG148ON1wiX7bQ46HQ==" saltValue="GP2AaHLtkrOuiJoXCM/ssQ==" spinCount="100000" sheet="1" objects="1" scenarios="1"/>
  <mergeCells count="4">
    <mergeCell ref="A2:E3"/>
    <mergeCell ref="B4:E4"/>
    <mergeCell ref="B5:E5"/>
    <mergeCell ref="B6:E6"/>
  </mergeCells>
  <conditionalFormatting sqref="B9:J27">
    <cfRule type="expression" dxfId="14" priority="1">
      <formula>B9=0</formula>
    </cfRule>
  </conditionalFormatting>
  <hyperlinks>
    <hyperlink ref="J1" location="Inhaltsverzeichnis!A1" display="Zurück zum Inhaltsverzeichnis" xr:uid="{B8C90638-0ECD-44E0-8023-525E1303FB3D}"/>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08CA-DCCF-499B-84EC-8AF71A5D6B7C}">
  <sheetPr>
    <tabColor indexed="40"/>
  </sheetPr>
  <dimension ref="A1:V3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Verwaltung II</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171</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SUM(F9:F33)</f>
        <v>40</v>
      </c>
      <c r="G8" s="46">
        <f>SUM(G9:G33)</f>
        <v>55.880000000000017</v>
      </c>
      <c r="H8" s="42"/>
      <c r="I8" s="46">
        <f>SUM(I9:I33)</f>
        <v>2.52</v>
      </c>
      <c r="J8" s="42"/>
      <c r="K8" s="42"/>
      <c r="L8" s="33"/>
      <c r="M8" s="33"/>
      <c r="N8" s="33"/>
      <c r="O8" s="33"/>
      <c r="P8" s="33"/>
      <c r="Q8" s="33"/>
      <c r="R8" s="33"/>
    </row>
    <row r="9" spans="1:18" ht="15" customHeight="1" x14ac:dyDescent="0.2">
      <c r="A9" s="31">
        <v>1</v>
      </c>
      <c r="B9" s="31" t="s">
        <v>412</v>
      </c>
      <c r="C9" s="31" t="s">
        <v>246</v>
      </c>
      <c r="D9" s="31">
        <v>0</v>
      </c>
      <c r="E9" s="31" t="s">
        <v>261</v>
      </c>
      <c r="F9" s="31">
        <v>2</v>
      </c>
      <c r="G9" s="47">
        <v>2.5499999999999998</v>
      </c>
      <c r="H9" s="31">
        <v>2</v>
      </c>
      <c r="I9" s="47">
        <v>0</v>
      </c>
      <c r="J9" s="31">
        <v>0</v>
      </c>
      <c r="K9" s="31" t="s">
        <v>261</v>
      </c>
    </row>
    <row r="10" spans="1:18" ht="15" customHeight="1" x14ac:dyDescent="0.2">
      <c r="A10" s="31">
        <v>2</v>
      </c>
      <c r="B10" s="31">
        <v>0</v>
      </c>
      <c r="C10" s="31" t="s">
        <v>246</v>
      </c>
      <c r="D10" s="31">
        <v>6</v>
      </c>
      <c r="E10" s="31" t="s">
        <v>413</v>
      </c>
      <c r="F10" s="31">
        <v>1</v>
      </c>
      <c r="G10" s="47">
        <v>1.34</v>
      </c>
      <c r="H10" s="31">
        <v>2</v>
      </c>
      <c r="I10" s="47">
        <v>0</v>
      </c>
      <c r="J10" s="31">
        <v>0</v>
      </c>
      <c r="K10" s="31" t="s">
        <v>231</v>
      </c>
    </row>
    <row r="11" spans="1:18" ht="15" customHeight="1" x14ac:dyDescent="0.2">
      <c r="A11" s="31">
        <v>3</v>
      </c>
      <c r="B11" s="31" t="s">
        <v>414</v>
      </c>
      <c r="C11" s="31" t="s">
        <v>246</v>
      </c>
      <c r="D11" s="31">
        <v>0</v>
      </c>
      <c r="E11" s="31" t="s">
        <v>261</v>
      </c>
      <c r="F11" s="31">
        <v>2</v>
      </c>
      <c r="G11" s="47">
        <v>2.67</v>
      </c>
      <c r="H11" s="31">
        <v>2</v>
      </c>
      <c r="I11" s="47">
        <v>0</v>
      </c>
      <c r="J11" s="31">
        <v>0</v>
      </c>
      <c r="K11" s="31" t="s">
        <v>261</v>
      </c>
    </row>
    <row r="12" spans="1:18" ht="15" customHeight="1" x14ac:dyDescent="0.2">
      <c r="A12" s="31">
        <v>4</v>
      </c>
      <c r="B12" s="31" t="s">
        <v>415</v>
      </c>
      <c r="C12" s="31" t="s">
        <v>246</v>
      </c>
      <c r="D12" s="31">
        <v>0</v>
      </c>
      <c r="E12" s="31" t="s">
        <v>261</v>
      </c>
      <c r="F12" s="31">
        <v>3</v>
      </c>
      <c r="G12" s="47">
        <v>3.96</v>
      </c>
      <c r="H12" s="31">
        <v>2</v>
      </c>
      <c r="I12" s="47">
        <v>0</v>
      </c>
      <c r="J12" s="31">
        <v>0</v>
      </c>
      <c r="K12" s="31" t="s">
        <v>261</v>
      </c>
    </row>
    <row r="13" spans="1:18" ht="15" customHeight="1" x14ac:dyDescent="0.2">
      <c r="A13" s="31">
        <v>5</v>
      </c>
      <c r="B13" s="31" t="s">
        <v>416</v>
      </c>
      <c r="C13" s="31" t="s">
        <v>246</v>
      </c>
      <c r="D13" s="31">
        <v>0</v>
      </c>
      <c r="E13" s="31" t="s">
        <v>261</v>
      </c>
      <c r="F13" s="31">
        <v>3</v>
      </c>
      <c r="G13" s="47">
        <v>3.97</v>
      </c>
      <c r="H13" s="31">
        <v>2</v>
      </c>
      <c r="I13" s="47">
        <v>0</v>
      </c>
      <c r="J13" s="31">
        <v>0</v>
      </c>
      <c r="K13" s="31" t="s">
        <v>261</v>
      </c>
    </row>
    <row r="14" spans="1:18" ht="15" customHeight="1" x14ac:dyDescent="0.2">
      <c r="A14" s="31">
        <v>6</v>
      </c>
      <c r="B14" s="31" t="s">
        <v>417</v>
      </c>
      <c r="C14" s="31" t="s">
        <v>246</v>
      </c>
      <c r="D14" s="31">
        <v>0</v>
      </c>
      <c r="E14" s="31" t="s">
        <v>261</v>
      </c>
      <c r="F14" s="31">
        <v>2</v>
      </c>
      <c r="G14" s="47">
        <v>2.65</v>
      </c>
      <c r="H14" s="31">
        <v>2</v>
      </c>
      <c r="I14" s="47">
        <v>0</v>
      </c>
      <c r="J14" s="31">
        <v>0</v>
      </c>
      <c r="K14" s="31" t="s">
        <v>261</v>
      </c>
    </row>
    <row r="15" spans="1:18" ht="15" customHeight="1" x14ac:dyDescent="0.2">
      <c r="A15" s="31">
        <v>7</v>
      </c>
      <c r="B15" s="31" t="s">
        <v>418</v>
      </c>
      <c r="C15" s="31" t="s">
        <v>246</v>
      </c>
      <c r="D15" s="31">
        <v>0</v>
      </c>
      <c r="E15" s="31" t="s">
        <v>261</v>
      </c>
      <c r="F15" s="31">
        <v>1</v>
      </c>
      <c r="G15" s="47">
        <v>1.39</v>
      </c>
      <c r="H15" s="31">
        <v>2</v>
      </c>
      <c r="I15" s="47">
        <v>0</v>
      </c>
      <c r="J15" s="31">
        <v>0</v>
      </c>
      <c r="K15" s="31" t="s">
        <v>261</v>
      </c>
    </row>
    <row r="16" spans="1:18" ht="15" customHeight="1" x14ac:dyDescent="0.2">
      <c r="A16" s="31">
        <v>8</v>
      </c>
      <c r="B16" s="31" t="s">
        <v>419</v>
      </c>
      <c r="C16" s="31" t="s">
        <v>246</v>
      </c>
      <c r="D16" s="31">
        <v>0</v>
      </c>
      <c r="E16" s="31" t="s">
        <v>261</v>
      </c>
      <c r="F16" s="31">
        <v>2</v>
      </c>
      <c r="G16" s="47">
        <v>2.77</v>
      </c>
      <c r="H16" s="31">
        <v>2</v>
      </c>
      <c r="I16" s="47">
        <v>0</v>
      </c>
      <c r="J16" s="31">
        <v>0</v>
      </c>
      <c r="K16" s="31" t="s">
        <v>261</v>
      </c>
    </row>
    <row r="17" spans="1:11" ht="15" customHeight="1" x14ac:dyDescent="0.2">
      <c r="A17" s="31">
        <v>9</v>
      </c>
      <c r="B17" s="31">
        <v>0</v>
      </c>
      <c r="C17" s="31" t="s">
        <v>246</v>
      </c>
      <c r="D17" s="31">
        <v>7</v>
      </c>
      <c r="E17" s="31" t="s">
        <v>248</v>
      </c>
      <c r="F17" s="31">
        <v>2</v>
      </c>
      <c r="G17" s="47">
        <v>2.76</v>
      </c>
      <c r="H17" s="31">
        <v>2</v>
      </c>
      <c r="I17" s="47">
        <v>0</v>
      </c>
      <c r="J17" s="31">
        <v>0</v>
      </c>
      <c r="K17" s="31" t="s">
        <v>249</v>
      </c>
    </row>
    <row r="18" spans="1:11" ht="15" customHeight="1" x14ac:dyDescent="0.2">
      <c r="A18" s="31">
        <v>10</v>
      </c>
      <c r="B18" s="31">
        <v>0</v>
      </c>
      <c r="C18" s="31" t="s">
        <v>246</v>
      </c>
      <c r="D18" s="31">
        <v>0</v>
      </c>
      <c r="E18" s="31" t="s">
        <v>249</v>
      </c>
      <c r="F18" s="31">
        <v>1</v>
      </c>
      <c r="G18" s="47">
        <v>0.88</v>
      </c>
      <c r="H18" s="31">
        <v>2</v>
      </c>
      <c r="I18" s="47">
        <v>2.02</v>
      </c>
      <c r="J18" s="31">
        <v>2</v>
      </c>
      <c r="K18" s="31" t="s">
        <v>249</v>
      </c>
    </row>
    <row r="19" spans="1:11" ht="15" customHeight="1" x14ac:dyDescent="0.2">
      <c r="A19" s="31">
        <v>11</v>
      </c>
      <c r="B19" s="31">
        <v>0</v>
      </c>
      <c r="C19" s="31" t="s">
        <v>246</v>
      </c>
      <c r="D19" s="31">
        <v>0</v>
      </c>
      <c r="E19" s="31" t="s">
        <v>248</v>
      </c>
      <c r="F19" s="31">
        <v>1</v>
      </c>
      <c r="G19" s="47">
        <v>1.01</v>
      </c>
      <c r="H19" s="31">
        <v>2</v>
      </c>
      <c r="I19" s="47">
        <v>0</v>
      </c>
      <c r="J19" s="31">
        <v>0</v>
      </c>
      <c r="K19" s="31" t="s">
        <v>249</v>
      </c>
    </row>
    <row r="20" spans="1:11" ht="15" customHeight="1" x14ac:dyDescent="0.2">
      <c r="A20" s="31">
        <v>12</v>
      </c>
      <c r="B20" s="31">
        <v>0</v>
      </c>
      <c r="C20" s="31" t="s">
        <v>246</v>
      </c>
      <c r="D20" s="31">
        <v>0</v>
      </c>
      <c r="E20" s="31" t="s">
        <v>420</v>
      </c>
      <c r="F20" s="31">
        <v>1</v>
      </c>
      <c r="G20" s="47">
        <v>1.01</v>
      </c>
      <c r="H20" s="31">
        <v>2</v>
      </c>
      <c r="I20" s="47">
        <v>0</v>
      </c>
      <c r="J20" s="31">
        <v>0</v>
      </c>
      <c r="K20" s="31" t="s">
        <v>236</v>
      </c>
    </row>
    <row r="21" spans="1:11" ht="15" customHeight="1" x14ac:dyDescent="0.2">
      <c r="A21" s="31">
        <v>13</v>
      </c>
      <c r="B21" s="31">
        <v>0</v>
      </c>
      <c r="C21" s="31" t="s">
        <v>246</v>
      </c>
      <c r="D21" s="31">
        <v>0</v>
      </c>
      <c r="E21" s="31" t="s">
        <v>311</v>
      </c>
      <c r="F21" s="31">
        <v>1</v>
      </c>
      <c r="G21" s="47">
        <v>1.01</v>
      </c>
      <c r="H21" s="31">
        <v>2</v>
      </c>
      <c r="I21" s="47">
        <v>0</v>
      </c>
      <c r="J21" s="31">
        <v>0</v>
      </c>
      <c r="K21" s="31" t="s">
        <v>236</v>
      </c>
    </row>
    <row r="22" spans="1:11" ht="15" customHeight="1" x14ac:dyDescent="0.2">
      <c r="A22" s="31">
        <v>14</v>
      </c>
      <c r="B22" s="31">
        <v>0</v>
      </c>
      <c r="C22" s="31" t="s">
        <v>246</v>
      </c>
      <c r="D22" s="31">
        <v>0</v>
      </c>
      <c r="E22" s="31" t="s">
        <v>249</v>
      </c>
      <c r="F22" s="31">
        <v>1</v>
      </c>
      <c r="G22" s="47">
        <v>1.0900000000000001</v>
      </c>
      <c r="H22" s="31">
        <v>2</v>
      </c>
      <c r="I22" s="47">
        <v>0</v>
      </c>
      <c r="J22" s="31">
        <v>0</v>
      </c>
      <c r="K22" s="31" t="s">
        <v>249</v>
      </c>
    </row>
    <row r="23" spans="1:11" ht="15" customHeight="1" x14ac:dyDescent="0.2">
      <c r="A23" s="31">
        <v>15</v>
      </c>
      <c r="B23" s="31">
        <v>0</v>
      </c>
      <c r="C23" s="31" t="s">
        <v>227</v>
      </c>
      <c r="D23" s="31" t="s">
        <v>369</v>
      </c>
      <c r="E23" s="31" t="s">
        <v>228</v>
      </c>
      <c r="F23" s="31">
        <v>1</v>
      </c>
      <c r="G23" s="47">
        <v>2.66</v>
      </c>
      <c r="H23" s="31">
        <v>2</v>
      </c>
      <c r="I23" s="47">
        <v>0</v>
      </c>
      <c r="J23" s="31">
        <v>0</v>
      </c>
      <c r="K23" s="31" t="s">
        <v>229</v>
      </c>
    </row>
    <row r="24" spans="1:11" ht="15" customHeight="1" x14ac:dyDescent="0.2">
      <c r="A24" s="31">
        <v>16</v>
      </c>
      <c r="B24" s="31">
        <v>0</v>
      </c>
      <c r="C24" s="31" t="s">
        <v>227</v>
      </c>
      <c r="D24" s="31">
        <v>0</v>
      </c>
      <c r="E24" s="31" t="s">
        <v>421</v>
      </c>
      <c r="F24" s="31">
        <v>1</v>
      </c>
      <c r="G24" s="47">
        <v>1.02</v>
      </c>
      <c r="H24" s="31">
        <v>2</v>
      </c>
      <c r="I24" s="47">
        <v>0</v>
      </c>
      <c r="J24" s="31">
        <v>0</v>
      </c>
      <c r="K24" s="31" t="s">
        <v>231</v>
      </c>
    </row>
    <row r="25" spans="1:11" ht="15" customHeight="1" x14ac:dyDescent="0.2">
      <c r="A25" s="31">
        <v>17</v>
      </c>
      <c r="B25" s="31">
        <v>0</v>
      </c>
      <c r="C25" s="31" t="s">
        <v>227</v>
      </c>
      <c r="D25" s="31">
        <v>0</v>
      </c>
      <c r="E25" s="31" t="s">
        <v>238</v>
      </c>
      <c r="F25" s="31">
        <v>1</v>
      </c>
      <c r="G25" s="47">
        <v>1.06</v>
      </c>
      <c r="H25" s="31">
        <v>2</v>
      </c>
      <c r="I25" s="47">
        <v>0</v>
      </c>
      <c r="J25" s="31">
        <v>0</v>
      </c>
      <c r="K25" s="31" t="s">
        <v>236</v>
      </c>
    </row>
    <row r="26" spans="1:11" ht="15" customHeight="1" x14ac:dyDescent="0.2">
      <c r="A26" s="31">
        <v>18</v>
      </c>
      <c r="B26" s="31">
        <v>0</v>
      </c>
      <c r="C26" s="31" t="s">
        <v>227</v>
      </c>
      <c r="D26" s="31">
        <v>0</v>
      </c>
      <c r="E26" s="31" t="s">
        <v>422</v>
      </c>
      <c r="F26" s="31">
        <v>0</v>
      </c>
      <c r="G26" s="47">
        <v>0</v>
      </c>
      <c r="H26" s="31"/>
      <c r="I26" s="47">
        <v>0.5</v>
      </c>
      <c r="J26" s="31">
        <v>2</v>
      </c>
      <c r="K26" s="31" t="s">
        <v>236</v>
      </c>
    </row>
    <row r="27" spans="1:11" ht="15" customHeight="1" x14ac:dyDescent="0.2">
      <c r="A27" s="31">
        <v>19</v>
      </c>
      <c r="B27" s="31" t="s">
        <v>423</v>
      </c>
      <c r="C27" s="31" t="s">
        <v>227</v>
      </c>
      <c r="D27" s="31">
        <v>0</v>
      </c>
      <c r="E27" s="31" t="s">
        <v>261</v>
      </c>
      <c r="F27" s="31">
        <v>1</v>
      </c>
      <c r="G27" s="47">
        <v>1.85</v>
      </c>
      <c r="H27" s="31">
        <v>2</v>
      </c>
      <c r="I27" s="47">
        <v>0</v>
      </c>
      <c r="J27" s="31">
        <v>0</v>
      </c>
      <c r="K27" s="31" t="s">
        <v>261</v>
      </c>
    </row>
    <row r="28" spans="1:11" ht="15" customHeight="1" x14ac:dyDescent="0.2">
      <c r="A28" s="31">
        <v>20</v>
      </c>
      <c r="B28" s="31" t="s">
        <v>424</v>
      </c>
      <c r="C28" s="31" t="s">
        <v>227</v>
      </c>
      <c r="D28" s="31">
        <v>0</v>
      </c>
      <c r="E28" s="31" t="s">
        <v>261</v>
      </c>
      <c r="F28" s="31">
        <v>3</v>
      </c>
      <c r="G28" s="47">
        <v>6.27</v>
      </c>
      <c r="H28" s="31">
        <v>2</v>
      </c>
      <c r="I28" s="47">
        <v>0</v>
      </c>
      <c r="J28" s="31">
        <v>0</v>
      </c>
      <c r="K28" s="31" t="s">
        <v>261</v>
      </c>
    </row>
    <row r="29" spans="1:11" ht="15" customHeight="1" x14ac:dyDescent="0.2">
      <c r="A29" s="31">
        <v>21</v>
      </c>
      <c r="B29" s="31">
        <v>0</v>
      </c>
      <c r="C29" s="31" t="s">
        <v>227</v>
      </c>
      <c r="D29" s="31">
        <v>0</v>
      </c>
      <c r="E29" s="31" t="s">
        <v>169</v>
      </c>
      <c r="F29" s="31">
        <v>2</v>
      </c>
      <c r="G29" s="47">
        <v>4.03</v>
      </c>
      <c r="H29" s="31">
        <v>2</v>
      </c>
      <c r="I29" s="47">
        <v>0</v>
      </c>
      <c r="J29" s="31">
        <v>0</v>
      </c>
      <c r="K29" s="31" t="s">
        <v>261</v>
      </c>
    </row>
    <row r="30" spans="1:11" ht="15" customHeight="1" x14ac:dyDescent="0.2">
      <c r="A30" s="31">
        <v>22</v>
      </c>
      <c r="B30" s="31">
        <v>0</v>
      </c>
      <c r="C30" s="31" t="s">
        <v>227</v>
      </c>
      <c r="D30" s="31">
        <v>0</v>
      </c>
      <c r="E30" s="31" t="s">
        <v>169</v>
      </c>
      <c r="F30" s="31">
        <v>3</v>
      </c>
      <c r="G30" s="47">
        <v>5.91</v>
      </c>
      <c r="H30" s="31">
        <v>2</v>
      </c>
      <c r="I30" s="47">
        <v>0</v>
      </c>
      <c r="J30" s="31">
        <v>0</v>
      </c>
      <c r="K30" s="31" t="s">
        <v>261</v>
      </c>
    </row>
    <row r="31" spans="1:11" ht="15" customHeight="1" x14ac:dyDescent="0.2">
      <c r="A31" s="31">
        <v>23</v>
      </c>
      <c r="B31" s="31">
        <v>0</v>
      </c>
      <c r="C31" s="31" t="s">
        <v>227</v>
      </c>
      <c r="D31" s="31" t="s">
        <v>423</v>
      </c>
      <c r="E31" s="31" t="s">
        <v>245</v>
      </c>
      <c r="F31" s="31">
        <v>3</v>
      </c>
      <c r="G31" s="47">
        <v>2.42</v>
      </c>
      <c r="H31" s="31">
        <v>2</v>
      </c>
      <c r="I31" s="47">
        <v>0</v>
      </c>
      <c r="J31" s="31">
        <v>0</v>
      </c>
      <c r="K31" s="31" t="s">
        <v>229</v>
      </c>
    </row>
    <row r="32" spans="1:11" ht="15" customHeight="1" x14ac:dyDescent="0.2">
      <c r="A32" s="31">
        <v>24</v>
      </c>
      <c r="B32" s="31">
        <v>0</v>
      </c>
      <c r="C32" s="31" t="s">
        <v>227</v>
      </c>
      <c r="D32" s="31" t="s">
        <v>237</v>
      </c>
      <c r="E32" s="31" t="s">
        <v>413</v>
      </c>
      <c r="F32" s="31">
        <v>1</v>
      </c>
      <c r="G32" s="47">
        <v>0.64</v>
      </c>
      <c r="H32" s="31">
        <v>2</v>
      </c>
      <c r="I32" s="47">
        <v>0</v>
      </c>
      <c r="J32" s="31">
        <v>0</v>
      </c>
      <c r="K32" s="31" t="s">
        <v>231</v>
      </c>
    </row>
    <row r="33" spans="1:11" ht="15" customHeight="1" x14ac:dyDescent="0.2">
      <c r="A33" s="31">
        <v>25</v>
      </c>
      <c r="B33" s="31">
        <v>0</v>
      </c>
      <c r="C33" s="31" t="s">
        <v>227</v>
      </c>
      <c r="D33" s="31" t="s">
        <v>369</v>
      </c>
      <c r="E33" s="31" t="s">
        <v>228</v>
      </c>
      <c r="F33" s="31">
        <v>1</v>
      </c>
      <c r="G33" s="47">
        <v>0.96</v>
      </c>
      <c r="H33" s="31">
        <v>2</v>
      </c>
      <c r="I33" s="47">
        <v>0</v>
      </c>
      <c r="J33" s="31">
        <v>0</v>
      </c>
      <c r="K33" s="31" t="s">
        <v>229</v>
      </c>
    </row>
  </sheetData>
  <sheetProtection algorithmName="SHA-512" hashValue="VUkwmPPR4XiNo9vTx0Dhgi/tGtchnb+Oi95XkSOCdK50Prd75TJHzoVmd5/IWqB9iJ7LOSstQGyshe93dhuddg==" saltValue="IfMLnjsDyKxjSAraak+GLw==" spinCount="100000" sheet="1" objects="1" scenarios="1"/>
  <mergeCells count="4">
    <mergeCell ref="A2:E3"/>
    <mergeCell ref="B4:E4"/>
    <mergeCell ref="B5:E5"/>
    <mergeCell ref="B6:E6"/>
  </mergeCells>
  <conditionalFormatting sqref="B9:J33">
    <cfRule type="expression" dxfId="13" priority="1">
      <formula>B9=0</formula>
    </cfRule>
  </conditionalFormatting>
  <hyperlinks>
    <hyperlink ref="J1" location="Inhaltsverzeichnis!A1" display="Zurück zum Inhaltsverzeichnis" xr:uid="{6AB58FEC-86D5-40A0-AEB4-F61A43637ADB}"/>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5ACF-326D-4FC5-B99F-D82E384D797C}">
  <sheetPr>
    <tabColor indexed="40"/>
  </sheetPr>
  <dimension ref="A1:V12"/>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Bauhof Danker</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172</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SUM(F9:F12)</f>
        <v>10</v>
      </c>
      <c r="G8" s="46">
        <f>SUM(G9:G12)</f>
        <v>30.279999999999998</v>
      </c>
      <c r="H8" s="42"/>
      <c r="I8" s="46">
        <f>SUM(I9:I12)</f>
        <v>0</v>
      </c>
      <c r="J8" s="42"/>
      <c r="K8" s="42"/>
      <c r="L8" s="33"/>
      <c r="M8" s="33"/>
      <c r="N8" s="33"/>
      <c r="O8" s="33"/>
      <c r="P8" s="33"/>
      <c r="Q8" s="33"/>
      <c r="R8" s="33"/>
    </row>
    <row r="9" spans="1:18" ht="15" customHeight="1" x14ac:dyDescent="0.2">
      <c r="A9" s="31">
        <v>1</v>
      </c>
      <c r="B9" s="31">
        <v>0</v>
      </c>
      <c r="C9" s="31">
        <v>0</v>
      </c>
      <c r="D9" s="31">
        <v>0</v>
      </c>
      <c r="E9" s="31" t="s">
        <v>430</v>
      </c>
      <c r="F9" s="31">
        <v>2</v>
      </c>
      <c r="G9" s="47">
        <v>9.5</v>
      </c>
      <c r="H9" s="31">
        <v>2</v>
      </c>
      <c r="I9" s="47">
        <v>0</v>
      </c>
      <c r="J9" s="31">
        <v>0</v>
      </c>
      <c r="K9" s="31" t="s">
        <v>231</v>
      </c>
    </row>
    <row r="10" spans="1:18" ht="15" customHeight="1" x14ac:dyDescent="0.2">
      <c r="A10" s="31">
        <v>2</v>
      </c>
      <c r="B10" s="31">
        <v>0</v>
      </c>
      <c r="C10" s="31">
        <v>0</v>
      </c>
      <c r="D10" s="31">
        <v>0</v>
      </c>
      <c r="E10" s="31" t="s">
        <v>245</v>
      </c>
      <c r="F10" s="31">
        <v>1</v>
      </c>
      <c r="G10" s="47">
        <v>0.94</v>
      </c>
      <c r="H10" s="31">
        <v>2</v>
      </c>
      <c r="I10" s="47">
        <v>0</v>
      </c>
      <c r="J10" s="31">
        <v>0</v>
      </c>
      <c r="K10" s="31" t="s">
        <v>231</v>
      </c>
    </row>
    <row r="11" spans="1:18" ht="15" customHeight="1" x14ac:dyDescent="0.2">
      <c r="A11" s="31">
        <v>3</v>
      </c>
      <c r="B11" s="31">
        <v>0</v>
      </c>
      <c r="C11" s="31">
        <v>0</v>
      </c>
      <c r="D11" s="31">
        <v>0</v>
      </c>
      <c r="E11" s="31" t="s">
        <v>444</v>
      </c>
      <c r="F11" s="31">
        <v>5</v>
      </c>
      <c r="G11" s="47">
        <v>10.64</v>
      </c>
      <c r="H11" s="31">
        <v>2</v>
      </c>
      <c r="I11" s="47">
        <v>0</v>
      </c>
      <c r="J11" s="31">
        <v>0</v>
      </c>
      <c r="K11" s="31" t="s">
        <v>231</v>
      </c>
    </row>
    <row r="12" spans="1:18" ht="15" customHeight="1" x14ac:dyDescent="0.2">
      <c r="A12" s="31">
        <v>4</v>
      </c>
      <c r="B12" s="31">
        <v>0</v>
      </c>
      <c r="C12" s="31">
        <v>0</v>
      </c>
      <c r="D12" s="31">
        <v>0</v>
      </c>
      <c r="E12" s="31" t="s">
        <v>445</v>
      </c>
      <c r="F12" s="31">
        <v>2</v>
      </c>
      <c r="G12" s="47">
        <v>9.1999999999999993</v>
      </c>
      <c r="H12" s="31">
        <v>2</v>
      </c>
      <c r="I12" s="47">
        <v>0</v>
      </c>
      <c r="J12" s="31">
        <v>0</v>
      </c>
      <c r="K12" s="31" t="s">
        <v>231</v>
      </c>
    </row>
  </sheetData>
  <sheetProtection algorithmName="SHA-512" hashValue="WLDbbpqAIe2nm49IjNvo8CHh4ieOBk/uK01PV4LW1+h9L5g2PqV75qb1MDGIm3Bp7rqutAfpWX414H+Az6JAhw==" saltValue="cPFoN3LBBf/TafHb/Kiasg==" spinCount="100000" sheet="1" objects="1" scenarios="1"/>
  <mergeCells count="4">
    <mergeCell ref="A2:E3"/>
    <mergeCell ref="B4:E4"/>
    <mergeCell ref="B5:E5"/>
    <mergeCell ref="B6:E6"/>
  </mergeCells>
  <conditionalFormatting sqref="B9:J12">
    <cfRule type="expression" dxfId="12" priority="1">
      <formula>B9=0</formula>
    </cfRule>
  </conditionalFormatting>
  <hyperlinks>
    <hyperlink ref="J1" location="Inhaltsverzeichnis!A1" display="Zurück zum Inhaltsverzeichnis" xr:uid="{C8DBB497-1E67-4B91-A4B5-67370B4F3D9D}"/>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07C7-4DA5-44CF-B05D-548A439C93EE}">
  <sheetPr>
    <tabColor indexed="40"/>
  </sheetPr>
  <dimension ref="A1:V4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Bauhof Harzger</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173</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SUM(F9:F43)</f>
        <v>72</v>
      </c>
      <c r="G8" s="46">
        <f>SUM(G9:G43)</f>
        <v>109.42999999999998</v>
      </c>
      <c r="H8" s="42"/>
      <c r="I8" s="46">
        <f>SUM(I9:I43)</f>
        <v>0</v>
      </c>
      <c r="J8" s="42"/>
      <c r="K8" s="42"/>
      <c r="L8" s="33"/>
      <c r="M8" s="33"/>
      <c r="N8" s="33"/>
      <c r="O8" s="33"/>
      <c r="P8" s="33"/>
      <c r="Q8" s="33"/>
      <c r="R8" s="33"/>
    </row>
    <row r="9" spans="1:18" ht="15" customHeight="1" x14ac:dyDescent="0.2">
      <c r="A9" s="31">
        <v>1</v>
      </c>
      <c r="B9" s="31">
        <v>0</v>
      </c>
      <c r="C9" s="31" t="s">
        <v>227</v>
      </c>
      <c r="D9" s="31">
        <v>0</v>
      </c>
      <c r="E9" s="31" t="s">
        <v>430</v>
      </c>
      <c r="F9" s="31">
        <v>7</v>
      </c>
      <c r="G9" s="47">
        <v>7.34</v>
      </c>
      <c r="H9" s="31">
        <v>2</v>
      </c>
      <c r="I9" s="47">
        <v>0</v>
      </c>
      <c r="J9" s="31">
        <v>0</v>
      </c>
      <c r="K9" s="31" t="s">
        <v>231</v>
      </c>
    </row>
    <row r="10" spans="1:18" ht="15" customHeight="1" x14ac:dyDescent="0.2">
      <c r="A10" s="31">
        <v>2</v>
      </c>
      <c r="B10" s="31">
        <v>0</v>
      </c>
      <c r="C10" s="31" t="s">
        <v>227</v>
      </c>
      <c r="D10" s="31">
        <v>0</v>
      </c>
      <c r="E10" s="31" t="s">
        <v>431</v>
      </c>
      <c r="F10" s="31">
        <v>5</v>
      </c>
      <c r="G10" s="47">
        <v>4.93</v>
      </c>
      <c r="H10" s="31">
        <v>2</v>
      </c>
      <c r="I10" s="47">
        <v>0</v>
      </c>
      <c r="J10" s="31">
        <v>0</v>
      </c>
      <c r="K10" s="31" t="s">
        <v>231</v>
      </c>
    </row>
    <row r="11" spans="1:18" ht="15" customHeight="1" x14ac:dyDescent="0.2">
      <c r="A11" s="31">
        <v>3</v>
      </c>
      <c r="B11" s="31">
        <v>0</v>
      </c>
      <c r="C11" s="31" t="s">
        <v>227</v>
      </c>
      <c r="D11" s="31">
        <v>0</v>
      </c>
      <c r="E11" s="31" t="s">
        <v>432</v>
      </c>
      <c r="F11" s="31">
        <v>5</v>
      </c>
      <c r="G11" s="47">
        <v>4.93</v>
      </c>
      <c r="H11" s="31">
        <v>2</v>
      </c>
      <c r="I11" s="47">
        <v>0</v>
      </c>
      <c r="J11" s="31">
        <v>0</v>
      </c>
      <c r="K11" s="31" t="s">
        <v>231</v>
      </c>
    </row>
    <row r="12" spans="1:18" ht="15" customHeight="1" x14ac:dyDescent="0.2">
      <c r="A12" s="31">
        <v>4</v>
      </c>
      <c r="B12" s="31">
        <v>0</v>
      </c>
      <c r="C12" s="31" t="s">
        <v>227</v>
      </c>
      <c r="D12" s="31">
        <v>0</v>
      </c>
      <c r="E12" s="31" t="s">
        <v>272</v>
      </c>
      <c r="F12" s="31">
        <v>1</v>
      </c>
      <c r="G12" s="47">
        <v>0.71</v>
      </c>
      <c r="H12" s="31">
        <v>2</v>
      </c>
      <c r="I12" s="47">
        <v>0</v>
      </c>
      <c r="J12" s="31">
        <v>0</v>
      </c>
      <c r="K12" s="31" t="s">
        <v>231</v>
      </c>
    </row>
    <row r="13" spans="1:18" ht="15" customHeight="1" x14ac:dyDescent="0.2">
      <c r="A13" s="31">
        <v>5</v>
      </c>
      <c r="B13" s="31">
        <v>0</v>
      </c>
      <c r="C13" s="31" t="s">
        <v>227</v>
      </c>
      <c r="D13" s="31">
        <v>0</v>
      </c>
      <c r="E13" s="31" t="s">
        <v>430</v>
      </c>
      <c r="F13" s="31">
        <v>1</v>
      </c>
      <c r="G13" s="47">
        <v>1.1499999999999999</v>
      </c>
      <c r="H13" s="31">
        <v>2</v>
      </c>
      <c r="I13" s="47">
        <v>0</v>
      </c>
      <c r="J13" s="31">
        <v>0</v>
      </c>
      <c r="K13" s="31" t="s">
        <v>231</v>
      </c>
    </row>
    <row r="14" spans="1:18" ht="15" customHeight="1" x14ac:dyDescent="0.2">
      <c r="A14" s="31">
        <v>6</v>
      </c>
      <c r="B14" s="31">
        <v>0</v>
      </c>
      <c r="C14" s="31" t="s">
        <v>227</v>
      </c>
      <c r="D14" s="31">
        <v>0</v>
      </c>
      <c r="E14" s="31" t="s">
        <v>272</v>
      </c>
      <c r="F14" s="31">
        <v>2</v>
      </c>
      <c r="G14" s="47">
        <v>3.26</v>
      </c>
      <c r="H14" s="31">
        <v>2</v>
      </c>
      <c r="I14" s="47">
        <v>0</v>
      </c>
      <c r="J14" s="31">
        <v>0</v>
      </c>
      <c r="K14" s="31" t="s">
        <v>231</v>
      </c>
    </row>
    <row r="15" spans="1:18" ht="15" customHeight="1" x14ac:dyDescent="0.2">
      <c r="A15" s="31">
        <v>7</v>
      </c>
      <c r="B15" s="31">
        <v>0</v>
      </c>
      <c r="C15" s="31" t="s">
        <v>227</v>
      </c>
      <c r="D15" s="31">
        <v>0</v>
      </c>
      <c r="E15" s="31" t="s">
        <v>234</v>
      </c>
      <c r="F15" s="31">
        <v>3</v>
      </c>
      <c r="G15" s="47">
        <v>1.65</v>
      </c>
      <c r="H15" s="31">
        <v>2</v>
      </c>
      <c r="I15" s="47">
        <v>0</v>
      </c>
      <c r="J15" s="31">
        <v>0</v>
      </c>
      <c r="K15" s="31" t="s">
        <v>231</v>
      </c>
    </row>
    <row r="16" spans="1:18" ht="15" customHeight="1" x14ac:dyDescent="0.2">
      <c r="A16" s="31">
        <v>8</v>
      </c>
      <c r="B16" s="31">
        <v>0</v>
      </c>
      <c r="C16" s="31" t="s">
        <v>227</v>
      </c>
      <c r="D16" s="31">
        <v>0</v>
      </c>
      <c r="E16" s="31" t="s">
        <v>236</v>
      </c>
      <c r="F16" s="31">
        <v>3</v>
      </c>
      <c r="G16" s="47">
        <v>1.62</v>
      </c>
      <c r="H16" s="31">
        <v>2</v>
      </c>
      <c r="I16" s="47">
        <v>0</v>
      </c>
      <c r="J16" s="31">
        <v>0</v>
      </c>
      <c r="K16" s="31" t="s">
        <v>231</v>
      </c>
    </row>
    <row r="17" spans="1:11" ht="15" customHeight="1" x14ac:dyDescent="0.2">
      <c r="A17" s="31">
        <v>9</v>
      </c>
      <c r="B17" s="31">
        <v>0</v>
      </c>
      <c r="C17" s="31" t="s">
        <v>227</v>
      </c>
      <c r="D17" s="31">
        <v>0</v>
      </c>
      <c r="E17" s="31" t="s">
        <v>433</v>
      </c>
      <c r="F17" s="31">
        <v>3</v>
      </c>
      <c r="G17" s="47">
        <v>4.71</v>
      </c>
      <c r="H17" s="31">
        <v>2</v>
      </c>
      <c r="I17" s="47">
        <v>0</v>
      </c>
      <c r="J17" s="31">
        <v>0</v>
      </c>
      <c r="K17" s="31" t="s">
        <v>231</v>
      </c>
    </row>
    <row r="18" spans="1:11" ht="15" customHeight="1" x14ac:dyDescent="0.2">
      <c r="A18" s="31">
        <v>10</v>
      </c>
      <c r="B18" s="31">
        <v>0</v>
      </c>
      <c r="C18" s="31" t="s">
        <v>227</v>
      </c>
      <c r="D18" s="31">
        <v>0</v>
      </c>
      <c r="E18" s="31" t="s">
        <v>434</v>
      </c>
      <c r="F18" s="31">
        <v>2</v>
      </c>
      <c r="G18" s="47">
        <v>1.0900000000000001</v>
      </c>
      <c r="H18" s="31">
        <v>2</v>
      </c>
      <c r="I18" s="47">
        <v>0</v>
      </c>
      <c r="J18" s="31">
        <v>0</v>
      </c>
      <c r="K18" s="31" t="s">
        <v>231</v>
      </c>
    </row>
    <row r="19" spans="1:11" ht="15" customHeight="1" x14ac:dyDescent="0.2">
      <c r="A19" s="31">
        <v>11</v>
      </c>
      <c r="B19" s="31">
        <v>0</v>
      </c>
      <c r="C19" s="31" t="s">
        <v>227</v>
      </c>
      <c r="D19" s="31">
        <v>0</v>
      </c>
      <c r="E19" s="31" t="s">
        <v>435</v>
      </c>
      <c r="F19" s="31">
        <v>3</v>
      </c>
      <c r="G19" s="47">
        <v>7.74</v>
      </c>
      <c r="H19" s="31">
        <v>2</v>
      </c>
      <c r="I19" s="47">
        <v>0</v>
      </c>
      <c r="J19" s="31">
        <v>0</v>
      </c>
      <c r="K19" s="31" t="s">
        <v>231</v>
      </c>
    </row>
    <row r="20" spans="1:11" ht="15" customHeight="1" x14ac:dyDescent="0.2">
      <c r="A20" s="31">
        <v>12</v>
      </c>
      <c r="B20" s="31">
        <v>0</v>
      </c>
      <c r="C20" s="31" t="s">
        <v>227</v>
      </c>
      <c r="D20" s="31">
        <v>0</v>
      </c>
      <c r="E20" s="31" t="s">
        <v>436</v>
      </c>
      <c r="F20" s="31">
        <v>4</v>
      </c>
      <c r="G20" s="47">
        <v>2.23</v>
      </c>
      <c r="H20" s="31">
        <v>2</v>
      </c>
      <c r="I20" s="47">
        <v>0</v>
      </c>
      <c r="J20" s="31">
        <v>0</v>
      </c>
      <c r="K20" s="31" t="s">
        <v>231</v>
      </c>
    </row>
    <row r="21" spans="1:11" ht="15" customHeight="1" x14ac:dyDescent="0.2">
      <c r="A21" s="31">
        <v>13</v>
      </c>
      <c r="B21" s="31">
        <v>0</v>
      </c>
      <c r="C21" s="31" t="s">
        <v>227</v>
      </c>
      <c r="D21" s="31">
        <v>0</v>
      </c>
      <c r="E21" s="31" t="s">
        <v>234</v>
      </c>
      <c r="F21" s="31">
        <v>1</v>
      </c>
      <c r="G21" s="47">
        <v>1.18</v>
      </c>
      <c r="H21" s="31">
        <v>2</v>
      </c>
      <c r="I21" s="47">
        <v>0</v>
      </c>
      <c r="J21" s="31">
        <v>0</v>
      </c>
      <c r="K21" s="31" t="s">
        <v>231</v>
      </c>
    </row>
    <row r="22" spans="1:11" ht="15" customHeight="1" x14ac:dyDescent="0.2">
      <c r="A22" s="31">
        <v>14</v>
      </c>
      <c r="B22" s="31">
        <v>0</v>
      </c>
      <c r="C22" s="31" t="s">
        <v>246</v>
      </c>
      <c r="D22" s="31">
        <v>0</v>
      </c>
      <c r="E22" s="31" t="s">
        <v>249</v>
      </c>
      <c r="F22" s="31">
        <v>3</v>
      </c>
      <c r="G22" s="47">
        <v>2.2000000000000002</v>
      </c>
      <c r="H22" s="31">
        <v>2</v>
      </c>
      <c r="I22" s="47">
        <v>0</v>
      </c>
      <c r="J22" s="31">
        <v>0</v>
      </c>
      <c r="K22" s="31" t="s">
        <v>231</v>
      </c>
    </row>
    <row r="23" spans="1:11" ht="15" customHeight="1" x14ac:dyDescent="0.2">
      <c r="A23" s="31">
        <v>15</v>
      </c>
      <c r="B23" s="31">
        <v>0</v>
      </c>
      <c r="C23" s="31" t="s">
        <v>246</v>
      </c>
      <c r="D23" s="31">
        <v>0</v>
      </c>
      <c r="E23" s="31" t="s">
        <v>248</v>
      </c>
      <c r="F23" s="31">
        <v>1</v>
      </c>
      <c r="G23" s="47">
        <v>1.18</v>
      </c>
      <c r="H23" s="31">
        <v>2</v>
      </c>
      <c r="I23" s="47">
        <v>0</v>
      </c>
      <c r="J23" s="31">
        <v>0</v>
      </c>
      <c r="K23" s="31" t="s">
        <v>231</v>
      </c>
    </row>
    <row r="24" spans="1:11" ht="15" customHeight="1" x14ac:dyDescent="0.2">
      <c r="A24" s="31">
        <v>16</v>
      </c>
      <c r="B24" s="31">
        <v>0</v>
      </c>
      <c r="C24" s="31" t="s">
        <v>246</v>
      </c>
      <c r="D24" s="31">
        <v>0</v>
      </c>
      <c r="E24" s="31" t="s">
        <v>272</v>
      </c>
      <c r="F24" s="31">
        <v>2</v>
      </c>
      <c r="G24" s="47">
        <v>2.1</v>
      </c>
      <c r="H24" s="31">
        <v>2</v>
      </c>
      <c r="I24" s="47">
        <v>0</v>
      </c>
      <c r="J24" s="31">
        <v>0</v>
      </c>
      <c r="K24" s="31" t="s">
        <v>231</v>
      </c>
    </row>
    <row r="25" spans="1:11" ht="15" customHeight="1" x14ac:dyDescent="0.2">
      <c r="A25" s="31">
        <v>17</v>
      </c>
      <c r="B25" s="31" t="s">
        <v>437</v>
      </c>
      <c r="C25" s="31" t="s">
        <v>246</v>
      </c>
      <c r="D25" s="31">
        <v>0</v>
      </c>
      <c r="E25" s="31" t="s">
        <v>272</v>
      </c>
      <c r="F25" s="31">
        <v>2</v>
      </c>
      <c r="G25" s="47">
        <v>2.21</v>
      </c>
      <c r="H25" s="31">
        <v>2</v>
      </c>
      <c r="I25" s="47">
        <v>0</v>
      </c>
      <c r="J25" s="31">
        <v>0</v>
      </c>
      <c r="K25" s="31" t="s">
        <v>231</v>
      </c>
    </row>
    <row r="26" spans="1:11" ht="15" customHeight="1" x14ac:dyDescent="0.2">
      <c r="A26" s="31">
        <v>18</v>
      </c>
      <c r="B26" s="31" t="s">
        <v>438</v>
      </c>
      <c r="C26" s="31" t="s">
        <v>246</v>
      </c>
      <c r="D26" s="31">
        <v>0</v>
      </c>
      <c r="E26" s="31" t="s">
        <v>439</v>
      </c>
      <c r="F26" s="31">
        <v>2</v>
      </c>
      <c r="G26" s="47">
        <v>4.46</v>
      </c>
      <c r="H26" s="31">
        <v>2</v>
      </c>
      <c r="I26" s="47">
        <v>0</v>
      </c>
      <c r="J26" s="31">
        <v>0</v>
      </c>
      <c r="K26" s="31" t="s">
        <v>231</v>
      </c>
    </row>
    <row r="27" spans="1:11" ht="15" customHeight="1" x14ac:dyDescent="0.2">
      <c r="A27" s="31">
        <v>19</v>
      </c>
      <c r="B27" s="31" t="s">
        <v>440</v>
      </c>
      <c r="C27" s="31" t="s">
        <v>246</v>
      </c>
      <c r="D27" s="31">
        <v>0</v>
      </c>
      <c r="E27" s="31" t="s">
        <v>261</v>
      </c>
      <c r="F27" s="31">
        <v>1</v>
      </c>
      <c r="G27" s="47">
        <v>1.1100000000000001</v>
      </c>
      <c r="H27" s="31">
        <v>2</v>
      </c>
      <c r="I27" s="47">
        <v>0</v>
      </c>
      <c r="J27" s="31">
        <v>0</v>
      </c>
      <c r="K27" s="31" t="s">
        <v>231</v>
      </c>
    </row>
    <row r="28" spans="1:11" ht="15" customHeight="1" x14ac:dyDescent="0.2">
      <c r="A28" s="31">
        <v>20</v>
      </c>
      <c r="B28" s="31" t="s">
        <v>441</v>
      </c>
      <c r="C28" s="31" t="s">
        <v>246</v>
      </c>
      <c r="D28" s="31">
        <v>0</v>
      </c>
      <c r="E28" s="31" t="s">
        <v>261</v>
      </c>
      <c r="F28" s="31">
        <v>2</v>
      </c>
      <c r="G28" s="47">
        <v>4.4800000000000004</v>
      </c>
      <c r="H28" s="31">
        <v>2</v>
      </c>
      <c r="I28" s="47">
        <v>0</v>
      </c>
      <c r="J28" s="31">
        <v>0</v>
      </c>
      <c r="K28" s="31" t="s">
        <v>231</v>
      </c>
    </row>
    <row r="29" spans="1:11" ht="15" customHeight="1" x14ac:dyDescent="0.2">
      <c r="A29" s="31">
        <v>21</v>
      </c>
      <c r="B29" s="31" t="s">
        <v>442</v>
      </c>
      <c r="C29" s="31" t="s">
        <v>246</v>
      </c>
      <c r="D29" s="31">
        <v>0</v>
      </c>
      <c r="E29" s="31" t="s">
        <v>321</v>
      </c>
      <c r="F29" s="31">
        <v>1</v>
      </c>
      <c r="G29" s="47">
        <v>1.1399999999999999</v>
      </c>
      <c r="H29" s="31">
        <v>2</v>
      </c>
      <c r="I29" s="47">
        <v>0</v>
      </c>
      <c r="J29" s="31">
        <v>0</v>
      </c>
      <c r="K29" s="31" t="s">
        <v>231</v>
      </c>
    </row>
    <row r="30" spans="1:11" ht="15" customHeight="1" x14ac:dyDescent="0.2">
      <c r="A30" s="31">
        <v>22</v>
      </c>
      <c r="B30" s="31" t="s">
        <v>443</v>
      </c>
      <c r="C30" s="31" t="s">
        <v>246</v>
      </c>
      <c r="D30" s="31">
        <v>0</v>
      </c>
      <c r="E30" s="31" t="s">
        <v>426</v>
      </c>
      <c r="F30" s="31">
        <v>1</v>
      </c>
      <c r="G30" s="47">
        <v>1.1000000000000001</v>
      </c>
      <c r="H30" s="31">
        <v>2</v>
      </c>
      <c r="I30" s="47">
        <v>0</v>
      </c>
      <c r="J30" s="31">
        <v>0</v>
      </c>
      <c r="K30" s="31" t="s">
        <v>231</v>
      </c>
    </row>
    <row r="31" spans="1:11" ht="15" customHeight="1" x14ac:dyDescent="0.2">
      <c r="A31" s="31">
        <v>23</v>
      </c>
      <c r="B31" s="31">
        <v>0</v>
      </c>
      <c r="C31" s="31" t="s">
        <v>246</v>
      </c>
      <c r="D31" s="31" t="s">
        <v>321</v>
      </c>
      <c r="E31" s="31" t="s">
        <v>249</v>
      </c>
      <c r="F31" s="31">
        <v>1</v>
      </c>
      <c r="G31" s="47">
        <v>2.31</v>
      </c>
      <c r="H31" s="31">
        <v>2</v>
      </c>
      <c r="I31" s="47">
        <v>0</v>
      </c>
      <c r="J31" s="31">
        <v>0</v>
      </c>
      <c r="K31" s="31" t="s">
        <v>231</v>
      </c>
    </row>
    <row r="32" spans="1:11" ht="15" customHeight="1" x14ac:dyDescent="0.2">
      <c r="A32" s="31">
        <v>24</v>
      </c>
      <c r="B32" s="31">
        <v>0</v>
      </c>
      <c r="C32" s="31" t="s">
        <v>246</v>
      </c>
      <c r="D32" s="31" t="s">
        <v>321</v>
      </c>
      <c r="E32" s="31" t="s">
        <v>261</v>
      </c>
      <c r="F32" s="31">
        <v>1</v>
      </c>
      <c r="G32" s="47">
        <v>2.13</v>
      </c>
      <c r="H32" s="31">
        <v>2</v>
      </c>
      <c r="I32" s="47">
        <v>0</v>
      </c>
      <c r="J32" s="31">
        <v>0</v>
      </c>
      <c r="K32" s="31" t="s">
        <v>231</v>
      </c>
    </row>
    <row r="33" spans="1:11" ht="15" customHeight="1" x14ac:dyDescent="0.2">
      <c r="A33" s="31">
        <v>25</v>
      </c>
      <c r="B33" s="31">
        <v>0</v>
      </c>
      <c r="C33" s="31" t="s">
        <v>246</v>
      </c>
      <c r="D33" s="31" t="s">
        <v>321</v>
      </c>
      <c r="E33" s="31" t="s">
        <v>321</v>
      </c>
      <c r="F33" s="31">
        <v>1</v>
      </c>
      <c r="G33" s="47">
        <v>2.94</v>
      </c>
      <c r="H33" s="31">
        <v>2</v>
      </c>
      <c r="I33" s="47">
        <v>0</v>
      </c>
      <c r="J33" s="31">
        <v>0</v>
      </c>
      <c r="K33" s="31" t="s">
        <v>231</v>
      </c>
    </row>
    <row r="34" spans="1:11" ht="15" customHeight="1" x14ac:dyDescent="0.2">
      <c r="A34" s="31">
        <v>26</v>
      </c>
      <c r="B34" s="31">
        <v>0</v>
      </c>
      <c r="C34" s="31" t="s">
        <v>246</v>
      </c>
      <c r="D34" s="31" t="s">
        <v>321</v>
      </c>
      <c r="E34" s="31" t="s">
        <v>321</v>
      </c>
      <c r="F34" s="31">
        <v>1</v>
      </c>
      <c r="G34" s="47">
        <v>2.98</v>
      </c>
      <c r="H34" s="31">
        <v>2</v>
      </c>
      <c r="I34" s="47">
        <v>0</v>
      </c>
      <c r="J34" s="31">
        <v>0</v>
      </c>
      <c r="K34" s="31" t="s">
        <v>231</v>
      </c>
    </row>
    <row r="35" spans="1:11" ht="15" customHeight="1" x14ac:dyDescent="0.2">
      <c r="A35" s="31">
        <v>27</v>
      </c>
      <c r="B35" s="31">
        <v>0</v>
      </c>
      <c r="C35" s="31" t="s">
        <v>246</v>
      </c>
      <c r="D35" s="31" t="s">
        <v>321</v>
      </c>
      <c r="E35" s="31" t="s">
        <v>321</v>
      </c>
      <c r="F35" s="31">
        <v>2</v>
      </c>
      <c r="G35" s="47">
        <v>5.92</v>
      </c>
      <c r="H35" s="31">
        <v>2</v>
      </c>
      <c r="I35" s="47">
        <v>0</v>
      </c>
      <c r="J35" s="31">
        <v>0</v>
      </c>
      <c r="K35" s="31" t="s">
        <v>231</v>
      </c>
    </row>
    <row r="36" spans="1:11" ht="15" customHeight="1" x14ac:dyDescent="0.2">
      <c r="A36" s="31">
        <v>28</v>
      </c>
      <c r="B36" s="31">
        <v>0</v>
      </c>
      <c r="C36" s="31" t="s">
        <v>246</v>
      </c>
      <c r="D36" s="31" t="s">
        <v>321</v>
      </c>
      <c r="E36" s="31" t="s">
        <v>321</v>
      </c>
      <c r="F36" s="31">
        <v>2</v>
      </c>
      <c r="G36" s="47">
        <v>5.92</v>
      </c>
      <c r="H36" s="31">
        <v>2</v>
      </c>
      <c r="I36" s="47">
        <v>0</v>
      </c>
      <c r="J36" s="31">
        <v>0</v>
      </c>
      <c r="K36" s="31" t="s">
        <v>231</v>
      </c>
    </row>
    <row r="37" spans="1:11" ht="15" customHeight="1" x14ac:dyDescent="0.2">
      <c r="A37" s="31">
        <v>29</v>
      </c>
      <c r="B37" s="31">
        <v>0</v>
      </c>
      <c r="C37" s="31" t="s">
        <v>246</v>
      </c>
      <c r="D37" s="31" t="s">
        <v>321</v>
      </c>
      <c r="E37" s="31" t="s">
        <v>321</v>
      </c>
      <c r="F37" s="31">
        <v>1</v>
      </c>
      <c r="G37" s="47">
        <v>2.96</v>
      </c>
      <c r="H37" s="31">
        <v>2</v>
      </c>
      <c r="I37" s="47">
        <v>0</v>
      </c>
      <c r="J37" s="31">
        <v>0</v>
      </c>
      <c r="K37" s="31" t="s">
        <v>231</v>
      </c>
    </row>
    <row r="38" spans="1:11" ht="15" customHeight="1" x14ac:dyDescent="0.2">
      <c r="A38" s="31">
        <v>30</v>
      </c>
      <c r="B38" s="31">
        <v>0</v>
      </c>
      <c r="C38" s="31" t="s">
        <v>246</v>
      </c>
      <c r="D38" s="31" t="s">
        <v>321</v>
      </c>
      <c r="E38" s="31" t="s">
        <v>321</v>
      </c>
      <c r="F38" s="31">
        <v>1</v>
      </c>
      <c r="G38" s="47">
        <v>1.1499999999999999</v>
      </c>
      <c r="H38" s="31">
        <v>2</v>
      </c>
      <c r="I38" s="47">
        <v>0</v>
      </c>
      <c r="J38" s="31">
        <v>0</v>
      </c>
      <c r="K38" s="31" t="s">
        <v>231</v>
      </c>
    </row>
    <row r="39" spans="1:11" ht="15" customHeight="1" x14ac:dyDescent="0.2">
      <c r="A39" s="31">
        <v>31</v>
      </c>
      <c r="B39" s="31">
        <v>0</v>
      </c>
      <c r="C39" s="31" t="s">
        <v>246</v>
      </c>
      <c r="D39" s="31" t="s">
        <v>321</v>
      </c>
      <c r="E39" s="31" t="s">
        <v>321</v>
      </c>
      <c r="F39" s="31">
        <v>1</v>
      </c>
      <c r="G39" s="47">
        <v>2.84</v>
      </c>
      <c r="H39" s="31">
        <v>2</v>
      </c>
      <c r="I39" s="47">
        <v>0</v>
      </c>
      <c r="J39" s="31">
        <v>0</v>
      </c>
      <c r="K39" s="31" t="s">
        <v>231</v>
      </c>
    </row>
    <row r="40" spans="1:11" ht="15" customHeight="1" x14ac:dyDescent="0.2">
      <c r="A40" s="31">
        <v>32</v>
      </c>
      <c r="B40" s="31">
        <v>0</v>
      </c>
      <c r="C40" s="31" t="s">
        <v>246</v>
      </c>
      <c r="D40" s="31" t="s">
        <v>321</v>
      </c>
      <c r="E40" s="31" t="s">
        <v>321</v>
      </c>
      <c r="F40" s="31">
        <v>3</v>
      </c>
      <c r="G40" s="47">
        <v>8.8800000000000008</v>
      </c>
      <c r="H40" s="31">
        <v>2</v>
      </c>
      <c r="I40" s="47">
        <v>0</v>
      </c>
      <c r="J40" s="31">
        <v>0</v>
      </c>
      <c r="K40" s="31" t="s">
        <v>231</v>
      </c>
    </row>
    <row r="41" spans="1:11" ht="15" customHeight="1" x14ac:dyDescent="0.2">
      <c r="A41" s="31">
        <v>33</v>
      </c>
      <c r="B41" s="31">
        <v>0</v>
      </c>
      <c r="C41" s="31" t="s">
        <v>246</v>
      </c>
      <c r="D41" s="31" t="s">
        <v>321</v>
      </c>
      <c r="E41" s="31" t="s">
        <v>321</v>
      </c>
      <c r="F41" s="31">
        <v>1</v>
      </c>
      <c r="G41" s="47">
        <v>2.96</v>
      </c>
      <c r="H41" s="31">
        <v>2</v>
      </c>
      <c r="I41" s="47">
        <v>0</v>
      </c>
      <c r="J41" s="31">
        <v>0</v>
      </c>
      <c r="K41" s="31" t="s">
        <v>231</v>
      </c>
    </row>
    <row r="42" spans="1:11" ht="15" customHeight="1" x14ac:dyDescent="0.2">
      <c r="A42" s="31">
        <v>34</v>
      </c>
      <c r="B42" s="31">
        <v>0</v>
      </c>
      <c r="C42" s="31" t="s">
        <v>246</v>
      </c>
      <c r="D42" s="31" t="s">
        <v>321</v>
      </c>
      <c r="E42" s="31" t="s">
        <v>321</v>
      </c>
      <c r="F42" s="31">
        <v>1</v>
      </c>
      <c r="G42" s="47">
        <v>2.96</v>
      </c>
      <c r="H42" s="31">
        <v>2</v>
      </c>
      <c r="I42" s="47">
        <v>0</v>
      </c>
      <c r="J42" s="31">
        <v>0</v>
      </c>
      <c r="K42" s="31" t="s">
        <v>231</v>
      </c>
    </row>
    <row r="43" spans="1:11" ht="15" customHeight="1" x14ac:dyDescent="0.2">
      <c r="A43" s="31">
        <v>35</v>
      </c>
      <c r="B43" s="31">
        <v>0</v>
      </c>
      <c r="C43" s="31" t="s">
        <v>246</v>
      </c>
      <c r="D43" s="31" t="s">
        <v>321</v>
      </c>
      <c r="E43" s="31" t="s">
        <v>321</v>
      </c>
      <c r="F43" s="31">
        <v>1</v>
      </c>
      <c r="G43" s="47">
        <v>2.96</v>
      </c>
      <c r="H43" s="31">
        <v>2</v>
      </c>
      <c r="I43" s="47">
        <v>0</v>
      </c>
      <c r="J43" s="31">
        <v>0</v>
      </c>
      <c r="K43" s="31" t="s">
        <v>231</v>
      </c>
    </row>
  </sheetData>
  <sheetProtection algorithmName="SHA-512" hashValue="21gcvlYRzpSD0RmCH3PDKjoEhbWnnB709dB5l1GcmOcY0o4S1Ropai3r0u1dW9R5mLB3qIyrsmIGE8GR+ir3Qg==" saltValue="CdBeimlN+oZe93gpbbCerA==" spinCount="100000" sheet="1" objects="1" scenarios="1"/>
  <mergeCells count="4">
    <mergeCell ref="A2:E3"/>
    <mergeCell ref="B4:E4"/>
    <mergeCell ref="B5:E5"/>
    <mergeCell ref="B6:E6"/>
  </mergeCells>
  <conditionalFormatting sqref="B9:J43">
    <cfRule type="expression" dxfId="11" priority="1">
      <formula>B9=0</formula>
    </cfRule>
  </conditionalFormatting>
  <hyperlinks>
    <hyperlink ref="J1" location="Inhaltsverzeichnis!A1" display="Zurück zum Inhaltsverzeichnis" xr:uid="{5CAF91A6-9890-419C-9894-6B390C9BB077}"/>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DCB8-5AA6-48DF-BDE6-E0952776688E}">
  <sheetPr>
    <tabColor indexed="40"/>
  </sheetPr>
  <dimension ref="A1:V15"/>
  <sheetViews>
    <sheetView showGridLines="0" showZeros="0" zoomScaleNormal="100" zoomScaleSheetLayoutView="100" workbookViewId="0">
      <pane ySplit="8" topLeftCell="A9" activePane="bottomLeft" state="frozen"/>
      <selection activeCell="C3"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Dankerode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174</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SUM(F9:F15)</f>
        <v>21</v>
      </c>
      <c r="G8" s="46">
        <f>SUM(G9:G15)</f>
        <v>22.740000000000002</v>
      </c>
      <c r="H8" s="42"/>
      <c r="I8" s="46">
        <f>SUM(I9:I15)</f>
        <v>0</v>
      </c>
      <c r="J8" s="42"/>
      <c r="K8" s="42"/>
      <c r="L8" s="33"/>
      <c r="M8" s="33"/>
      <c r="N8" s="33"/>
      <c r="O8" s="33"/>
      <c r="P8" s="33"/>
      <c r="Q8" s="33"/>
      <c r="R8" s="33"/>
    </row>
    <row r="9" spans="1:18" ht="15" customHeight="1" x14ac:dyDescent="0.2">
      <c r="A9" s="31">
        <v>1</v>
      </c>
      <c r="B9" s="31">
        <v>0</v>
      </c>
      <c r="C9" s="31" t="s">
        <v>227</v>
      </c>
      <c r="D9" s="31">
        <v>0</v>
      </c>
      <c r="E9" s="31" t="s">
        <v>425</v>
      </c>
      <c r="F9" s="31">
        <v>3</v>
      </c>
      <c r="G9" s="47">
        <v>3.68</v>
      </c>
      <c r="H9" s="31">
        <v>2</v>
      </c>
      <c r="I9" s="47">
        <v>0</v>
      </c>
      <c r="J9" s="31">
        <v>0</v>
      </c>
      <c r="K9" s="31" t="s">
        <v>231</v>
      </c>
    </row>
    <row r="10" spans="1:18" ht="15" customHeight="1" x14ac:dyDescent="0.2">
      <c r="A10" s="31">
        <v>2</v>
      </c>
      <c r="B10" s="31">
        <v>0</v>
      </c>
      <c r="C10" s="31" t="s">
        <v>227</v>
      </c>
      <c r="D10" s="31">
        <v>0</v>
      </c>
      <c r="E10" s="31" t="s">
        <v>426</v>
      </c>
      <c r="F10" s="31">
        <v>1</v>
      </c>
      <c r="G10" s="47">
        <v>1.17</v>
      </c>
      <c r="H10" s="31">
        <v>2</v>
      </c>
      <c r="I10" s="47">
        <v>0</v>
      </c>
      <c r="J10" s="31">
        <v>0</v>
      </c>
      <c r="K10" s="31" t="s">
        <v>231</v>
      </c>
    </row>
    <row r="11" spans="1:18" ht="15" customHeight="1" x14ac:dyDescent="0.2">
      <c r="A11" s="31">
        <v>3</v>
      </c>
      <c r="B11" s="31">
        <v>0</v>
      </c>
      <c r="C11" s="31" t="s">
        <v>227</v>
      </c>
      <c r="D11" s="31">
        <v>0</v>
      </c>
      <c r="E11" s="31" t="s">
        <v>261</v>
      </c>
      <c r="F11" s="31">
        <v>3</v>
      </c>
      <c r="G11" s="47">
        <v>3.69</v>
      </c>
      <c r="H11" s="31">
        <v>2</v>
      </c>
      <c r="I11" s="47">
        <v>0</v>
      </c>
      <c r="J11" s="31">
        <v>0</v>
      </c>
      <c r="K11" s="31" t="s">
        <v>231</v>
      </c>
    </row>
    <row r="12" spans="1:18" ht="15" customHeight="1" x14ac:dyDescent="0.2">
      <c r="A12" s="31">
        <v>4</v>
      </c>
      <c r="B12" s="31">
        <v>0</v>
      </c>
      <c r="C12" s="31" t="s">
        <v>427</v>
      </c>
      <c r="D12" s="31">
        <v>0</v>
      </c>
      <c r="E12" s="31" t="s">
        <v>245</v>
      </c>
      <c r="F12" s="31">
        <v>2</v>
      </c>
      <c r="G12" s="47">
        <v>2.14</v>
      </c>
      <c r="H12" s="31">
        <v>2</v>
      </c>
      <c r="I12" s="47">
        <v>0</v>
      </c>
      <c r="J12" s="31">
        <v>0</v>
      </c>
      <c r="K12" s="31" t="s">
        <v>231</v>
      </c>
    </row>
    <row r="13" spans="1:18" ht="15" customHeight="1" x14ac:dyDescent="0.2">
      <c r="A13" s="31">
        <v>5</v>
      </c>
      <c r="B13" s="31">
        <v>0</v>
      </c>
      <c r="C13" s="31" t="s">
        <v>427</v>
      </c>
      <c r="D13" s="31">
        <v>0</v>
      </c>
      <c r="E13" s="31" t="s">
        <v>428</v>
      </c>
      <c r="F13" s="31">
        <v>5</v>
      </c>
      <c r="G13" s="47">
        <v>5.35</v>
      </c>
      <c r="H13" s="31">
        <v>2</v>
      </c>
      <c r="I13" s="47">
        <v>0</v>
      </c>
      <c r="J13" s="31">
        <v>0</v>
      </c>
      <c r="K13" s="31" t="s">
        <v>231</v>
      </c>
    </row>
    <row r="14" spans="1:18" ht="15" customHeight="1" x14ac:dyDescent="0.2">
      <c r="A14" s="31">
        <v>6</v>
      </c>
      <c r="B14" s="31">
        <v>0</v>
      </c>
      <c r="C14" s="31" t="s">
        <v>427</v>
      </c>
      <c r="D14" s="31">
        <v>0</v>
      </c>
      <c r="E14" s="31" t="s">
        <v>261</v>
      </c>
      <c r="F14" s="31">
        <v>3</v>
      </c>
      <c r="G14" s="47">
        <v>3.21</v>
      </c>
      <c r="H14" s="31">
        <v>2</v>
      </c>
      <c r="I14" s="47">
        <v>0</v>
      </c>
      <c r="J14" s="31">
        <v>0</v>
      </c>
      <c r="K14" s="31" t="s">
        <v>231</v>
      </c>
    </row>
    <row r="15" spans="1:18" ht="15" customHeight="1" x14ac:dyDescent="0.2">
      <c r="A15" s="31">
        <v>7</v>
      </c>
      <c r="B15" s="31">
        <v>0</v>
      </c>
      <c r="C15" s="31" t="s">
        <v>429</v>
      </c>
      <c r="D15" s="31">
        <v>0</v>
      </c>
      <c r="E15" s="31" t="s">
        <v>245</v>
      </c>
      <c r="F15" s="31">
        <v>4</v>
      </c>
      <c r="G15" s="47">
        <v>3.5</v>
      </c>
      <c r="H15" s="31">
        <v>2</v>
      </c>
      <c r="I15" s="47">
        <v>0</v>
      </c>
      <c r="J15" s="31">
        <v>0</v>
      </c>
      <c r="K15" s="31" t="s">
        <v>231</v>
      </c>
    </row>
  </sheetData>
  <sheetProtection algorithmName="SHA-512" hashValue="dT+PkXc3MI35Nmwul7BCS0TWl4XNU5hcNEuQQAGE6dAJic7Z14BKeQb9Vj+9IBp6hdZR/mCX3+2ddrqTz++6dQ==" saltValue="VsAqwGx9f4q3CiPi6HqfKw==" spinCount="100000" sheet="1" objects="1" scenarios="1"/>
  <mergeCells count="4">
    <mergeCell ref="A2:E3"/>
    <mergeCell ref="B4:E4"/>
    <mergeCell ref="B5:E5"/>
    <mergeCell ref="B6:E6"/>
  </mergeCells>
  <conditionalFormatting sqref="B9:J15">
    <cfRule type="expression" dxfId="10" priority="1">
      <formula>B9=0</formula>
    </cfRule>
  </conditionalFormatting>
  <hyperlinks>
    <hyperlink ref="J1" location="Inhaltsverzeichnis!A1" display="Zurück zum Inhaltsverzeichnis" xr:uid="{51FB5673-54A2-4276-9F5C-CA3BA8CA7D26}"/>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C47A-9F61-44C8-9DCF-65D0D3D1B165}">
  <sheetPr>
    <tabColor indexed="40"/>
  </sheetPr>
  <dimension ref="A1:V2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Güntersb</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175</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SUM(F9:F23)</f>
        <v>31</v>
      </c>
      <c r="G8" s="46">
        <f>SUM(G9:G23)</f>
        <v>30.879999999999992</v>
      </c>
      <c r="H8" s="42"/>
      <c r="I8" s="46">
        <f>SUM(I9:I23)</f>
        <v>0</v>
      </c>
      <c r="J8" s="42"/>
      <c r="K8" s="42"/>
      <c r="L8" s="33"/>
      <c r="M8" s="33"/>
      <c r="N8" s="33"/>
      <c r="O8" s="33"/>
      <c r="P8" s="33"/>
      <c r="Q8" s="33"/>
      <c r="R8" s="33"/>
    </row>
    <row r="9" spans="1:18" ht="15" customHeight="1" x14ac:dyDescent="0.2">
      <c r="A9" s="31">
        <v>1</v>
      </c>
      <c r="B9" s="31">
        <v>0</v>
      </c>
      <c r="C9" s="31" t="s">
        <v>227</v>
      </c>
      <c r="D9" s="31">
        <v>0</v>
      </c>
      <c r="E9" s="31" t="s">
        <v>363</v>
      </c>
      <c r="F9" s="31">
        <v>3</v>
      </c>
      <c r="G9" s="47">
        <v>3.97</v>
      </c>
      <c r="H9" s="31">
        <v>2</v>
      </c>
      <c r="I9" s="47">
        <v>0</v>
      </c>
      <c r="J9" s="31">
        <v>0</v>
      </c>
      <c r="K9" s="31" t="s">
        <v>231</v>
      </c>
    </row>
    <row r="10" spans="1:18" ht="15" customHeight="1" x14ac:dyDescent="0.2">
      <c r="A10" s="31">
        <v>2</v>
      </c>
      <c r="B10" s="31">
        <v>0</v>
      </c>
      <c r="C10" s="31" t="s">
        <v>227</v>
      </c>
      <c r="D10" s="31">
        <v>0</v>
      </c>
      <c r="E10" s="31" t="s">
        <v>307</v>
      </c>
      <c r="F10" s="31">
        <v>1</v>
      </c>
      <c r="G10" s="47">
        <v>1.39</v>
      </c>
      <c r="H10" s="31">
        <v>2</v>
      </c>
      <c r="I10" s="47">
        <v>0</v>
      </c>
      <c r="J10" s="31">
        <v>0</v>
      </c>
      <c r="K10" s="31" t="s">
        <v>231</v>
      </c>
    </row>
    <row r="11" spans="1:18" ht="15" customHeight="1" x14ac:dyDescent="0.2">
      <c r="A11" s="31">
        <v>3</v>
      </c>
      <c r="B11" s="31">
        <v>0</v>
      </c>
      <c r="C11" s="31" t="s">
        <v>227</v>
      </c>
      <c r="D11" s="31">
        <v>0</v>
      </c>
      <c r="E11" s="31" t="s">
        <v>446</v>
      </c>
      <c r="F11" s="31">
        <v>4</v>
      </c>
      <c r="G11" s="47">
        <v>5.43</v>
      </c>
      <c r="H11" s="31">
        <v>2</v>
      </c>
      <c r="I11" s="47">
        <v>0</v>
      </c>
      <c r="J11" s="31">
        <v>0</v>
      </c>
      <c r="K11" s="31" t="s">
        <v>231</v>
      </c>
    </row>
    <row r="12" spans="1:18" ht="15" customHeight="1" x14ac:dyDescent="0.2">
      <c r="A12" s="31">
        <v>4</v>
      </c>
      <c r="B12" s="31">
        <v>0</v>
      </c>
      <c r="C12" s="31" t="s">
        <v>227</v>
      </c>
      <c r="D12" s="31">
        <v>0</v>
      </c>
      <c r="E12" s="31" t="s">
        <v>245</v>
      </c>
      <c r="F12" s="31">
        <v>1</v>
      </c>
      <c r="G12" s="47">
        <v>0.76</v>
      </c>
      <c r="H12" s="31">
        <v>2</v>
      </c>
      <c r="I12" s="47">
        <v>0</v>
      </c>
      <c r="J12" s="31">
        <v>0</v>
      </c>
      <c r="K12" s="31" t="s">
        <v>231</v>
      </c>
    </row>
    <row r="13" spans="1:18" ht="15" customHeight="1" x14ac:dyDescent="0.2">
      <c r="A13" s="31">
        <v>5</v>
      </c>
      <c r="B13" s="31">
        <v>0</v>
      </c>
      <c r="C13" s="31" t="s">
        <v>227</v>
      </c>
      <c r="D13" s="31">
        <v>0</v>
      </c>
      <c r="E13" s="31" t="s">
        <v>410</v>
      </c>
      <c r="F13" s="31">
        <v>1</v>
      </c>
      <c r="G13" s="47">
        <v>1.02</v>
      </c>
      <c r="H13" s="31">
        <v>2</v>
      </c>
      <c r="I13" s="47">
        <v>0</v>
      </c>
      <c r="J13" s="31">
        <v>0</v>
      </c>
      <c r="K13" s="31" t="s">
        <v>231</v>
      </c>
    </row>
    <row r="14" spans="1:18" ht="15" customHeight="1" x14ac:dyDescent="0.2">
      <c r="A14" s="31">
        <v>6</v>
      </c>
      <c r="B14" s="31">
        <v>0</v>
      </c>
      <c r="C14" s="31" t="s">
        <v>227</v>
      </c>
      <c r="D14" s="31">
        <v>0</v>
      </c>
      <c r="E14" s="31" t="s">
        <v>261</v>
      </c>
      <c r="F14" s="31">
        <v>2</v>
      </c>
      <c r="G14" s="47">
        <v>2.04</v>
      </c>
      <c r="H14" s="31">
        <v>2</v>
      </c>
      <c r="I14" s="47">
        <v>0</v>
      </c>
      <c r="J14" s="31">
        <v>0</v>
      </c>
      <c r="K14" s="31" t="s">
        <v>231</v>
      </c>
    </row>
    <row r="15" spans="1:18" ht="15" customHeight="1" x14ac:dyDescent="0.2">
      <c r="A15" s="31">
        <v>7</v>
      </c>
      <c r="B15" s="31">
        <v>0</v>
      </c>
      <c r="C15" s="31" t="s">
        <v>227</v>
      </c>
      <c r="D15" s="31">
        <v>0</v>
      </c>
      <c r="E15" s="31" t="s">
        <v>238</v>
      </c>
      <c r="F15" s="31">
        <v>1</v>
      </c>
      <c r="G15" s="47">
        <v>1.02</v>
      </c>
      <c r="H15" s="31">
        <v>2</v>
      </c>
      <c r="I15" s="47">
        <v>0</v>
      </c>
      <c r="J15" s="31">
        <v>0</v>
      </c>
      <c r="K15" s="31" t="s">
        <v>231</v>
      </c>
    </row>
    <row r="16" spans="1:18" ht="15" customHeight="1" x14ac:dyDescent="0.2">
      <c r="A16" s="31">
        <v>8</v>
      </c>
      <c r="B16" s="31">
        <v>0</v>
      </c>
      <c r="C16" s="31" t="s">
        <v>227</v>
      </c>
      <c r="D16" s="31">
        <v>0</v>
      </c>
      <c r="E16" s="31" t="s">
        <v>272</v>
      </c>
      <c r="F16" s="31">
        <v>1</v>
      </c>
      <c r="G16" s="47">
        <v>0.4</v>
      </c>
      <c r="H16" s="31">
        <v>2</v>
      </c>
      <c r="I16" s="47">
        <v>0</v>
      </c>
      <c r="J16" s="31">
        <v>0</v>
      </c>
      <c r="K16" s="31" t="s">
        <v>231</v>
      </c>
    </row>
    <row r="17" spans="1:11" ht="15" customHeight="1" x14ac:dyDescent="0.2">
      <c r="A17" s="31">
        <v>9</v>
      </c>
      <c r="B17" s="31">
        <v>0</v>
      </c>
      <c r="C17" s="31" t="s">
        <v>227</v>
      </c>
      <c r="D17" s="31">
        <v>0</v>
      </c>
      <c r="E17" s="31" t="s">
        <v>261</v>
      </c>
      <c r="F17" s="31">
        <v>2</v>
      </c>
      <c r="G17" s="47">
        <v>1.5</v>
      </c>
      <c r="H17" s="31">
        <v>2</v>
      </c>
      <c r="I17" s="47">
        <v>0</v>
      </c>
      <c r="J17" s="31">
        <v>0</v>
      </c>
      <c r="K17" s="31" t="s">
        <v>231</v>
      </c>
    </row>
    <row r="18" spans="1:11" ht="15" customHeight="1" x14ac:dyDescent="0.2">
      <c r="A18" s="31">
        <v>10</v>
      </c>
      <c r="B18" s="31">
        <v>0</v>
      </c>
      <c r="C18" s="31" t="s">
        <v>227</v>
      </c>
      <c r="D18" s="31">
        <v>0</v>
      </c>
      <c r="E18" s="31" t="s">
        <v>249</v>
      </c>
      <c r="F18" s="31">
        <v>1</v>
      </c>
      <c r="G18" s="47">
        <v>1.03</v>
      </c>
      <c r="H18" s="31">
        <v>2</v>
      </c>
      <c r="I18" s="47">
        <v>0</v>
      </c>
      <c r="J18" s="31">
        <v>0</v>
      </c>
      <c r="K18" s="31" t="s">
        <v>231</v>
      </c>
    </row>
    <row r="19" spans="1:11" ht="15" customHeight="1" x14ac:dyDescent="0.2">
      <c r="A19" s="31">
        <v>11</v>
      </c>
      <c r="B19" s="31">
        <v>0</v>
      </c>
      <c r="C19" s="31" t="s">
        <v>227</v>
      </c>
      <c r="D19" s="31">
        <v>0</v>
      </c>
      <c r="E19" s="31" t="s">
        <v>312</v>
      </c>
      <c r="F19" s="31">
        <v>3</v>
      </c>
      <c r="G19" s="47">
        <v>3.04</v>
      </c>
      <c r="H19" s="31">
        <v>2</v>
      </c>
      <c r="I19" s="47">
        <v>0</v>
      </c>
      <c r="J19" s="31">
        <v>0</v>
      </c>
      <c r="K19" s="31" t="s">
        <v>231</v>
      </c>
    </row>
    <row r="20" spans="1:11" ht="15" customHeight="1" x14ac:dyDescent="0.2">
      <c r="A20" s="31">
        <v>12</v>
      </c>
      <c r="B20" s="31">
        <v>0</v>
      </c>
      <c r="C20" s="31" t="s">
        <v>227</v>
      </c>
      <c r="D20" s="31">
        <v>0</v>
      </c>
      <c r="E20" s="31" t="s">
        <v>311</v>
      </c>
      <c r="F20" s="31">
        <v>3</v>
      </c>
      <c r="G20" s="47">
        <v>3.06</v>
      </c>
      <c r="H20" s="31">
        <v>2</v>
      </c>
      <c r="I20" s="47">
        <v>0</v>
      </c>
      <c r="J20" s="31">
        <v>0</v>
      </c>
      <c r="K20" s="31" t="s">
        <v>231</v>
      </c>
    </row>
    <row r="21" spans="1:11" ht="15" customHeight="1" x14ac:dyDescent="0.2">
      <c r="A21" s="31">
        <v>13</v>
      </c>
      <c r="B21" s="31">
        <v>0</v>
      </c>
      <c r="C21" s="31" t="s">
        <v>227</v>
      </c>
      <c r="D21" s="31">
        <v>0</v>
      </c>
      <c r="E21" s="31" t="s">
        <v>447</v>
      </c>
      <c r="F21" s="31">
        <v>2</v>
      </c>
      <c r="G21" s="47">
        <v>3.08</v>
      </c>
      <c r="H21" s="31">
        <v>2</v>
      </c>
      <c r="I21" s="47">
        <v>0</v>
      </c>
      <c r="J21" s="31">
        <v>0</v>
      </c>
      <c r="K21" s="31" t="s">
        <v>231</v>
      </c>
    </row>
    <row r="22" spans="1:11" ht="15" customHeight="1" x14ac:dyDescent="0.2">
      <c r="A22" s="31">
        <v>14</v>
      </c>
      <c r="B22" s="31">
        <v>0</v>
      </c>
      <c r="C22" s="31" t="s">
        <v>448</v>
      </c>
      <c r="D22" s="31">
        <v>0</v>
      </c>
      <c r="E22" s="31" t="s">
        <v>328</v>
      </c>
      <c r="F22" s="31">
        <v>3</v>
      </c>
      <c r="G22" s="47">
        <v>1.58</v>
      </c>
      <c r="H22" s="31">
        <v>2</v>
      </c>
      <c r="I22" s="47">
        <v>0</v>
      </c>
      <c r="J22" s="31">
        <v>0</v>
      </c>
      <c r="K22" s="31" t="s">
        <v>231</v>
      </c>
    </row>
    <row r="23" spans="1:11" ht="15" customHeight="1" x14ac:dyDescent="0.2">
      <c r="A23" s="31">
        <v>15</v>
      </c>
      <c r="B23" s="31">
        <v>0</v>
      </c>
      <c r="C23" s="31" t="s">
        <v>448</v>
      </c>
      <c r="D23" s="31">
        <v>0</v>
      </c>
      <c r="E23" s="31" t="s">
        <v>426</v>
      </c>
      <c r="F23" s="31">
        <v>3</v>
      </c>
      <c r="G23" s="47">
        <v>1.56</v>
      </c>
      <c r="H23" s="31">
        <v>2</v>
      </c>
      <c r="I23" s="47">
        <v>0</v>
      </c>
      <c r="J23" s="31">
        <v>0</v>
      </c>
      <c r="K23" s="31" t="s">
        <v>231</v>
      </c>
    </row>
  </sheetData>
  <sheetProtection algorithmName="SHA-512" hashValue="PUMANCpEoTAKJMTTMnwDQBNqlabqd2jXG9yjxOpt0BfeJcU7ej6TBIsy3negAXdzaOJVSpwYQvU90dCMz+Hm9A==" saltValue="KHrRbzJCg+1iPRGhy+khBw==" spinCount="100000" sheet="1" objects="1" scenarios="1"/>
  <mergeCells count="4">
    <mergeCell ref="A2:E3"/>
    <mergeCell ref="B4:E4"/>
    <mergeCell ref="B5:E5"/>
    <mergeCell ref="B6:E6"/>
  </mergeCells>
  <conditionalFormatting sqref="B9:J23">
    <cfRule type="expression" dxfId="9" priority="1">
      <formula>B9=0</formula>
    </cfRule>
  </conditionalFormatting>
  <hyperlinks>
    <hyperlink ref="J1" location="Inhaltsverzeichnis!A1" display="Zurück zum Inhaltsverzeichnis" xr:uid="{2A905B85-AEA7-4B9C-BBAC-B9173A4FE58A}"/>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6975-F067-41D1-AAFC-2E3B10F5270E}">
  <sheetPr>
    <tabColor indexed="40"/>
  </sheetPr>
  <dimension ref="A1:V1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Königerode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176</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SUM(F9:F13)</f>
        <v>14</v>
      </c>
      <c r="G8" s="46">
        <f>SUM(G9:G13)</f>
        <v>25.39</v>
      </c>
      <c r="H8" s="42"/>
      <c r="I8" s="46">
        <f>SUM(I9:I13)</f>
        <v>0</v>
      </c>
      <c r="J8" s="42"/>
      <c r="K8" s="42"/>
      <c r="L8" s="33"/>
      <c r="M8" s="33"/>
      <c r="N8" s="33"/>
      <c r="O8" s="33"/>
      <c r="P8" s="33"/>
      <c r="Q8" s="33"/>
      <c r="R8" s="33"/>
    </row>
    <row r="9" spans="1:18" ht="15" customHeight="1" x14ac:dyDescent="0.2">
      <c r="A9" s="31">
        <v>1</v>
      </c>
      <c r="B9" s="31">
        <v>0</v>
      </c>
      <c r="C9" s="31">
        <v>0</v>
      </c>
      <c r="D9" s="31">
        <v>0</v>
      </c>
      <c r="E9" s="31" t="s">
        <v>245</v>
      </c>
      <c r="F9" s="31">
        <v>1</v>
      </c>
      <c r="G9" s="47">
        <v>2.13</v>
      </c>
      <c r="H9" s="31">
        <v>2</v>
      </c>
      <c r="I9" s="47">
        <v>0</v>
      </c>
      <c r="J9" s="31">
        <v>0</v>
      </c>
      <c r="K9" s="31" t="s">
        <v>231</v>
      </c>
    </row>
    <row r="10" spans="1:18" ht="15" customHeight="1" x14ac:dyDescent="0.2">
      <c r="A10" s="31">
        <v>2</v>
      </c>
      <c r="B10" s="31">
        <v>0</v>
      </c>
      <c r="C10" s="31">
        <v>0</v>
      </c>
      <c r="D10" s="31">
        <v>0</v>
      </c>
      <c r="E10" s="31" t="s">
        <v>261</v>
      </c>
      <c r="F10" s="31">
        <v>2</v>
      </c>
      <c r="G10" s="47">
        <v>3.83</v>
      </c>
      <c r="H10" s="31">
        <v>2</v>
      </c>
      <c r="I10" s="47">
        <v>0</v>
      </c>
      <c r="J10" s="31">
        <v>0</v>
      </c>
      <c r="K10" s="31" t="s">
        <v>231</v>
      </c>
    </row>
    <row r="11" spans="1:18" ht="15" customHeight="1" x14ac:dyDescent="0.2">
      <c r="A11" s="31">
        <v>3</v>
      </c>
      <c r="B11" s="31">
        <v>0</v>
      </c>
      <c r="C11" s="31">
        <v>0</v>
      </c>
      <c r="D11" s="31">
        <v>0</v>
      </c>
      <c r="E11" s="31" t="s">
        <v>261</v>
      </c>
      <c r="F11" s="31">
        <v>2</v>
      </c>
      <c r="G11" s="47">
        <v>3.87</v>
      </c>
      <c r="H11" s="31">
        <v>2</v>
      </c>
      <c r="I11" s="47">
        <v>0</v>
      </c>
      <c r="J11" s="31">
        <v>0</v>
      </c>
      <c r="K11" s="31" t="s">
        <v>231</v>
      </c>
    </row>
    <row r="12" spans="1:18" ht="15" customHeight="1" x14ac:dyDescent="0.2">
      <c r="A12" s="31">
        <v>4</v>
      </c>
      <c r="B12" s="31">
        <v>0</v>
      </c>
      <c r="C12" s="31">
        <v>0</v>
      </c>
      <c r="D12" s="31">
        <v>0</v>
      </c>
      <c r="E12" s="31" t="s">
        <v>449</v>
      </c>
      <c r="F12" s="31">
        <v>1</v>
      </c>
      <c r="G12" s="47">
        <v>0.78</v>
      </c>
      <c r="H12" s="31">
        <v>2</v>
      </c>
      <c r="I12" s="47">
        <v>0</v>
      </c>
      <c r="J12" s="31">
        <v>0</v>
      </c>
      <c r="K12" s="31" t="s">
        <v>231</v>
      </c>
    </row>
    <row r="13" spans="1:18" ht="15" customHeight="1" x14ac:dyDescent="0.2">
      <c r="A13" s="31">
        <v>5</v>
      </c>
      <c r="B13" s="31">
        <v>0</v>
      </c>
      <c r="C13" s="31">
        <v>0</v>
      </c>
      <c r="D13" s="31">
        <v>0</v>
      </c>
      <c r="E13" s="31" t="s">
        <v>425</v>
      </c>
      <c r="F13" s="31">
        <v>8</v>
      </c>
      <c r="G13" s="47">
        <v>14.78</v>
      </c>
      <c r="H13" s="31">
        <v>2</v>
      </c>
      <c r="I13" s="47">
        <v>0</v>
      </c>
      <c r="J13" s="31">
        <v>0</v>
      </c>
      <c r="K13" s="31" t="s">
        <v>231</v>
      </c>
    </row>
  </sheetData>
  <sheetProtection algorithmName="SHA-512" hashValue="nzv938X8wWJaCasxP73uRm3xMMTggNZqXbo2synajmXPo3z9S10GXKY19NMe8OnRi7suCg72W9MFbkETEIrxkw==" saltValue="tuuIuhKRM9d1S256MQgvWw==" spinCount="100000" sheet="1" objects="1" scenarios="1"/>
  <mergeCells count="4">
    <mergeCell ref="A2:E3"/>
    <mergeCell ref="B4:E4"/>
    <mergeCell ref="B5:E5"/>
    <mergeCell ref="B6:E6"/>
  </mergeCells>
  <conditionalFormatting sqref="B9:J13">
    <cfRule type="expression" dxfId="8" priority="1">
      <formula>B9=0</formula>
    </cfRule>
  </conditionalFormatting>
  <hyperlinks>
    <hyperlink ref="J1" location="Inhaltsverzeichnis!A1" display="Zurück zum Inhaltsverzeichnis" xr:uid="{2C6AC722-6B98-4B77-AC3D-AE5493551406}"/>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FAC1-B47F-4A71-9031-96BDB56D5446}">
  <sheetPr>
    <tabColor indexed="40"/>
  </sheetPr>
  <dimension ref="A1:V21"/>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Neudorf</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177</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SUM(F9:F21)</f>
        <v>24</v>
      </c>
      <c r="G8" s="46">
        <f>SUM(G9:G21)</f>
        <v>46.290000000000006</v>
      </c>
      <c r="H8" s="42"/>
      <c r="I8" s="46">
        <f>SUM(I9:I21)</f>
        <v>0</v>
      </c>
      <c r="J8" s="42"/>
      <c r="K8" s="42"/>
      <c r="L8" s="33"/>
      <c r="M8" s="33"/>
      <c r="N8" s="33"/>
      <c r="O8" s="33"/>
      <c r="P8" s="33"/>
      <c r="Q8" s="33"/>
      <c r="R8" s="33"/>
    </row>
    <row r="9" spans="1:18" ht="15" customHeight="1" x14ac:dyDescent="0.2">
      <c r="A9" s="31">
        <v>1</v>
      </c>
      <c r="B9" s="31">
        <v>0</v>
      </c>
      <c r="C9" s="31" t="s">
        <v>246</v>
      </c>
      <c r="D9" s="31">
        <v>0</v>
      </c>
      <c r="E9" s="31" t="s">
        <v>249</v>
      </c>
      <c r="F9" s="31">
        <v>2</v>
      </c>
      <c r="G9" s="47">
        <v>1.64</v>
      </c>
      <c r="H9" s="31">
        <v>2</v>
      </c>
      <c r="I9" s="47">
        <v>0</v>
      </c>
      <c r="J9" s="31">
        <v>0</v>
      </c>
      <c r="K9" s="31" t="s">
        <v>249</v>
      </c>
    </row>
    <row r="10" spans="1:18" ht="15" customHeight="1" x14ac:dyDescent="0.2">
      <c r="A10" s="31">
        <v>2</v>
      </c>
      <c r="B10" s="31">
        <v>0</v>
      </c>
      <c r="C10" s="31" t="s">
        <v>246</v>
      </c>
      <c r="D10" s="31">
        <v>0</v>
      </c>
      <c r="E10" s="31" t="s">
        <v>450</v>
      </c>
      <c r="F10" s="31">
        <v>4</v>
      </c>
      <c r="G10" s="47">
        <v>10.029999999999999</v>
      </c>
      <c r="H10" s="31">
        <v>2</v>
      </c>
      <c r="I10" s="47">
        <v>0</v>
      </c>
      <c r="J10" s="31">
        <v>0</v>
      </c>
      <c r="K10" s="31" t="s">
        <v>243</v>
      </c>
    </row>
    <row r="11" spans="1:18" ht="15" customHeight="1" x14ac:dyDescent="0.2">
      <c r="A11" s="31">
        <v>3</v>
      </c>
      <c r="B11" s="31">
        <v>0</v>
      </c>
      <c r="C11" s="31" t="s">
        <v>246</v>
      </c>
      <c r="D11" s="31">
        <v>0</v>
      </c>
      <c r="E11" s="31" t="s">
        <v>451</v>
      </c>
      <c r="F11" s="31">
        <v>2</v>
      </c>
      <c r="G11" s="47">
        <v>3.66</v>
      </c>
      <c r="H11" s="31">
        <v>2</v>
      </c>
      <c r="I11" s="47">
        <v>0</v>
      </c>
      <c r="J11" s="31">
        <v>0</v>
      </c>
      <c r="K11" s="31" t="s">
        <v>243</v>
      </c>
    </row>
    <row r="12" spans="1:18" ht="24.95" customHeight="1" x14ac:dyDescent="0.2">
      <c r="A12" s="31">
        <v>4</v>
      </c>
      <c r="B12" s="31">
        <v>0</v>
      </c>
      <c r="C12" s="31" t="s">
        <v>246</v>
      </c>
      <c r="D12" s="42" t="s">
        <v>452</v>
      </c>
      <c r="E12" s="31" t="s">
        <v>453</v>
      </c>
      <c r="F12" s="31">
        <v>1</v>
      </c>
      <c r="G12" s="47">
        <v>0.82</v>
      </c>
      <c r="H12" s="31">
        <v>2</v>
      </c>
      <c r="I12" s="47">
        <v>0</v>
      </c>
      <c r="J12" s="31">
        <v>0</v>
      </c>
      <c r="K12" s="31" t="s">
        <v>243</v>
      </c>
    </row>
    <row r="13" spans="1:18" ht="15" customHeight="1" x14ac:dyDescent="0.2">
      <c r="A13" s="31">
        <v>5</v>
      </c>
      <c r="B13" s="31">
        <v>0</v>
      </c>
      <c r="C13" s="31" t="s">
        <v>227</v>
      </c>
      <c r="D13" s="31">
        <v>1</v>
      </c>
      <c r="E13" s="31" t="s">
        <v>454</v>
      </c>
      <c r="F13" s="31">
        <v>3</v>
      </c>
      <c r="G13" s="47">
        <v>5.87</v>
      </c>
      <c r="H13" s="31">
        <v>2</v>
      </c>
      <c r="I13" s="47">
        <v>0</v>
      </c>
      <c r="J13" s="31">
        <v>0</v>
      </c>
      <c r="K13" s="31" t="s">
        <v>261</v>
      </c>
    </row>
    <row r="14" spans="1:18" ht="15" customHeight="1" x14ac:dyDescent="0.2">
      <c r="A14" s="31">
        <v>6</v>
      </c>
      <c r="B14" s="31">
        <v>0</v>
      </c>
      <c r="C14" s="31" t="s">
        <v>227</v>
      </c>
      <c r="D14" s="31">
        <v>2</v>
      </c>
      <c r="E14" s="31" t="s">
        <v>454</v>
      </c>
      <c r="F14" s="31">
        <v>1</v>
      </c>
      <c r="G14" s="47">
        <v>1.96</v>
      </c>
      <c r="H14" s="31">
        <v>2</v>
      </c>
      <c r="I14" s="47">
        <v>0</v>
      </c>
      <c r="J14" s="31">
        <v>0</v>
      </c>
      <c r="K14" s="31" t="s">
        <v>261</v>
      </c>
    </row>
    <row r="15" spans="1:18" ht="15" customHeight="1" x14ac:dyDescent="0.2">
      <c r="A15" s="31">
        <v>7</v>
      </c>
      <c r="B15" s="31">
        <v>0</v>
      </c>
      <c r="C15" s="31" t="s">
        <v>227</v>
      </c>
      <c r="D15" s="31">
        <v>0</v>
      </c>
      <c r="E15" s="31" t="s">
        <v>272</v>
      </c>
      <c r="F15" s="31">
        <v>1</v>
      </c>
      <c r="G15" s="47">
        <v>1.23</v>
      </c>
      <c r="H15" s="31">
        <v>2</v>
      </c>
      <c r="I15" s="47">
        <v>0</v>
      </c>
      <c r="J15" s="31">
        <v>0</v>
      </c>
      <c r="K15" s="31" t="s">
        <v>231</v>
      </c>
    </row>
    <row r="16" spans="1:18" ht="15" customHeight="1" x14ac:dyDescent="0.2">
      <c r="A16" s="31">
        <v>8</v>
      </c>
      <c r="B16" s="31">
        <v>0</v>
      </c>
      <c r="C16" s="31" t="s">
        <v>227</v>
      </c>
      <c r="D16" s="31">
        <v>0</v>
      </c>
      <c r="E16" s="31" t="s">
        <v>290</v>
      </c>
      <c r="F16" s="31">
        <v>2</v>
      </c>
      <c r="G16" s="47">
        <v>3.74</v>
      </c>
      <c r="H16" s="31">
        <v>2</v>
      </c>
      <c r="I16" s="47">
        <v>0</v>
      </c>
      <c r="J16" s="31">
        <v>0</v>
      </c>
      <c r="K16" s="31" t="s">
        <v>243</v>
      </c>
    </row>
    <row r="17" spans="1:11" ht="15" customHeight="1" x14ac:dyDescent="0.2">
      <c r="A17" s="31">
        <v>9</v>
      </c>
      <c r="B17" s="31">
        <v>0</v>
      </c>
      <c r="C17" s="31" t="s">
        <v>227</v>
      </c>
      <c r="D17" s="31">
        <v>0</v>
      </c>
      <c r="E17" s="31" t="s">
        <v>455</v>
      </c>
      <c r="F17" s="31">
        <v>4</v>
      </c>
      <c r="G17" s="47">
        <v>10.86</v>
      </c>
      <c r="H17" s="31">
        <v>2</v>
      </c>
      <c r="I17" s="47">
        <v>0</v>
      </c>
      <c r="J17" s="31">
        <v>0</v>
      </c>
      <c r="K17" s="31" t="s">
        <v>243</v>
      </c>
    </row>
    <row r="18" spans="1:11" ht="15" customHeight="1" x14ac:dyDescent="0.2">
      <c r="A18" s="31">
        <v>10</v>
      </c>
      <c r="B18" s="31">
        <v>0</v>
      </c>
      <c r="C18" s="31" t="s">
        <v>227</v>
      </c>
      <c r="D18" s="31">
        <v>0</v>
      </c>
      <c r="E18" s="31" t="s">
        <v>410</v>
      </c>
      <c r="F18" s="31">
        <v>1</v>
      </c>
      <c r="G18" s="47">
        <v>1.67</v>
      </c>
      <c r="H18" s="31">
        <v>2</v>
      </c>
      <c r="I18" s="47">
        <v>0</v>
      </c>
      <c r="J18" s="31">
        <v>0</v>
      </c>
      <c r="K18" s="31" t="s">
        <v>297</v>
      </c>
    </row>
    <row r="19" spans="1:11" ht="15" customHeight="1" x14ac:dyDescent="0.2">
      <c r="A19" s="31">
        <v>11</v>
      </c>
      <c r="B19" s="31">
        <v>0</v>
      </c>
      <c r="C19" s="31" t="s">
        <v>227</v>
      </c>
      <c r="D19" s="31" t="s">
        <v>410</v>
      </c>
      <c r="E19" s="31" t="s">
        <v>272</v>
      </c>
      <c r="F19" s="31">
        <v>1</v>
      </c>
      <c r="G19" s="47">
        <v>1.45</v>
      </c>
      <c r="H19" s="31">
        <v>2</v>
      </c>
      <c r="I19" s="47">
        <v>0</v>
      </c>
      <c r="J19" s="31">
        <v>0</v>
      </c>
      <c r="K19" s="31" t="s">
        <v>231</v>
      </c>
    </row>
    <row r="20" spans="1:11" ht="15" customHeight="1" x14ac:dyDescent="0.2">
      <c r="A20" s="31">
        <v>12</v>
      </c>
      <c r="B20" s="31">
        <v>0</v>
      </c>
      <c r="C20" s="31" t="s">
        <v>227</v>
      </c>
      <c r="D20" s="31">
        <v>0</v>
      </c>
      <c r="E20" s="31" t="s">
        <v>312</v>
      </c>
      <c r="F20" s="31">
        <v>1</v>
      </c>
      <c r="G20" s="47">
        <v>1.68</v>
      </c>
      <c r="H20" s="31">
        <v>2</v>
      </c>
      <c r="I20" s="47">
        <v>0</v>
      </c>
      <c r="J20" s="31">
        <v>0</v>
      </c>
      <c r="K20" s="31" t="s">
        <v>236</v>
      </c>
    </row>
    <row r="21" spans="1:11" ht="15" customHeight="1" x14ac:dyDescent="0.2">
      <c r="A21" s="31">
        <v>13</v>
      </c>
      <c r="B21" s="31">
        <v>0</v>
      </c>
      <c r="C21" s="31" t="s">
        <v>227</v>
      </c>
      <c r="D21" s="31">
        <v>0</v>
      </c>
      <c r="E21" s="31" t="s">
        <v>311</v>
      </c>
      <c r="F21" s="31">
        <v>1</v>
      </c>
      <c r="G21" s="47">
        <v>1.68</v>
      </c>
      <c r="H21" s="31">
        <v>2</v>
      </c>
      <c r="I21" s="47">
        <v>0</v>
      </c>
      <c r="J21" s="31">
        <v>0</v>
      </c>
      <c r="K21" s="31" t="s">
        <v>236</v>
      </c>
    </row>
  </sheetData>
  <sheetProtection algorithmName="SHA-512" hashValue="zpeBzy2U0Ix/WPA2ff9XJ9ce6oOZRArSzoCnjdOVUDmTwv+M6wNVbmQmSh2/us3qCe4DzDBkyL5tMd8b5yOKUQ==" saltValue="GHeFDLfMiEWt+8jESFC/SA==" spinCount="100000" sheet="1" objects="1" scenarios="1"/>
  <mergeCells count="4">
    <mergeCell ref="A2:E3"/>
    <mergeCell ref="B4:E4"/>
    <mergeCell ref="B5:E5"/>
    <mergeCell ref="B6:E6"/>
  </mergeCells>
  <conditionalFormatting sqref="B9:J21">
    <cfRule type="expression" dxfId="7" priority="1">
      <formula>B9=0</formula>
    </cfRule>
  </conditionalFormatting>
  <hyperlinks>
    <hyperlink ref="J1" location="Inhaltsverzeichnis!A1" display="Zurück zum Inhaltsverzeichnis" xr:uid="{B53AF5E6-AA5C-4487-A47A-E747DFAC0FE2}"/>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6F46-13F8-4E09-8E7F-703D9657B47F}">
  <sheetPr>
    <tabColor indexed="40"/>
  </sheetPr>
  <dimension ref="A1:V15"/>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Schielo</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178</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SUM(F9:F15)</f>
        <v>9</v>
      </c>
      <c r="G8" s="46">
        <f>SUM(G9:G15)</f>
        <v>22.8</v>
      </c>
      <c r="H8" s="42"/>
      <c r="I8" s="46">
        <f>SUM(I9:I15)</f>
        <v>0</v>
      </c>
      <c r="J8" s="42"/>
      <c r="K8" s="42"/>
      <c r="L8" s="33"/>
      <c r="M8" s="33"/>
      <c r="N8" s="33"/>
      <c r="O8" s="33"/>
      <c r="P8" s="33"/>
      <c r="Q8" s="33"/>
      <c r="R8" s="33"/>
    </row>
    <row r="9" spans="1:18" ht="15" customHeight="1" x14ac:dyDescent="0.2">
      <c r="A9" s="31">
        <v>1</v>
      </c>
      <c r="B9" s="31">
        <v>0</v>
      </c>
      <c r="C9" s="31">
        <v>0</v>
      </c>
      <c r="D9" s="31">
        <v>0</v>
      </c>
      <c r="E9" s="31" t="s">
        <v>456</v>
      </c>
      <c r="F9" s="31">
        <v>2</v>
      </c>
      <c r="G9" s="47">
        <v>6.09</v>
      </c>
      <c r="H9" s="31">
        <v>2</v>
      </c>
      <c r="I9" s="47">
        <v>0</v>
      </c>
      <c r="J9" s="31">
        <v>0</v>
      </c>
      <c r="K9" s="31" t="s">
        <v>231</v>
      </c>
    </row>
    <row r="10" spans="1:18" ht="15" customHeight="1" x14ac:dyDescent="0.2">
      <c r="A10" s="31">
        <v>2</v>
      </c>
      <c r="B10" s="31">
        <v>0</v>
      </c>
      <c r="C10" s="31">
        <v>0</v>
      </c>
      <c r="D10" s="31">
        <v>0</v>
      </c>
      <c r="E10" s="31" t="s">
        <v>237</v>
      </c>
      <c r="F10" s="31">
        <v>1</v>
      </c>
      <c r="G10" s="47">
        <v>0.78</v>
      </c>
      <c r="H10" s="31">
        <v>2</v>
      </c>
      <c r="I10" s="47">
        <v>0</v>
      </c>
      <c r="J10" s="31">
        <v>0</v>
      </c>
      <c r="K10" s="31" t="s">
        <v>231</v>
      </c>
    </row>
    <row r="11" spans="1:18" ht="15" customHeight="1" x14ac:dyDescent="0.2">
      <c r="A11" s="31">
        <v>3</v>
      </c>
      <c r="B11" s="31">
        <v>0</v>
      </c>
      <c r="C11" s="31">
        <v>0</v>
      </c>
      <c r="D11" s="31">
        <v>0</v>
      </c>
      <c r="E11" s="31" t="s">
        <v>410</v>
      </c>
      <c r="F11" s="31">
        <v>1</v>
      </c>
      <c r="G11" s="47">
        <v>1.42</v>
      </c>
      <c r="H11" s="31">
        <v>2</v>
      </c>
      <c r="I11" s="47">
        <v>0</v>
      </c>
      <c r="J11" s="31">
        <v>0</v>
      </c>
      <c r="K11" s="31" t="s">
        <v>231</v>
      </c>
    </row>
    <row r="12" spans="1:18" ht="15" customHeight="1" x14ac:dyDescent="0.2">
      <c r="A12" s="31">
        <v>4</v>
      </c>
      <c r="B12" s="31">
        <v>0</v>
      </c>
      <c r="C12" s="31">
        <v>0</v>
      </c>
      <c r="D12" s="31">
        <v>0</v>
      </c>
      <c r="E12" s="31" t="s">
        <v>261</v>
      </c>
      <c r="F12" s="31">
        <v>1</v>
      </c>
      <c r="G12" s="47">
        <v>3.01</v>
      </c>
      <c r="H12" s="31">
        <v>2</v>
      </c>
      <c r="I12" s="47">
        <v>0</v>
      </c>
      <c r="J12" s="31">
        <v>0</v>
      </c>
      <c r="K12" s="31" t="s">
        <v>231</v>
      </c>
    </row>
    <row r="13" spans="1:18" ht="15" customHeight="1" x14ac:dyDescent="0.2">
      <c r="A13" s="31">
        <v>5</v>
      </c>
      <c r="B13" s="31">
        <v>0</v>
      </c>
      <c r="C13" s="31">
        <v>0</v>
      </c>
      <c r="D13" s="31">
        <v>0</v>
      </c>
      <c r="E13" s="31" t="s">
        <v>261</v>
      </c>
      <c r="F13" s="31">
        <v>1</v>
      </c>
      <c r="G13" s="47">
        <v>2.97</v>
      </c>
      <c r="H13" s="31">
        <v>2</v>
      </c>
      <c r="I13" s="47">
        <v>0</v>
      </c>
      <c r="J13" s="31">
        <v>0</v>
      </c>
      <c r="K13" s="31" t="s">
        <v>231</v>
      </c>
    </row>
    <row r="14" spans="1:18" ht="15" customHeight="1" x14ac:dyDescent="0.2">
      <c r="A14" s="31">
        <v>6</v>
      </c>
      <c r="B14" s="31">
        <v>0</v>
      </c>
      <c r="C14" s="31">
        <v>0</v>
      </c>
      <c r="D14" s="31">
        <v>0</v>
      </c>
      <c r="E14" s="31" t="s">
        <v>425</v>
      </c>
      <c r="F14" s="31">
        <v>2</v>
      </c>
      <c r="G14" s="47">
        <v>6.01</v>
      </c>
      <c r="H14" s="31">
        <v>2</v>
      </c>
      <c r="I14" s="47">
        <v>0</v>
      </c>
      <c r="J14" s="31">
        <v>0</v>
      </c>
      <c r="K14" s="31" t="s">
        <v>231</v>
      </c>
    </row>
    <row r="15" spans="1:18" ht="15" customHeight="1" x14ac:dyDescent="0.2">
      <c r="A15" s="31">
        <v>7</v>
      </c>
      <c r="B15" s="31">
        <v>0</v>
      </c>
      <c r="C15" s="31">
        <v>0</v>
      </c>
      <c r="D15" s="31">
        <v>0</v>
      </c>
      <c r="E15" s="31" t="s">
        <v>457</v>
      </c>
      <c r="F15" s="31">
        <v>1</v>
      </c>
      <c r="G15" s="47">
        <v>2.52</v>
      </c>
      <c r="H15" s="31">
        <v>2</v>
      </c>
      <c r="I15" s="47">
        <v>0</v>
      </c>
      <c r="J15" s="31">
        <v>0</v>
      </c>
      <c r="K15" s="31" t="s">
        <v>231</v>
      </c>
    </row>
  </sheetData>
  <sheetProtection algorithmName="SHA-512" hashValue="f+KVZYR+QsQnF79uydXw9sQyKBixn7dVkasPz5t+9QIlQAMEkjGgkx5O+u6wCE5O1vLTO8pCkOWHJttXN5GzoQ==" saltValue="omuFxGN7H/t/neWRf21aEA==" spinCount="100000" sheet="1" objects="1" scenarios="1"/>
  <mergeCells count="4">
    <mergeCell ref="A2:E3"/>
    <mergeCell ref="B4:E4"/>
    <mergeCell ref="B5:E5"/>
    <mergeCell ref="B6:E6"/>
  </mergeCells>
  <conditionalFormatting sqref="B9:J15">
    <cfRule type="expression" dxfId="6" priority="1">
      <formula>B9=0</formula>
    </cfRule>
  </conditionalFormatting>
  <hyperlinks>
    <hyperlink ref="J1" location="Inhaltsverzeichnis!A1" display="Zurück zum Inhaltsverzeichnis" xr:uid="{5F460DEE-8219-44BC-9706-2D330A3F9C32}"/>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AEB-2080-4FE0-A5A6-81BB26A2E5CE}">
  <sheetPr>
    <tabColor indexed="40"/>
  </sheetPr>
  <dimension ref="A1:V12"/>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11" customWidth="1"/>
    <col min="2" max="2" width="7.7109375" style="111" customWidth="1"/>
    <col min="3" max="3" width="5.85546875" style="111" customWidth="1"/>
    <col min="4" max="4" width="8.28515625" style="111" customWidth="1"/>
    <col min="5" max="5" width="21.85546875" style="111" customWidth="1"/>
    <col min="6" max="6" width="14" style="111" customWidth="1"/>
    <col min="7" max="7" width="11.7109375" style="111" customWidth="1"/>
    <col min="8" max="8" width="12.85546875" style="111" customWidth="1"/>
    <col min="9" max="9" width="13.42578125" style="111" customWidth="1"/>
    <col min="10" max="10" width="11.85546875" style="111" customWidth="1"/>
    <col min="11" max="11" width="16.7109375" style="111" customWidth="1"/>
    <col min="12" max="12" width="7.7109375" style="111" customWidth="1"/>
    <col min="13" max="13" width="27.42578125" style="111" hidden="1" customWidth="1"/>
    <col min="14" max="14" width="8.42578125" style="111" hidden="1" customWidth="1"/>
    <col min="15" max="17" width="11.42578125" style="111" hidden="1" customWidth="1"/>
    <col min="18" max="18" width="21.7109375" style="111" hidden="1" customWidth="1"/>
    <col min="19" max="19" width="22.7109375" style="111" hidden="1" customWidth="1"/>
    <col min="20" max="20" width="10.5703125" style="111" hidden="1" customWidth="1"/>
    <col min="21" max="21" width="22.7109375" style="111" hidden="1" customWidth="1"/>
    <col min="22" max="22" width="10.5703125" style="111" hidden="1" customWidth="1"/>
    <col min="23" max="16384" width="6.42578125" style="111" hidden="1"/>
  </cols>
  <sheetData>
    <row r="1" spans="1:18" ht="15" customHeight="1" x14ac:dyDescent="0.2">
      <c r="E1" s="112"/>
      <c r="F1" s="113"/>
      <c r="G1" s="113"/>
      <c r="H1" s="113"/>
      <c r="J1" s="26" t="s">
        <v>100</v>
      </c>
      <c r="M1" s="111" t="s">
        <v>226</v>
      </c>
    </row>
    <row r="2" spans="1:18" ht="21" customHeight="1" x14ac:dyDescent="0.2">
      <c r="A2" s="114" t="s">
        <v>156</v>
      </c>
      <c r="B2" s="115"/>
      <c r="C2" s="115"/>
      <c r="D2" s="115"/>
      <c r="E2" s="115"/>
      <c r="M2" s="116" t="str">
        <f>CONCATENATE($M$1," ",$B$5)</f>
        <v>Räume Glas Wilde Ente</v>
      </c>
      <c r="N2" s="116"/>
      <c r="O2" s="116"/>
      <c r="P2" s="116"/>
    </row>
    <row r="3" spans="1:18" ht="15" customHeight="1" x14ac:dyDescent="0.2">
      <c r="A3" s="117"/>
      <c r="B3" s="118"/>
      <c r="C3" s="118"/>
      <c r="D3" s="118"/>
      <c r="E3" s="118"/>
      <c r="M3" s="116"/>
      <c r="N3" s="116"/>
      <c r="O3" s="116"/>
      <c r="P3" s="116"/>
    </row>
    <row r="4" spans="1:18" ht="15" customHeight="1" x14ac:dyDescent="0.2">
      <c r="A4" s="119"/>
      <c r="B4" s="120"/>
      <c r="C4" s="120"/>
      <c r="D4" s="120"/>
      <c r="E4" s="120"/>
      <c r="M4" s="116"/>
      <c r="N4" s="116"/>
      <c r="O4" s="116"/>
      <c r="P4" s="116"/>
    </row>
    <row r="5" spans="1:18" ht="15" customHeight="1" x14ac:dyDescent="0.2">
      <c r="A5" s="121" t="s">
        <v>145</v>
      </c>
      <c r="B5" s="122" t="s">
        <v>179</v>
      </c>
      <c r="C5" s="123"/>
      <c r="D5" s="123"/>
      <c r="E5" s="124"/>
    </row>
    <row r="6" spans="1:18" ht="15" customHeight="1" x14ac:dyDescent="0.2">
      <c r="A6" s="116"/>
      <c r="B6" s="125"/>
      <c r="C6" s="125"/>
      <c r="D6" s="125"/>
      <c r="E6" s="125"/>
    </row>
    <row r="7" spans="1:18" ht="45" customHeight="1" x14ac:dyDescent="0.2">
      <c r="A7" s="126" t="s">
        <v>92</v>
      </c>
      <c r="B7" s="127" t="s">
        <v>96</v>
      </c>
      <c r="C7" s="126" t="s">
        <v>93</v>
      </c>
      <c r="D7" s="126" t="s">
        <v>94</v>
      </c>
      <c r="E7" s="127" t="s">
        <v>97</v>
      </c>
      <c r="F7" s="127" t="s">
        <v>99</v>
      </c>
      <c r="G7" s="127" t="s">
        <v>127</v>
      </c>
      <c r="H7" s="127" t="s">
        <v>128</v>
      </c>
      <c r="I7" s="127" t="s">
        <v>157</v>
      </c>
      <c r="J7" s="127" t="s">
        <v>221</v>
      </c>
      <c r="K7" s="127" t="s">
        <v>98</v>
      </c>
      <c r="L7" s="128"/>
      <c r="M7" s="128"/>
      <c r="N7" s="128"/>
      <c r="O7" s="128"/>
      <c r="P7" s="128"/>
      <c r="Q7" s="128"/>
      <c r="R7" s="128"/>
    </row>
    <row r="8" spans="1:18" ht="18" customHeight="1" x14ac:dyDescent="0.2">
      <c r="A8" s="129" t="s">
        <v>108</v>
      </c>
      <c r="B8" s="130"/>
      <c r="C8" s="131"/>
      <c r="D8" s="131"/>
      <c r="E8" s="130"/>
      <c r="F8" s="132">
        <f>SUM(F9:F12)</f>
        <v>10</v>
      </c>
      <c r="G8" s="133">
        <f>SUM(G9:G12)</f>
        <v>43.38</v>
      </c>
      <c r="H8" s="130"/>
      <c r="I8" s="133">
        <f>SUM(I9:I12)</f>
        <v>0</v>
      </c>
      <c r="J8" s="130"/>
      <c r="K8" s="130"/>
      <c r="L8" s="128"/>
      <c r="M8" s="128"/>
      <c r="N8" s="128"/>
      <c r="O8" s="128"/>
      <c r="P8" s="128"/>
      <c r="Q8" s="128"/>
      <c r="R8" s="128"/>
    </row>
    <row r="9" spans="1:18" ht="15" customHeight="1" x14ac:dyDescent="0.2">
      <c r="A9" s="131">
        <v>1</v>
      </c>
      <c r="B9" s="131">
        <v>0</v>
      </c>
      <c r="C9" s="134" t="s">
        <v>227</v>
      </c>
      <c r="D9" s="131">
        <v>0</v>
      </c>
      <c r="E9" s="134" t="s">
        <v>228</v>
      </c>
      <c r="F9" s="130">
        <v>1</v>
      </c>
      <c r="G9" s="135">
        <v>7.48</v>
      </c>
      <c r="H9" s="136">
        <v>2</v>
      </c>
      <c r="I9" s="137">
        <v>0</v>
      </c>
      <c r="J9" s="131">
        <v>0</v>
      </c>
      <c r="K9" s="131" t="s">
        <v>231</v>
      </c>
    </row>
    <row r="10" spans="1:18" ht="15" customHeight="1" x14ac:dyDescent="0.2">
      <c r="A10" s="131">
        <v>2</v>
      </c>
      <c r="B10" s="131">
        <v>0</v>
      </c>
      <c r="C10" s="134" t="s">
        <v>227</v>
      </c>
      <c r="D10" s="131">
        <v>0</v>
      </c>
      <c r="E10" s="134" t="s">
        <v>245</v>
      </c>
      <c r="F10" s="130">
        <v>3</v>
      </c>
      <c r="G10" s="135">
        <v>3.76</v>
      </c>
      <c r="H10" s="136">
        <v>2</v>
      </c>
      <c r="I10" s="137">
        <v>0</v>
      </c>
      <c r="J10" s="131">
        <v>0</v>
      </c>
      <c r="K10" s="131" t="s">
        <v>231</v>
      </c>
    </row>
    <row r="11" spans="1:18" ht="15" customHeight="1" x14ac:dyDescent="0.2">
      <c r="A11" s="131">
        <v>3</v>
      </c>
      <c r="B11" s="131">
        <v>0</v>
      </c>
      <c r="C11" s="134" t="s">
        <v>227</v>
      </c>
      <c r="D11" s="131">
        <v>0</v>
      </c>
      <c r="E11" s="134" t="s">
        <v>311</v>
      </c>
      <c r="F11" s="130">
        <v>1</v>
      </c>
      <c r="G11" s="135">
        <v>1.43</v>
      </c>
      <c r="H11" s="136">
        <v>2</v>
      </c>
      <c r="I11" s="137">
        <v>0</v>
      </c>
      <c r="J11" s="131">
        <v>0</v>
      </c>
      <c r="K11" s="131" t="s">
        <v>231</v>
      </c>
    </row>
    <row r="12" spans="1:18" ht="15" customHeight="1" x14ac:dyDescent="0.2">
      <c r="A12" s="131">
        <v>4</v>
      </c>
      <c r="B12" s="131">
        <v>0</v>
      </c>
      <c r="C12" s="134" t="s">
        <v>227</v>
      </c>
      <c r="D12" s="131">
        <v>0</v>
      </c>
      <c r="E12" s="134" t="s">
        <v>179</v>
      </c>
      <c r="F12" s="130">
        <v>5</v>
      </c>
      <c r="G12" s="135">
        <v>30.71</v>
      </c>
      <c r="H12" s="136">
        <v>2</v>
      </c>
      <c r="I12" s="137">
        <v>0</v>
      </c>
      <c r="J12" s="131">
        <v>0</v>
      </c>
      <c r="K12" s="131" t="s">
        <v>231</v>
      </c>
    </row>
  </sheetData>
  <sheetProtection algorithmName="SHA-512" hashValue="ULRUvEvUY6yxwSs0ZeLln+nSjGO0pRe4LKrIPj7PVmoVXb7UubKZyFg10LIzj5ntzbOikXjMW7RNW9NL86FUmg==" saltValue="9iKtXE038FNs89fP5dE4dA==" spinCount="100000" sheet="1" objects="1" scenarios="1"/>
  <mergeCells count="4">
    <mergeCell ref="A2:E3"/>
    <mergeCell ref="B4:E4"/>
    <mergeCell ref="B5:E5"/>
    <mergeCell ref="B6:E6"/>
  </mergeCells>
  <conditionalFormatting sqref="B9:J12">
    <cfRule type="expression" dxfId="5" priority="1">
      <formula>B9=0</formula>
    </cfRule>
  </conditionalFormatting>
  <hyperlinks>
    <hyperlink ref="J1" location="Inhaltsverzeichnis!A1" display="Zurück zum Inhaltsverzeichnis" xr:uid="{84BB6A65-62FB-488A-BE3A-F76FD0375C6B}"/>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4ADE-5F04-4BD4-96AA-880DA8E93DCC}">
  <sheetPr>
    <tabColor indexed="40"/>
  </sheetPr>
  <dimension ref="A1:V15"/>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Heimatstube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180</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SUM(F9:F15)</f>
        <v>9</v>
      </c>
      <c r="G8" s="46">
        <f>SUM(G9:G15)</f>
        <v>25.480000000000004</v>
      </c>
      <c r="H8" s="42"/>
      <c r="I8" s="46">
        <f>SUM(I9:I15)</f>
        <v>0</v>
      </c>
      <c r="J8" s="42"/>
      <c r="K8" s="42"/>
      <c r="L8" s="33"/>
      <c r="M8" s="33"/>
      <c r="N8" s="33"/>
      <c r="O8" s="33"/>
      <c r="P8" s="33"/>
      <c r="Q8" s="33"/>
      <c r="R8" s="33"/>
    </row>
    <row r="9" spans="1:18" ht="15" customHeight="1" x14ac:dyDescent="0.2">
      <c r="A9" s="31">
        <v>1</v>
      </c>
      <c r="B9" s="31">
        <v>0</v>
      </c>
      <c r="C9" s="31" t="s">
        <v>227</v>
      </c>
      <c r="D9" s="31">
        <v>1</v>
      </c>
      <c r="E9" s="31" t="s">
        <v>180</v>
      </c>
      <c r="F9" s="31">
        <v>3</v>
      </c>
      <c r="G9" s="47">
        <v>10.050000000000001</v>
      </c>
      <c r="H9" s="31">
        <v>2</v>
      </c>
      <c r="I9" s="47">
        <v>0</v>
      </c>
      <c r="J9" s="31">
        <v>0</v>
      </c>
      <c r="K9" s="31" t="s">
        <v>231</v>
      </c>
    </row>
    <row r="10" spans="1:18" ht="15" customHeight="1" x14ac:dyDescent="0.2">
      <c r="A10" s="31">
        <v>2</v>
      </c>
      <c r="B10" s="31">
        <v>0</v>
      </c>
      <c r="C10" s="31" t="s">
        <v>227</v>
      </c>
      <c r="D10" s="31"/>
      <c r="E10" s="31" t="s">
        <v>237</v>
      </c>
      <c r="F10" s="31">
        <v>1</v>
      </c>
      <c r="G10" s="47">
        <v>1.33</v>
      </c>
      <c r="H10" s="31">
        <v>2</v>
      </c>
      <c r="I10" s="47">
        <v>0</v>
      </c>
      <c r="J10" s="31">
        <v>0</v>
      </c>
      <c r="K10" s="31" t="s">
        <v>231</v>
      </c>
    </row>
    <row r="11" spans="1:18" ht="15" customHeight="1" x14ac:dyDescent="0.2">
      <c r="A11" s="31">
        <v>3</v>
      </c>
      <c r="B11" s="31">
        <v>0</v>
      </c>
      <c r="C11" s="31" t="s">
        <v>227</v>
      </c>
      <c r="D11" s="31"/>
      <c r="E11" s="31" t="s">
        <v>245</v>
      </c>
      <c r="F11" s="31">
        <v>1</v>
      </c>
      <c r="G11" s="47">
        <v>2.48</v>
      </c>
      <c r="H11" s="31">
        <v>2</v>
      </c>
      <c r="I11" s="47">
        <v>0</v>
      </c>
      <c r="J11" s="31">
        <v>0</v>
      </c>
      <c r="K11" s="31" t="s">
        <v>231</v>
      </c>
    </row>
    <row r="12" spans="1:18" ht="15" customHeight="1" x14ac:dyDescent="0.2">
      <c r="A12" s="31">
        <v>4</v>
      </c>
      <c r="B12" s="31">
        <v>0</v>
      </c>
      <c r="C12" s="31" t="s">
        <v>227</v>
      </c>
      <c r="D12" s="31">
        <v>2</v>
      </c>
      <c r="E12" s="31" t="s">
        <v>180</v>
      </c>
      <c r="F12" s="31">
        <v>1</v>
      </c>
      <c r="G12" s="47">
        <v>3.31</v>
      </c>
      <c r="H12" s="31">
        <v>2</v>
      </c>
      <c r="I12" s="47">
        <v>0</v>
      </c>
      <c r="J12" s="31">
        <v>0</v>
      </c>
      <c r="K12" s="31" t="s">
        <v>231</v>
      </c>
    </row>
    <row r="13" spans="1:18" ht="15" customHeight="1" x14ac:dyDescent="0.2">
      <c r="A13" s="31">
        <v>5</v>
      </c>
      <c r="B13" s="31">
        <v>0</v>
      </c>
      <c r="C13" s="31" t="s">
        <v>227</v>
      </c>
      <c r="D13" s="31">
        <v>3</v>
      </c>
      <c r="E13" s="31" t="s">
        <v>180</v>
      </c>
      <c r="F13" s="31">
        <v>1</v>
      </c>
      <c r="G13" s="47">
        <v>3.55</v>
      </c>
      <c r="H13" s="31">
        <v>2</v>
      </c>
      <c r="I13" s="47">
        <v>0</v>
      </c>
      <c r="J13" s="31">
        <v>0</v>
      </c>
      <c r="K13" s="31" t="s">
        <v>231</v>
      </c>
    </row>
    <row r="14" spans="1:18" ht="15" customHeight="1" x14ac:dyDescent="0.2">
      <c r="A14" s="31">
        <v>6</v>
      </c>
      <c r="B14" s="31">
        <v>0</v>
      </c>
      <c r="C14" s="31" t="s">
        <v>227</v>
      </c>
      <c r="D14" s="31"/>
      <c r="E14" s="31" t="s">
        <v>343</v>
      </c>
      <c r="F14" s="31">
        <v>1</v>
      </c>
      <c r="G14" s="47">
        <v>3.34</v>
      </c>
      <c r="H14" s="31">
        <v>2</v>
      </c>
      <c r="I14" s="47">
        <v>0</v>
      </c>
      <c r="J14" s="31">
        <v>0</v>
      </c>
      <c r="K14" s="31" t="s">
        <v>231</v>
      </c>
    </row>
    <row r="15" spans="1:18" ht="15" customHeight="1" x14ac:dyDescent="0.2">
      <c r="A15" s="31">
        <v>7</v>
      </c>
      <c r="B15" s="31">
        <v>0</v>
      </c>
      <c r="C15" s="31" t="s">
        <v>227</v>
      </c>
      <c r="D15" s="31"/>
      <c r="E15" s="31" t="s">
        <v>261</v>
      </c>
      <c r="F15" s="31">
        <v>1</v>
      </c>
      <c r="G15" s="47">
        <v>1.42</v>
      </c>
      <c r="H15" s="31">
        <v>2</v>
      </c>
      <c r="I15" s="47">
        <v>0</v>
      </c>
      <c r="J15" s="31">
        <v>0</v>
      </c>
      <c r="K15" s="31" t="s">
        <v>231</v>
      </c>
    </row>
  </sheetData>
  <sheetProtection algorithmName="SHA-512" hashValue="Q4c3stGYqY7WauqoGF9rq/1p0Etx+TkKKN/RS0DrYIZwQ+qDikuUIoIELfz/YYWz9c7A4r++bBkmhYhFMr/T7g==" saltValue="via5czlDmwtlYOb7c3Uf5Q==" spinCount="100000" sheet="1" objects="1" scenarios="1"/>
  <mergeCells count="4">
    <mergeCell ref="A2:E3"/>
    <mergeCell ref="B4:E4"/>
    <mergeCell ref="B5:E5"/>
    <mergeCell ref="B6:E6"/>
  </mergeCells>
  <conditionalFormatting sqref="B9:J15">
    <cfRule type="expression" dxfId="4" priority="1">
      <formula>B9=0</formula>
    </cfRule>
  </conditionalFormatting>
  <hyperlinks>
    <hyperlink ref="J1" location="Inhaltsverzeichnis!A1" display="Zurück zum Inhaltsverzeichnis" xr:uid="{7744D422-7BBE-409C-9634-03B2E5868AFD}"/>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DC3A-5476-4C29-B997-E04FE7AB05F8}">
  <sheetPr>
    <tabColor indexed="40"/>
  </sheetPr>
  <dimension ref="A1:V11"/>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11" customWidth="1"/>
    <col min="2" max="2" width="7.7109375" style="111" customWidth="1"/>
    <col min="3" max="3" width="5.85546875" style="111" customWidth="1"/>
    <col min="4" max="4" width="8.28515625" style="111" customWidth="1"/>
    <col min="5" max="5" width="21.85546875" style="111" customWidth="1"/>
    <col min="6" max="6" width="14" style="111" customWidth="1"/>
    <col min="7" max="7" width="11.7109375" style="111" customWidth="1"/>
    <col min="8" max="8" width="12.85546875" style="111" customWidth="1"/>
    <col min="9" max="9" width="13.42578125" style="111" customWidth="1"/>
    <col min="10" max="10" width="11.85546875" style="111" customWidth="1"/>
    <col min="11" max="11" width="16.7109375" style="111" customWidth="1"/>
    <col min="12" max="12" width="7.7109375" style="111" customWidth="1"/>
    <col min="13" max="13" width="27.42578125" style="111" hidden="1" customWidth="1"/>
    <col min="14" max="14" width="8.42578125" style="111" hidden="1" customWidth="1"/>
    <col min="15" max="17" width="11.42578125" style="111" hidden="1" customWidth="1"/>
    <col min="18" max="18" width="21.7109375" style="111" hidden="1" customWidth="1"/>
    <col min="19" max="19" width="22.7109375" style="111" hidden="1" customWidth="1"/>
    <col min="20" max="20" width="10.5703125" style="111" hidden="1" customWidth="1"/>
    <col min="21" max="21" width="22.7109375" style="111" hidden="1" customWidth="1"/>
    <col min="22" max="22" width="10.5703125" style="111" hidden="1" customWidth="1"/>
    <col min="23" max="16384" width="6.42578125" style="111" hidden="1"/>
  </cols>
  <sheetData>
    <row r="1" spans="1:18" ht="15" customHeight="1" x14ac:dyDescent="0.2">
      <c r="E1" s="112"/>
      <c r="F1" s="113"/>
      <c r="G1" s="113"/>
      <c r="H1" s="113"/>
      <c r="J1" s="26" t="s">
        <v>100</v>
      </c>
      <c r="M1" s="111" t="s">
        <v>226</v>
      </c>
    </row>
    <row r="2" spans="1:18" ht="21" customHeight="1" x14ac:dyDescent="0.2">
      <c r="A2" s="114" t="s">
        <v>156</v>
      </c>
      <c r="B2" s="115"/>
      <c r="C2" s="115"/>
      <c r="D2" s="115"/>
      <c r="E2" s="115"/>
      <c r="M2" s="116" t="str">
        <f>CONCATENATE($M$1," ",$B$5)</f>
        <v>Räume Glas Jugendclub</v>
      </c>
      <c r="N2" s="116"/>
      <c r="O2" s="116"/>
      <c r="P2" s="116"/>
    </row>
    <row r="3" spans="1:18" ht="15" customHeight="1" x14ac:dyDescent="0.2">
      <c r="A3" s="117"/>
      <c r="B3" s="118"/>
      <c r="C3" s="118"/>
      <c r="D3" s="118"/>
      <c r="E3" s="118"/>
      <c r="M3" s="116"/>
      <c r="N3" s="116"/>
      <c r="O3" s="116"/>
      <c r="P3" s="116"/>
    </row>
    <row r="4" spans="1:18" ht="15" customHeight="1" x14ac:dyDescent="0.2">
      <c r="A4" s="119"/>
      <c r="B4" s="120"/>
      <c r="C4" s="120"/>
      <c r="D4" s="120"/>
      <c r="E4" s="120"/>
      <c r="M4" s="116"/>
      <c r="N4" s="116"/>
      <c r="O4" s="116"/>
      <c r="P4" s="116"/>
    </row>
    <row r="5" spans="1:18" ht="15" customHeight="1" x14ac:dyDescent="0.2">
      <c r="A5" s="121" t="s">
        <v>145</v>
      </c>
      <c r="B5" s="122" t="s">
        <v>181</v>
      </c>
      <c r="C5" s="123"/>
      <c r="D5" s="123"/>
      <c r="E5" s="124"/>
    </row>
    <row r="6" spans="1:18" ht="15" customHeight="1" x14ac:dyDescent="0.2">
      <c r="A6" s="116"/>
      <c r="B6" s="125"/>
      <c r="C6" s="125"/>
      <c r="D6" s="125"/>
      <c r="E6" s="125"/>
    </row>
    <row r="7" spans="1:18" ht="45" customHeight="1" x14ac:dyDescent="0.2">
      <c r="A7" s="126" t="s">
        <v>92</v>
      </c>
      <c r="B7" s="127" t="s">
        <v>96</v>
      </c>
      <c r="C7" s="126" t="s">
        <v>93</v>
      </c>
      <c r="D7" s="126" t="s">
        <v>94</v>
      </c>
      <c r="E7" s="127" t="s">
        <v>97</v>
      </c>
      <c r="F7" s="127" t="s">
        <v>99</v>
      </c>
      <c r="G7" s="127" t="s">
        <v>127</v>
      </c>
      <c r="H7" s="127" t="s">
        <v>128</v>
      </c>
      <c r="I7" s="127" t="s">
        <v>157</v>
      </c>
      <c r="J7" s="127" t="s">
        <v>221</v>
      </c>
      <c r="K7" s="127" t="s">
        <v>98</v>
      </c>
      <c r="L7" s="128"/>
      <c r="M7" s="128"/>
      <c r="N7" s="128"/>
      <c r="O7" s="128"/>
      <c r="P7" s="128"/>
      <c r="Q7" s="128"/>
      <c r="R7" s="128"/>
    </row>
    <row r="8" spans="1:18" ht="18" customHeight="1" x14ac:dyDescent="0.2">
      <c r="A8" s="129" t="s">
        <v>108</v>
      </c>
      <c r="B8" s="130"/>
      <c r="C8" s="131"/>
      <c r="D8" s="131"/>
      <c r="E8" s="130"/>
      <c r="F8" s="132">
        <f>SUM(F9:F11)</f>
        <v>4</v>
      </c>
      <c r="G8" s="133">
        <f>SUM(G9:G11)</f>
        <v>4.18</v>
      </c>
      <c r="H8" s="130"/>
      <c r="I8" s="133">
        <f>SUM(I9:I11)</f>
        <v>0</v>
      </c>
      <c r="J8" s="130"/>
      <c r="K8" s="130"/>
      <c r="L8" s="128"/>
      <c r="M8" s="128"/>
      <c r="N8" s="128"/>
      <c r="O8" s="128"/>
      <c r="P8" s="128"/>
      <c r="Q8" s="128"/>
      <c r="R8" s="128"/>
    </row>
    <row r="9" spans="1:18" ht="15" customHeight="1" x14ac:dyDescent="0.2">
      <c r="A9" s="131">
        <v>1</v>
      </c>
      <c r="B9" s="131">
        <v>0</v>
      </c>
      <c r="C9" s="134" t="s">
        <v>227</v>
      </c>
      <c r="D9" s="134"/>
      <c r="E9" s="134" t="s">
        <v>237</v>
      </c>
      <c r="F9" s="130">
        <v>1</v>
      </c>
      <c r="G9" s="135">
        <v>0.33</v>
      </c>
      <c r="H9" s="136">
        <v>2</v>
      </c>
      <c r="I9" s="137">
        <v>0</v>
      </c>
      <c r="J9" s="131">
        <v>0</v>
      </c>
      <c r="K9" s="131" t="s">
        <v>231</v>
      </c>
    </row>
    <row r="10" spans="1:18" ht="15" customHeight="1" x14ac:dyDescent="0.2">
      <c r="A10" s="131">
        <v>2</v>
      </c>
      <c r="B10" s="131">
        <v>0</v>
      </c>
      <c r="C10" s="134" t="s">
        <v>227</v>
      </c>
      <c r="D10" s="134"/>
      <c r="E10" s="134" t="s">
        <v>237</v>
      </c>
      <c r="F10" s="130">
        <v>2</v>
      </c>
      <c r="G10" s="135">
        <v>0.33</v>
      </c>
      <c r="H10" s="136">
        <v>2</v>
      </c>
      <c r="I10" s="137">
        <v>0</v>
      </c>
      <c r="J10" s="131">
        <v>0</v>
      </c>
      <c r="K10" s="131" t="s">
        <v>231</v>
      </c>
    </row>
    <row r="11" spans="1:18" ht="15" customHeight="1" x14ac:dyDescent="0.2">
      <c r="A11" s="131">
        <v>3</v>
      </c>
      <c r="B11" s="131">
        <v>0</v>
      </c>
      <c r="C11" s="134" t="s">
        <v>227</v>
      </c>
      <c r="D11" s="134"/>
      <c r="E11" s="134" t="s">
        <v>458</v>
      </c>
      <c r="F11" s="130">
        <v>1</v>
      </c>
      <c r="G11" s="135">
        <v>3.52</v>
      </c>
      <c r="H11" s="136">
        <v>2</v>
      </c>
      <c r="I11" s="137">
        <v>0</v>
      </c>
      <c r="J11" s="131">
        <v>0</v>
      </c>
      <c r="K11" s="131" t="s">
        <v>231</v>
      </c>
    </row>
  </sheetData>
  <sheetProtection algorithmName="SHA-512" hashValue="o9Lzv3tDdf0r8vXkbDncb6eqkwrm181AMAFGdO4Rzpzm1iVvm/Sp1EMRva196hVuB1qAECIwKnwGMw1PRNZw9g==" saltValue="SwmPbVxheNXvinLZkYM8iA==" spinCount="100000" sheet="1" objects="1" scenarios="1"/>
  <mergeCells count="4">
    <mergeCell ref="A2:E3"/>
    <mergeCell ref="B4:E4"/>
    <mergeCell ref="B5:E5"/>
    <mergeCell ref="B6:E6"/>
  </mergeCells>
  <conditionalFormatting sqref="B9:J11">
    <cfRule type="expression" dxfId="3" priority="1">
      <formula>B9=0</formula>
    </cfRule>
  </conditionalFormatting>
  <hyperlinks>
    <hyperlink ref="J1" location="Inhaltsverzeichnis!A1" display="Zurück zum Inhaltsverzeichnis" xr:uid="{2FFA2823-CC2A-4640-963A-E9E773A9600E}"/>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7CBF-D1FB-4F85-A58D-A09033690394}">
  <sheetPr>
    <tabColor indexed="40"/>
  </sheetPr>
  <dimension ref="A1:V23"/>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BH Siptenfelde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182</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SUM(F9:F23)</f>
        <v>27</v>
      </c>
      <c r="G8" s="46">
        <f>SUM(G9:G23)</f>
        <v>37.53</v>
      </c>
      <c r="H8" s="42"/>
      <c r="I8" s="46">
        <f>SUM(I9:I23)</f>
        <v>0</v>
      </c>
      <c r="J8" s="42"/>
      <c r="K8" s="42"/>
      <c r="L8" s="33"/>
      <c r="M8" s="33"/>
      <c r="N8" s="33"/>
      <c r="O8" s="33"/>
      <c r="P8" s="33"/>
      <c r="Q8" s="33"/>
      <c r="R8" s="33"/>
    </row>
    <row r="9" spans="1:18" ht="15" customHeight="1" x14ac:dyDescent="0.2">
      <c r="A9" s="31">
        <v>1</v>
      </c>
      <c r="B9" s="31">
        <v>0</v>
      </c>
      <c r="C9" s="31" t="s">
        <v>227</v>
      </c>
      <c r="D9" s="31">
        <v>0</v>
      </c>
      <c r="E9" s="31" t="s">
        <v>237</v>
      </c>
      <c r="F9" s="31">
        <v>1</v>
      </c>
      <c r="G9" s="47">
        <v>2.85</v>
      </c>
      <c r="H9" s="31">
        <v>2</v>
      </c>
      <c r="I9" s="47">
        <v>0</v>
      </c>
      <c r="J9" s="31">
        <v>0</v>
      </c>
      <c r="K9" s="31" t="s">
        <v>231</v>
      </c>
    </row>
    <row r="10" spans="1:18" ht="15" customHeight="1" x14ac:dyDescent="0.2">
      <c r="A10" s="31">
        <v>2</v>
      </c>
      <c r="B10" s="31">
        <v>0</v>
      </c>
      <c r="C10" s="31" t="s">
        <v>227</v>
      </c>
      <c r="D10" s="31">
        <v>0</v>
      </c>
      <c r="E10" s="31" t="s">
        <v>459</v>
      </c>
      <c r="F10" s="31">
        <v>1</v>
      </c>
      <c r="G10" s="47">
        <v>2.09</v>
      </c>
      <c r="H10" s="31">
        <v>2</v>
      </c>
      <c r="I10" s="47">
        <v>0</v>
      </c>
      <c r="J10" s="31">
        <v>0</v>
      </c>
      <c r="K10" s="31" t="s">
        <v>231</v>
      </c>
    </row>
    <row r="11" spans="1:18" ht="15" customHeight="1" x14ac:dyDescent="0.2">
      <c r="A11" s="31">
        <v>3</v>
      </c>
      <c r="B11" s="31">
        <v>0</v>
      </c>
      <c r="C11" s="31" t="s">
        <v>227</v>
      </c>
      <c r="D11" s="31">
        <v>0</v>
      </c>
      <c r="E11" s="31" t="s">
        <v>425</v>
      </c>
      <c r="F11" s="31">
        <v>6</v>
      </c>
      <c r="G11" s="47">
        <v>11.48</v>
      </c>
      <c r="H11" s="31">
        <v>2</v>
      </c>
      <c r="I11" s="47">
        <v>0</v>
      </c>
      <c r="J11" s="31">
        <v>0</v>
      </c>
      <c r="K11" s="31" t="s">
        <v>231</v>
      </c>
    </row>
    <row r="12" spans="1:18" ht="15" customHeight="1" x14ac:dyDescent="0.2">
      <c r="A12" s="31">
        <v>4</v>
      </c>
      <c r="B12" s="31">
        <v>0</v>
      </c>
      <c r="C12" s="31" t="s">
        <v>227</v>
      </c>
      <c r="D12" s="31">
        <v>0</v>
      </c>
      <c r="E12" s="31" t="s">
        <v>261</v>
      </c>
      <c r="F12" s="31">
        <v>2</v>
      </c>
      <c r="G12" s="47">
        <v>3.84</v>
      </c>
      <c r="H12" s="31">
        <v>2</v>
      </c>
      <c r="I12" s="47">
        <v>0</v>
      </c>
      <c r="J12" s="31">
        <v>0</v>
      </c>
      <c r="K12" s="31" t="s">
        <v>231</v>
      </c>
    </row>
    <row r="13" spans="1:18" ht="15" customHeight="1" x14ac:dyDescent="0.2">
      <c r="A13" s="31">
        <v>5</v>
      </c>
      <c r="B13" s="31">
        <v>0</v>
      </c>
      <c r="C13" s="31" t="s">
        <v>227</v>
      </c>
      <c r="D13" s="31">
        <v>0</v>
      </c>
      <c r="E13" s="31" t="s">
        <v>261</v>
      </c>
      <c r="F13" s="31">
        <v>1</v>
      </c>
      <c r="G13" s="47">
        <v>1.93</v>
      </c>
      <c r="H13" s="31">
        <v>2</v>
      </c>
      <c r="I13" s="47">
        <v>0</v>
      </c>
      <c r="J13" s="31">
        <v>0</v>
      </c>
      <c r="K13" s="31" t="s">
        <v>231</v>
      </c>
    </row>
    <row r="14" spans="1:18" ht="15" customHeight="1" x14ac:dyDescent="0.2">
      <c r="A14" s="31">
        <v>6</v>
      </c>
      <c r="B14" s="31">
        <v>0</v>
      </c>
      <c r="C14" s="31" t="s">
        <v>246</v>
      </c>
      <c r="D14" s="31">
        <v>0</v>
      </c>
      <c r="E14" s="31" t="s">
        <v>272</v>
      </c>
      <c r="F14" s="31">
        <v>2</v>
      </c>
      <c r="G14" s="47">
        <v>1.81</v>
      </c>
      <c r="H14" s="31">
        <v>2</v>
      </c>
      <c r="I14" s="47">
        <v>0</v>
      </c>
      <c r="J14" s="31">
        <v>0</v>
      </c>
      <c r="K14" s="31" t="s">
        <v>231</v>
      </c>
    </row>
    <row r="15" spans="1:18" ht="15" customHeight="1" x14ac:dyDescent="0.2">
      <c r="A15" s="31">
        <v>7</v>
      </c>
      <c r="B15" s="31">
        <v>0</v>
      </c>
      <c r="C15" s="31" t="s">
        <v>246</v>
      </c>
      <c r="D15" s="31">
        <v>0</v>
      </c>
      <c r="E15" s="31" t="s">
        <v>330</v>
      </c>
      <c r="F15" s="31">
        <v>1</v>
      </c>
      <c r="G15" s="47">
        <v>0.81</v>
      </c>
      <c r="H15" s="31">
        <v>2</v>
      </c>
      <c r="I15" s="47">
        <v>0</v>
      </c>
      <c r="J15" s="31">
        <v>0</v>
      </c>
      <c r="K15" s="31" t="s">
        <v>231</v>
      </c>
    </row>
    <row r="16" spans="1:18" ht="15" customHeight="1" x14ac:dyDescent="0.2">
      <c r="A16" s="31">
        <v>8</v>
      </c>
      <c r="B16" s="31">
        <v>0</v>
      </c>
      <c r="C16" s="31" t="s">
        <v>246</v>
      </c>
      <c r="D16" s="31">
        <v>0</v>
      </c>
      <c r="E16" s="31" t="s">
        <v>272</v>
      </c>
      <c r="F16" s="31">
        <v>1</v>
      </c>
      <c r="G16" s="47">
        <v>0.81</v>
      </c>
      <c r="H16" s="31">
        <v>2</v>
      </c>
      <c r="I16" s="47">
        <v>0</v>
      </c>
      <c r="J16" s="31">
        <v>0</v>
      </c>
      <c r="K16" s="31" t="s">
        <v>231</v>
      </c>
    </row>
    <row r="17" spans="1:11" ht="15" customHeight="1" x14ac:dyDescent="0.2">
      <c r="A17" s="31">
        <v>9</v>
      </c>
      <c r="B17" s="31">
        <v>0</v>
      </c>
      <c r="C17" s="31" t="s">
        <v>246</v>
      </c>
      <c r="D17" s="31">
        <v>0</v>
      </c>
      <c r="E17" s="31" t="s">
        <v>272</v>
      </c>
      <c r="F17" s="31">
        <v>2</v>
      </c>
      <c r="G17" s="47">
        <v>2.25</v>
      </c>
      <c r="H17" s="31">
        <v>2</v>
      </c>
      <c r="I17" s="47">
        <v>0</v>
      </c>
      <c r="J17" s="31">
        <v>0</v>
      </c>
      <c r="K17" s="31" t="s">
        <v>231</v>
      </c>
    </row>
    <row r="18" spans="1:11" ht="15" customHeight="1" x14ac:dyDescent="0.2">
      <c r="A18" s="31">
        <v>10</v>
      </c>
      <c r="B18" s="31">
        <v>0</v>
      </c>
      <c r="C18" s="31" t="s">
        <v>246</v>
      </c>
      <c r="D18" s="31">
        <v>0</v>
      </c>
      <c r="E18" s="31" t="s">
        <v>460</v>
      </c>
      <c r="F18" s="31">
        <v>1</v>
      </c>
      <c r="G18" s="47">
        <v>1.1299999999999999</v>
      </c>
      <c r="H18" s="31">
        <v>2</v>
      </c>
      <c r="I18" s="47">
        <v>0</v>
      </c>
      <c r="J18" s="31">
        <v>0</v>
      </c>
      <c r="K18" s="31" t="s">
        <v>231</v>
      </c>
    </row>
    <row r="19" spans="1:11" ht="15" customHeight="1" x14ac:dyDescent="0.2">
      <c r="A19" s="31">
        <v>11</v>
      </c>
      <c r="B19" s="31">
        <v>0</v>
      </c>
      <c r="C19" s="31" t="s">
        <v>246</v>
      </c>
      <c r="D19" s="31">
        <v>0</v>
      </c>
      <c r="E19" s="31" t="s">
        <v>290</v>
      </c>
      <c r="F19" s="31">
        <v>4</v>
      </c>
      <c r="G19" s="47">
        <v>3.15</v>
      </c>
      <c r="H19" s="31">
        <v>2</v>
      </c>
      <c r="I19" s="47">
        <v>0</v>
      </c>
      <c r="J19" s="31">
        <v>0</v>
      </c>
      <c r="K19" s="31" t="s">
        <v>231</v>
      </c>
    </row>
    <row r="20" spans="1:11" ht="15" customHeight="1" x14ac:dyDescent="0.2">
      <c r="A20" s="31">
        <v>12</v>
      </c>
      <c r="B20" s="31">
        <v>0</v>
      </c>
      <c r="C20" s="31" t="s">
        <v>246</v>
      </c>
      <c r="D20" s="31">
        <v>0</v>
      </c>
      <c r="E20" s="31" t="s">
        <v>461</v>
      </c>
      <c r="F20" s="31">
        <v>2</v>
      </c>
      <c r="G20" s="47">
        <v>1.64</v>
      </c>
      <c r="H20" s="31">
        <v>2</v>
      </c>
      <c r="I20" s="47">
        <v>0</v>
      </c>
      <c r="J20" s="31">
        <v>0</v>
      </c>
      <c r="K20" s="31" t="s">
        <v>231</v>
      </c>
    </row>
    <row r="21" spans="1:11" ht="15" customHeight="1" x14ac:dyDescent="0.2">
      <c r="A21" s="31">
        <v>13</v>
      </c>
      <c r="B21" s="31">
        <v>0</v>
      </c>
      <c r="C21" s="31" t="s">
        <v>246</v>
      </c>
      <c r="D21" s="31">
        <v>0</v>
      </c>
      <c r="E21" s="31" t="s">
        <v>410</v>
      </c>
      <c r="F21" s="31">
        <v>1</v>
      </c>
      <c r="G21" s="47">
        <v>1.24</v>
      </c>
      <c r="H21" s="31">
        <v>2</v>
      </c>
      <c r="I21" s="47">
        <v>0</v>
      </c>
      <c r="J21" s="31">
        <v>0</v>
      </c>
      <c r="K21" s="31" t="s">
        <v>231</v>
      </c>
    </row>
    <row r="22" spans="1:11" ht="15" customHeight="1" x14ac:dyDescent="0.2">
      <c r="A22" s="31">
        <v>14</v>
      </c>
      <c r="B22" s="31">
        <v>0</v>
      </c>
      <c r="C22" s="31" t="s">
        <v>246</v>
      </c>
      <c r="D22" s="31">
        <v>0</v>
      </c>
      <c r="E22" s="31" t="s">
        <v>462</v>
      </c>
      <c r="F22" s="31">
        <v>1</v>
      </c>
      <c r="G22" s="47">
        <v>1.25</v>
      </c>
      <c r="H22" s="31">
        <v>2</v>
      </c>
      <c r="I22" s="47">
        <v>0</v>
      </c>
      <c r="J22" s="31">
        <v>0</v>
      </c>
      <c r="K22" s="31" t="s">
        <v>231</v>
      </c>
    </row>
    <row r="23" spans="1:11" ht="15" customHeight="1" x14ac:dyDescent="0.2">
      <c r="A23" s="31">
        <v>15</v>
      </c>
      <c r="B23" s="31">
        <v>0</v>
      </c>
      <c r="C23" s="31" t="s">
        <v>246</v>
      </c>
      <c r="D23" s="31">
        <v>0</v>
      </c>
      <c r="E23" s="31" t="s">
        <v>272</v>
      </c>
      <c r="F23" s="31">
        <v>1</v>
      </c>
      <c r="G23" s="47">
        <v>1.25</v>
      </c>
      <c r="H23" s="31">
        <v>2</v>
      </c>
      <c r="I23" s="47">
        <v>0</v>
      </c>
      <c r="J23" s="31">
        <v>0</v>
      </c>
      <c r="K23" s="31" t="s">
        <v>231</v>
      </c>
    </row>
  </sheetData>
  <sheetProtection algorithmName="SHA-512" hashValue="WPjO1z/Xy7H2rbn8q/OxxO40lm+KQranOsBbuAA4tRqbYnI2Sn75NBvZZs4zSMCQj866NRW4Th50APziXrvhHg==" saltValue="L8sSXxzfzt7s/y0vHAuK3g==" spinCount="100000" sheet="1" objects="1" scenarios="1"/>
  <mergeCells count="4">
    <mergeCell ref="A2:E3"/>
    <mergeCell ref="B4:E4"/>
    <mergeCell ref="B5:E5"/>
    <mergeCell ref="B6:E6"/>
  </mergeCells>
  <conditionalFormatting sqref="B9:J23">
    <cfRule type="expression" dxfId="2" priority="1">
      <formula>B9=0</formula>
    </cfRule>
  </conditionalFormatting>
  <hyperlinks>
    <hyperlink ref="J1" location="Inhaltsverzeichnis!A1" display="Zurück zum Inhaltsverzeichnis" xr:uid="{6DFD4AE4-2C8D-4D61-881A-ECD455213A5B}"/>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B1DC-A2C9-44F6-8BB6-246F33ADE3BB}">
  <sheetPr>
    <tabColor indexed="40"/>
  </sheetPr>
  <dimension ref="A1:V20"/>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8.28515625"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FFW Königerode</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183</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SUM(F9:F20)</f>
        <v>20</v>
      </c>
      <c r="G8" s="46">
        <f>SUM(G9:G20)</f>
        <v>87.289999999999992</v>
      </c>
      <c r="H8" s="42"/>
      <c r="I8" s="46">
        <f>SUM(I9:I20)</f>
        <v>0</v>
      </c>
      <c r="J8" s="42"/>
      <c r="K8" s="42"/>
      <c r="L8" s="33"/>
      <c r="M8" s="33"/>
      <c r="N8" s="33"/>
      <c r="O8" s="33"/>
      <c r="P8" s="33"/>
      <c r="Q8" s="33"/>
      <c r="R8" s="33"/>
    </row>
    <row r="9" spans="1:18" ht="15" customHeight="1" x14ac:dyDescent="0.2">
      <c r="A9" s="31">
        <v>1</v>
      </c>
      <c r="B9" s="31">
        <v>0</v>
      </c>
      <c r="C9" s="31" t="s">
        <v>227</v>
      </c>
      <c r="D9" s="31">
        <v>0</v>
      </c>
      <c r="E9" s="31" t="s">
        <v>430</v>
      </c>
      <c r="F9" s="31">
        <v>4</v>
      </c>
      <c r="G9" s="47">
        <v>26.66</v>
      </c>
      <c r="H9" s="31">
        <v>2</v>
      </c>
      <c r="I9" s="47">
        <v>0</v>
      </c>
      <c r="J9" s="31">
        <v>0</v>
      </c>
      <c r="K9" s="31" t="s">
        <v>231</v>
      </c>
    </row>
    <row r="10" spans="1:18" ht="15" customHeight="1" x14ac:dyDescent="0.2">
      <c r="A10" s="31">
        <v>2</v>
      </c>
      <c r="B10" s="31">
        <v>0</v>
      </c>
      <c r="C10" s="31" t="s">
        <v>227</v>
      </c>
      <c r="D10" s="31">
        <v>0</v>
      </c>
      <c r="E10" s="31" t="s">
        <v>463</v>
      </c>
      <c r="F10" s="31">
        <v>2</v>
      </c>
      <c r="G10" s="47">
        <v>31.71</v>
      </c>
      <c r="H10" s="31">
        <v>2</v>
      </c>
      <c r="I10" s="47">
        <v>0</v>
      </c>
      <c r="J10" s="31">
        <v>0</v>
      </c>
      <c r="K10" s="31" t="s">
        <v>231</v>
      </c>
    </row>
    <row r="11" spans="1:18" ht="15" customHeight="1" x14ac:dyDescent="0.2">
      <c r="A11" s="31">
        <v>3</v>
      </c>
      <c r="B11" s="31">
        <v>0</v>
      </c>
      <c r="C11" s="31" t="s">
        <v>227</v>
      </c>
      <c r="D11" s="31">
        <v>0</v>
      </c>
      <c r="E11" s="31" t="s">
        <v>236</v>
      </c>
      <c r="F11" s="31">
        <v>1</v>
      </c>
      <c r="G11" s="47">
        <v>0.6</v>
      </c>
      <c r="H11" s="31">
        <v>2</v>
      </c>
      <c r="I11" s="47">
        <v>0</v>
      </c>
      <c r="J11" s="31">
        <v>0</v>
      </c>
      <c r="K11" s="31" t="s">
        <v>231</v>
      </c>
    </row>
    <row r="12" spans="1:18" ht="15" customHeight="1" x14ac:dyDescent="0.2">
      <c r="A12" s="31">
        <v>4</v>
      </c>
      <c r="B12" s="31">
        <v>0</v>
      </c>
      <c r="C12" s="31" t="s">
        <v>227</v>
      </c>
      <c r="D12" s="31">
        <v>0</v>
      </c>
      <c r="E12" s="31" t="s">
        <v>464</v>
      </c>
      <c r="F12" s="31">
        <v>1</v>
      </c>
      <c r="G12" s="47">
        <v>5.08</v>
      </c>
      <c r="H12" s="31">
        <v>2</v>
      </c>
      <c r="I12" s="47">
        <v>0</v>
      </c>
      <c r="J12" s="31">
        <v>0</v>
      </c>
      <c r="K12" s="31" t="s">
        <v>231</v>
      </c>
    </row>
    <row r="13" spans="1:18" ht="15" customHeight="1" x14ac:dyDescent="0.2">
      <c r="A13" s="31">
        <v>5</v>
      </c>
      <c r="B13" s="31">
        <v>0</v>
      </c>
      <c r="C13" s="31" t="s">
        <v>227</v>
      </c>
      <c r="D13" s="31">
        <v>0</v>
      </c>
      <c r="E13" s="31" t="s">
        <v>236</v>
      </c>
      <c r="F13" s="31">
        <v>2</v>
      </c>
      <c r="G13" s="47">
        <v>1.71</v>
      </c>
      <c r="H13" s="31">
        <v>2</v>
      </c>
      <c r="I13" s="47">
        <v>0</v>
      </c>
      <c r="J13" s="31">
        <v>0</v>
      </c>
      <c r="K13" s="31" t="s">
        <v>231</v>
      </c>
    </row>
    <row r="14" spans="1:18" ht="15" customHeight="1" x14ac:dyDescent="0.2">
      <c r="A14" s="31">
        <v>6</v>
      </c>
      <c r="B14" s="31">
        <v>0</v>
      </c>
      <c r="C14" s="31" t="s">
        <v>227</v>
      </c>
      <c r="D14" s="31">
        <v>0</v>
      </c>
      <c r="E14" s="31" t="s">
        <v>465</v>
      </c>
      <c r="F14" s="31">
        <v>1</v>
      </c>
      <c r="G14" s="47">
        <v>1.81</v>
      </c>
      <c r="H14" s="31">
        <v>2</v>
      </c>
      <c r="I14" s="47">
        <v>0</v>
      </c>
      <c r="J14" s="31">
        <v>0</v>
      </c>
      <c r="K14" s="31" t="s">
        <v>231</v>
      </c>
    </row>
    <row r="15" spans="1:18" ht="15" customHeight="1" x14ac:dyDescent="0.2">
      <c r="A15" s="31">
        <v>7</v>
      </c>
      <c r="B15" s="31">
        <v>0</v>
      </c>
      <c r="C15" s="31" t="s">
        <v>246</v>
      </c>
      <c r="D15" s="31">
        <v>0</v>
      </c>
      <c r="E15" s="31" t="s">
        <v>261</v>
      </c>
      <c r="F15" s="31">
        <v>2</v>
      </c>
      <c r="G15" s="47">
        <v>2.77</v>
      </c>
      <c r="H15" s="31">
        <v>2</v>
      </c>
      <c r="I15" s="47">
        <v>0</v>
      </c>
      <c r="J15" s="31">
        <v>0</v>
      </c>
      <c r="K15" s="31" t="s">
        <v>231</v>
      </c>
    </row>
    <row r="16" spans="1:18" ht="15" customHeight="1" x14ac:dyDescent="0.2">
      <c r="A16" s="31">
        <v>8</v>
      </c>
      <c r="B16" s="31">
        <v>0</v>
      </c>
      <c r="C16" s="31" t="s">
        <v>246</v>
      </c>
      <c r="D16" s="31">
        <v>0</v>
      </c>
      <c r="E16" s="31" t="s">
        <v>466</v>
      </c>
      <c r="F16" s="31">
        <v>3</v>
      </c>
      <c r="G16" s="47">
        <v>8.94</v>
      </c>
      <c r="H16" s="31">
        <v>2</v>
      </c>
      <c r="I16" s="47">
        <v>0</v>
      </c>
      <c r="J16" s="31">
        <v>0</v>
      </c>
      <c r="K16" s="31" t="s">
        <v>231</v>
      </c>
    </row>
    <row r="17" spans="1:11" ht="15" customHeight="1" x14ac:dyDescent="0.2">
      <c r="A17" s="31">
        <v>9</v>
      </c>
      <c r="B17" s="31">
        <v>0</v>
      </c>
      <c r="C17" s="31" t="s">
        <v>246</v>
      </c>
      <c r="D17" s="31">
        <v>0</v>
      </c>
      <c r="E17" s="31" t="s">
        <v>410</v>
      </c>
      <c r="F17" s="31">
        <v>1</v>
      </c>
      <c r="G17" s="47">
        <v>0.88</v>
      </c>
      <c r="H17" s="31">
        <v>2</v>
      </c>
      <c r="I17" s="47">
        <v>0</v>
      </c>
      <c r="J17" s="31">
        <v>0</v>
      </c>
      <c r="K17" s="31" t="s">
        <v>231</v>
      </c>
    </row>
    <row r="18" spans="1:11" ht="15" customHeight="1" x14ac:dyDescent="0.2">
      <c r="A18" s="31">
        <v>10</v>
      </c>
      <c r="B18" s="31">
        <v>0</v>
      </c>
      <c r="C18" s="31" t="s">
        <v>246</v>
      </c>
      <c r="D18" s="31">
        <v>0</v>
      </c>
      <c r="E18" s="31" t="s">
        <v>272</v>
      </c>
      <c r="F18" s="31">
        <v>1</v>
      </c>
      <c r="G18" s="47">
        <v>0.88</v>
      </c>
      <c r="H18" s="31">
        <v>2</v>
      </c>
      <c r="I18" s="47">
        <v>0</v>
      </c>
      <c r="J18" s="31">
        <v>0</v>
      </c>
      <c r="K18" s="31" t="s">
        <v>231</v>
      </c>
    </row>
    <row r="19" spans="1:11" ht="15" customHeight="1" x14ac:dyDescent="0.2">
      <c r="A19" s="31">
        <v>11</v>
      </c>
      <c r="B19" s="31">
        <v>0</v>
      </c>
      <c r="C19" s="31" t="s">
        <v>246</v>
      </c>
      <c r="D19" s="31">
        <v>0</v>
      </c>
      <c r="E19" s="31" t="s">
        <v>237</v>
      </c>
      <c r="F19" s="31">
        <v>1</v>
      </c>
      <c r="G19" s="47">
        <v>1.72</v>
      </c>
      <c r="H19" s="31">
        <v>2</v>
      </c>
      <c r="I19" s="47">
        <v>0</v>
      </c>
      <c r="J19" s="31">
        <v>0</v>
      </c>
      <c r="K19" s="31" t="s">
        <v>231</v>
      </c>
    </row>
    <row r="20" spans="1:11" ht="15" customHeight="1" x14ac:dyDescent="0.2">
      <c r="A20" s="31">
        <v>12</v>
      </c>
      <c r="B20" s="31">
        <v>0</v>
      </c>
      <c r="C20" s="31" t="s">
        <v>246</v>
      </c>
      <c r="D20" s="31">
        <v>0</v>
      </c>
      <c r="E20" s="31" t="s">
        <v>245</v>
      </c>
      <c r="F20" s="31">
        <v>1</v>
      </c>
      <c r="G20" s="47">
        <v>4.53</v>
      </c>
      <c r="H20" s="31">
        <v>2</v>
      </c>
      <c r="I20" s="47">
        <v>0</v>
      </c>
      <c r="J20" s="31">
        <v>0</v>
      </c>
      <c r="K20" s="31" t="s">
        <v>231</v>
      </c>
    </row>
  </sheetData>
  <sheetProtection algorithmName="SHA-512" hashValue="LCnSLHVILkbalVF0cBtJs74p44ccA8+FSh36yr1J+rbf5qvy6DInia4XsH6SWhNhUkpRLZfUPd5+pZ+oHc/Nsw==" saltValue="5T+ZQNuH887JbJaNqZe5pQ==" spinCount="100000" sheet="1" objects="1" scenarios="1"/>
  <mergeCells count="4">
    <mergeCell ref="A2:E3"/>
    <mergeCell ref="B4:E4"/>
    <mergeCell ref="B5:E5"/>
    <mergeCell ref="B6:E6"/>
  </mergeCells>
  <conditionalFormatting sqref="B9:J20">
    <cfRule type="expression" dxfId="1" priority="1">
      <formula>B9=0</formula>
    </cfRule>
  </conditionalFormatting>
  <hyperlinks>
    <hyperlink ref="J1" location="Inhaltsverzeichnis!A1" display="Zurück zum Inhaltsverzeichnis" xr:uid="{B120F466-C9CB-4CBE-A528-350A84A85E43}"/>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DC37-F73C-4FD4-A036-41754CB1A2DF}">
  <sheetPr>
    <tabColor indexed="40"/>
  </sheetPr>
  <dimension ref="A1:V20"/>
  <sheetViews>
    <sheetView showGridLines="0" showZeros="0" zoomScaleNormal="100" zoomScaleSheetLayoutView="100" workbookViewId="0">
      <pane ySplit="8" topLeftCell="A9" activePane="bottomLeft" state="frozen"/>
      <selection activeCell="A2" sqref="C3"/>
      <selection pane="bottomLeft" activeCell="A9" sqref="A9"/>
    </sheetView>
  </sheetViews>
  <sheetFormatPr baseColWidth="10" defaultColWidth="0" defaultRowHeight="15" customHeight="1" x14ac:dyDescent="0.2"/>
  <cols>
    <col min="1" max="1" width="11.28515625" style="16" customWidth="1"/>
    <col min="2" max="2" width="7.7109375" style="16" customWidth="1"/>
    <col min="3" max="3" width="5.85546875" style="16" customWidth="1"/>
    <col min="4" max="4" width="11" style="16" customWidth="1"/>
    <col min="5" max="5" width="21.85546875" style="16" customWidth="1"/>
    <col min="6" max="6" width="14" style="16" customWidth="1"/>
    <col min="7" max="7" width="11.7109375" style="16" customWidth="1"/>
    <col min="8" max="8" width="12.85546875" style="16" customWidth="1"/>
    <col min="9" max="9" width="13.42578125" style="16" customWidth="1"/>
    <col min="10" max="10" width="11.85546875" style="16" customWidth="1"/>
    <col min="11" max="11" width="16.7109375" style="16" customWidth="1"/>
    <col min="12" max="12" width="7.7109375" style="16" customWidth="1"/>
    <col min="13" max="13" width="27.42578125" style="16" hidden="1" customWidth="1"/>
    <col min="14" max="14" width="8.42578125" style="16" hidden="1" customWidth="1"/>
    <col min="15" max="17" width="11.42578125" style="16" hidden="1" customWidth="1"/>
    <col min="18" max="18" width="21.7109375" style="16" hidden="1" customWidth="1"/>
    <col min="19" max="19" width="22.7109375" style="16" hidden="1" customWidth="1"/>
    <col min="20" max="20" width="10.5703125" style="16" hidden="1" customWidth="1"/>
    <col min="21" max="21" width="22.7109375" style="16" hidden="1" customWidth="1"/>
    <col min="22" max="22" width="10.5703125" style="16" hidden="1" customWidth="1"/>
    <col min="23" max="16384" width="6.42578125" style="16" hidden="1"/>
  </cols>
  <sheetData>
    <row r="1" spans="1:18" ht="15" customHeight="1" x14ac:dyDescent="0.2">
      <c r="E1" s="17"/>
      <c r="F1" s="25"/>
      <c r="G1" s="25"/>
      <c r="H1" s="25"/>
      <c r="J1" s="26" t="s">
        <v>100</v>
      </c>
      <c r="M1" s="16" t="s">
        <v>226</v>
      </c>
    </row>
    <row r="2" spans="1:18" ht="21" customHeight="1" x14ac:dyDescent="0.2">
      <c r="A2" s="66" t="s">
        <v>156</v>
      </c>
      <c r="B2" s="67"/>
      <c r="C2" s="67"/>
      <c r="D2" s="67"/>
      <c r="E2" s="67"/>
      <c r="M2" s="27" t="str">
        <f>CONCATENATE($M$1," ",$B$5)</f>
        <v>Räume Glas GZ Straßberg</v>
      </c>
      <c r="N2" s="27"/>
      <c r="O2" s="27"/>
      <c r="P2" s="27"/>
    </row>
    <row r="3" spans="1:18" ht="15" customHeight="1" x14ac:dyDescent="0.2">
      <c r="A3" s="68"/>
      <c r="B3" s="69"/>
      <c r="C3" s="69"/>
      <c r="D3" s="69"/>
      <c r="E3" s="69"/>
      <c r="M3" s="27"/>
      <c r="N3" s="27"/>
      <c r="O3" s="27"/>
      <c r="P3" s="27"/>
    </row>
    <row r="4" spans="1:18" ht="15" customHeight="1" x14ac:dyDescent="0.2">
      <c r="A4" s="43"/>
      <c r="B4" s="70"/>
      <c r="C4" s="70"/>
      <c r="D4" s="70"/>
      <c r="E4" s="70"/>
      <c r="M4" s="27"/>
      <c r="N4" s="27"/>
      <c r="O4" s="27"/>
      <c r="P4" s="27"/>
    </row>
    <row r="5" spans="1:18" ht="15" customHeight="1" x14ac:dyDescent="0.2">
      <c r="A5" s="32" t="s">
        <v>145</v>
      </c>
      <c r="B5" s="71" t="s">
        <v>184</v>
      </c>
      <c r="C5" s="72"/>
      <c r="D5" s="72"/>
      <c r="E5" s="73"/>
    </row>
    <row r="6" spans="1:18" ht="15" customHeight="1" x14ac:dyDescent="0.2">
      <c r="A6" s="27"/>
      <c r="B6" s="74"/>
      <c r="C6" s="74"/>
      <c r="D6" s="74"/>
      <c r="E6" s="74"/>
    </row>
    <row r="7" spans="1:18" ht="45" customHeight="1" x14ac:dyDescent="0.2">
      <c r="A7" s="30" t="s">
        <v>92</v>
      </c>
      <c r="B7" s="29" t="s">
        <v>96</v>
      </c>
      <c r="C7" s="30" t="s">
        <v>93</v>
      </c>
      <c r="D7" s="30" t="s">
        <v>94</v>
      </c>
      <c r="E7" s="29" t="s">
        <v>97</v>
      </c>
      <c r="F7" s="29" t="s">
        <v>99</v>
      </c>
      <c r="G7" s="29" t="s">
        <v>127</v>
      </c>
      <c r="H7" s="29" t="s">
        <v>128</v>
      </c>
      <c r="I7" s="29" t="s">
        <v>157</v>
      </c>
      <c r="J7" s="29" t="s">
        <v>221</v>
      </c>
      <c r="K7" s="29" t="s">
        <v>98</v>
      </c>
      <c r="L7" s="33"/>
      <c r="M7" s="33"/>
      <c r="N7" s="33"/>
      <c r="O7" s="33"/>
      <c r="P7" s="33"/>
      <c r="Q7" s="33"/>
      <c r="R7" s="33"/>
    </row>
    <row r="8" spans="1:18" ht="18" customHeight="1" x14ac:dyDescent="0.2">
      <c r="A8" s="44" t="s">
        <v>108</v>
      </c>
      <c r="B8" s="42"/>
      <c r="C8" s="31"/>
      <c r="D8" s="31"/>
      <c r="E8" s="42"/>
      <c r="F8" s="45">
        <f>SUM(F9:F20)</f>
        <v>24</v>
      </c>
      <c r="G8" s="46">
        <f>SUM(G9:G20)</f>
        <v>52.99</v>
      </c>
      <c r="H8" s="42"/>
      <c r="I8" s="46">
        <f>SUM(I9:I20)</f>
        <v>0</v>
      </c>
      <c r="J8" s="42"/>
      <c r="K8" s="42"/>
      <c r="L8" s="33"/>
      <c r="M8" s="33"/>
      <c r="N8" s="33"/>
      <c r="O8" s="33"/>
      <c r="P8" s="33"/>
      <c r="Q8" s="33"/>
      <c r="R8" s="33"/>
    </row>
    <row r="9" spans="1:18" ht="15" customHeight="1" x14ac:dyDescent="0.2">
      <c r="A9" s="31">
        <v>1</v>
      </c>
      <c r="B9" s="31">
        <v>0</v>
      </c>
      <c r="C9" s="31" t="s">
        <v>227</v>
      </c>
      <c r="D9" s="31">
        <v>0</v>
      </c>
      <c r="E9" s="31" t="s">
        <v>228</v>
      </c>
      <c r="F9" s="31">
        <v>1</v>
      </c>
      <c r="G9" s="47">
        <v>3.91</v>
      </c>
      <c r="H9" s="31">
        <v>2</v>
      </c>
      <c r="I9" s="47">
        <v>0</v>
      </c>
      <c r="J9" s="31">
        <v>0</v>
      </c>
      <c r="K9" s="31" t="s">
        <v>229</v>
      </c>
    </row>
    <row r="10" spans="1:18" ht="15" customHeight="1" x14ac:dyDescent="0.2">
      <c r="A10" s="31">
        <v>2</v>
      </c>
      <c r="B10" s="31">
        <v>0</v>
      </c>
      <c r="C10" s="31" t="s">
        <v>227</v>
      </c>
      <c r="D10" s="31">
        <v>0</v>
      </c>
      <c r="E10" s="31" t="s">
        <v>376</v>
      </c>
      <c r="F10" s="31">
        <v>5</v>
      </c>
      <c r="G10" s="47">
        <v>22.48</v>
      </c>
      <c r="H10" s="31">
        <v>2</v>
      </c>
      <c r="I10" s="47">
        <v>0</v>
      </c>
      <c r="J10" s="31">
        <v>0</v>
      </c>
      <c r="K10" s="31" t="s">
        <v>243</v>
      </c>
    </row>
    <row r="11" spans="1:18" ht="15" customHeight="1" x14ac:dyDescent="0.2">
      <c r="A11" s="31">
        <v>3</v>
      </c>
      <c r="B11" s="31">
        <v>0</v>
      </c>
      <c r="C11" s="31" t="s">
        <v>227</v>
      </c>
      <c r="D11" s="31">
        <v>0</v>
      </c>
      <c r="E11" s="31" t="s">
        <v>454</v>
      </c>
      <c r="F11" s="31">
        <v>2</v>
      </c>
      <c r="G11" s="47">
        <v>2.81</v>
      </c>
      <c r="H11" s="31">
        <v>2</v>
      </c>
      <c r="I11" s="47">
        <v>0</v>
      </c>
      <c r="J11" s="31">
        <v>0</v>
      </c>
      <c r="K11" s="31" t="s">
        <v>261</v>
      </c>
    </row>
    <row r="12" spans="1:18" ht="15" customHeight="1" x14ac:dyDescent="0.2">
      <c r="A12" s="31">
        <v>4</v>
      </c>
      <c r="B12" s="31">
        <v>0</v>
      </c>
      <c r="C12" s="31" t="s">
        <v>227</v>
      </c>
      <c r="D12" s="31">
        <v>0</v>
      </c>
      <c r="E12" s="31" t="s">
        <v>467</v>
      </c>
      <c r="F12" s="31">
        <v>2</v>
      </c>
      <c r="G12" s="47">
        <v>1.03</v>
      </c>
      <c r="H12" s="31">
        <v>2</v>
      </c>
      <c r="I12" s="47">
        <v>0</v>
      </c>
      <c r="J12" s="31">
        <v>0</v>
      </c>
      <c r="K12" s="31" t="s">
        <v>231</v>
      </c>
    </row>
    <row r="13" spans="1:18" ht="15" customHeight="1" x14ac:dyDescent="0.2">
      <c r="A13" s="31">
        <v>5</v>
      </c>
      <c r="B13" s="31">
        <v>0</v>
      </c>
      <c r="C13" s="31" t="s">
        <v>227</v>
      </c>
      <c r="D13" s="31">
        <v>0</v>
      </c>
      <c r="E13" s="31" t="s">
        <v>468</v>
      </c>
      <c r="F13" s="31">
        <v>1</v>
      </c>
      <c r="G13" s="47">
        <v>4.57</v>
      </c>
      <c r="H13" s="31">
        <v>2</v>
      </c>
      <c r="I13" s="47">
        <v>0</v>
      </c>
      <c r="J13" s="31">
        <v>0</v>
      </c>
      <c r="K13" s="31" t="s">
        <v>243</v>
      </c>
    </row>
    <row r="14" spans="1:18" ht="15" customHeight="1" x14ac:dyDescent="0.2">
      <c r="A14" s="31">
        <v>6</v>
      </c>
      <c r="B14" s="31">
        <v>0</v>
      </c>
      <c r="C14" s="31" t="s">
        <v>227</v>
      </c>
      <c r="D14" s="31">
        <v>0</v>
      </c>
      <c r="E14" s="31" t="s">
        <v>311</v>
      </c>
      <c r="F14" s="31">
        <v>1</v>
      </c>
      <c r="G14" s="47">
        <v>1.37</v>
      </c>
      <c r="H14" s="31">
        <v>2</v>
      </c>
      <c r="I14" s="47">
        <v>0</v>
      </c>
      <c r="J14" s="31">
        <v>0</v>
      </c>
      <c r="K14" s="31" t="s">
        <v>236</v>
      </c>
    </row>
    <row r="15" spans="1:18" ht="15" customHeight="1" x14ac:dyDescent="0.2">
      <c r="A15" s="31">
        <v>7</v>
      </c>
      <c r="B15" s="31">
        <v>0</v>
      </c>
      <c r="C15" s="31" t="s">
        <v>227</v>
      </c>
      <c r="D15" s="31">
        <v>0</v>
      </c>
      <c r="E15" s="31" t="s">
        <v>245</v>
      </c>
      <c r="F15" s="31">
        <v>1</v>
      </c>
      <c r="G15" s="47">
        <v>2.31</v>
      </c>
      <c r="H15" s="31">
        <v>2</v>
      </c>
      <c r="I15" s="47">
        <v>0</v>
      </c>
      <c r="J15" s="31">
        <v>0</v>
      </c>
      <c r="K15" s="31" t="s">
        <v>229</v>
      </c>
    </row>
    <row r="16" spans="1:18" ht="15" customHeight="1" x14ac:dyDescent="0.2">
      <c r="A16" s="31">
        <v>8</v>
      </c>
      <c r="B16" s="31">
        <v>0</v>
      </c>
      <c r="C16" s="31" t="s">
        <v>227</v>
      </c>
      <c r="D16" s="31">
        <v>0</v>
      </c>
      <c r="E16" s="31" t="s">
        <v>469</v>
      </c>
      <c r="F16" s="31">
        <v>3</v>
      </c>
      <c r="G16" s="47">
        <v>4.1500000000000004</v>
      </c>
      <c r="H16" s="31">
        <v>2</v>
      </c>
      <c r="I16" s="47">
        <v>0</v>
      </c>
      <c r="J16" s="31">
        <v>0</v>
      </c>
      <c r="K16" s="31" t="s">
        <v>243</v>
      </c>
    </row>
    <row r="17" spans="1:11" ht="15" customHeight="1" x14ac:dyDescent="0.2">
      <c r="A17" s="31">
        <v>9</v>
      </c>
      <c r="B17" s="31">
        <v>0</v>
      </c>
      <c r="C17" s="31" t="s">
        <v>309</v>
      </c>
      <c r="D17" s="31">
        <v>0</v>
      </c>
      <c r="E17" s="31" t="s">
        <v>245</v>
      </c>
      <c r="F17" s="31">
        <v>1</v>
      </c>
      <c r="G17" s="47">
        <v>1.63</v>
      </c>
      <c r="H17" s="31">
        <v>2</v>
      </c>
      <c r="I17" s="47">
        <v>0</v>
      </c>
      <c r="J17" s="31">
        <v>0</v>
      </c>
      <c r="K17" s="31" t="s">
        <v>229</v>
      </c>
    </row>
    <row r="18" spans="1:11" ht="15" customHeight="1" x14ac:dyDescent="0.2">
      <c r="A18" s="31">
        <v>10</v>
      </c>
      <c r="B18" s="31">
        <v>0</v>
      </c>
      <c r="C18" s="31" t="s">
        <v>309</v>
      </c>
      <c r="D18" s="31">
        <v>0</v>
      </c>
      <c r="E18" s="31" t="s">
        <v>181</v>
      </c>
      <c r="F18" s="31">
        <v>3</v>
      </c>
      <c r="G18" s="47">
        <v>4.3099999999999996</v>
      </c>
      <c r="H18" s="31">
        <v>2</v>
      </c>
      <c r="I18" s="47">
        <v>0</v>
      </c>
      <c r="J18" s="31">
        <v>0</v>
      </c>
      <c r="K18" s="31" t="s">
        <v>243</v>
      </c>
    </row>
    <row r="19" spans="1:11" ht="15" customHeight="1" x14ac:dyDescent="0.2">
      <c r="A19" s="31">
        <v>11</v>
      </c>
      <c r="B19" s="31">
        <v>0</v>
      </c>
      <c r="C19" s="31" t="s">
        <v>309</v>
      </c>
      <c r="D19" s="31" t="s">
        <v>470</v>
      </c>
      <c r="E19" s="31" t="s">
        <v>272</v>
      </c>
      <c r="F19" s="31">
        <v>2</v>
      </c>
      <c r="G19" s="47">
        <v>1.5</v>
      </c>
      <c r="H19" s="31">
        <v>2</v>
      </c>
      <c r="I19" s="47">
        <v>0</v>
      </c>
      <c r="J19" s="31">
        <v>0</v>
      </c>
      <c r="K19" s="31" t="s">
        <v>231</v>
      </c>
    </row>
    <row r="20" spans="1:11" ht="15" customHeight="1" x14ac:dyDescent="0.2">
      <c r="A20" s="31">
        <v>12</v>
      </c>
      <c r="B20" s="31">
        <v>0</v>
      </c>
      <c r="C20" s="31" t="s">
        <v>309</v>
      </c>
      <c r="D20" s="31">
        <v>0</v>
      </c>
      <c r="E20" s="31" t="s">
        <v>470</v>
      </c>
      <c r="F20" s="31">
        <v>2</v>
      </c>
      <c r="G20" s="47">
        <v>2.92</v>
      </c>
      <c r="H20" s="31">
        <v>2</v>
      </c>
      <c r="I20" s="47">
        <v>0</v>
      </c>
      <c r="J20" s="31">
        <v>0</v>
      </c>
      <c r="K20" s="31" t="s">
        <v>243</v>
      </c>
    </row>
  </sheetData>
  <sheetProtection algorithmName="SHA-512" hashValue="r7wrr+C+iSBvh7MWeKkhHxGcup2OV2mSHaaQFFxuYM8lqFOnl9Nhq+yt3sr8MD+vXW+QBS+aUp0jaZrDfPsJ8A==" saltValue="p83p/aJ3/K4/T1VZQOk42g==" spinCount="100000" sheet="1" objects="1" scenarios="1"/>
  <mergeCells count="4">
    <mergeCell ref="A2:E3"/>
    <mergeCell ref="B4:E4"/>
    <mergeCell ref="B5:E5"/>
    <mergeCell ref="B6:E6"/>
  </mergeCells>
  <conditionalFormatting sqref="B9:J20">
    <cfRule type="expression" dxfId="0" priority="1">
      <formula>B9=0</formula>
    </cfRule>
  </conditionalFormatting>
  <hyperlinks>
    <hyperlink ref="J1" location="Inhaltsverzeichnis!A1" display="Zurück zum Inhaltsverzeichnis" xr:uid="{49832EFA-8E2D-4C37-858F-0F26CFA7366A}"/>
  </hyperlinks>
  <printOptions horizontalCentered="1"/>
  <pageMargins left="0.78740157480314965" right="0.78740157480314965" top="0.98425196850393704" bottom="0.98425196850393704" header="0.51181102362204722" footer="0.51181102362204722"/>
  <pageSetup paperSize="9" scale="60" fitToWidth="0" orientation="landscape" r:id="rId1"/>
  <headerFooter alignWithMargins="0">
    <oddHeader>&amp;L&amp;F</oddHeader>
    <oddFooter>&amp;LStadt Harzgerode&amp;C&amp;P von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D67B3E56-A9AA-443A-BF65-173AB6BE0C4D}">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76F40F56-8083-4478-9D8F-A04379D5026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55</vt:i4>
      </vt:variant>
    </vt:vector>
  </HeadingPairs>
  <TitlesOfParts>
    <vt:vector size="84" baseType="lpstr">
      <vt:lpstr>Inhaltsverzeichnis</vt:lpstr>
      <vt:lpstr>Preisübersicht</vt:lpstr>
      <vt:lpstr>SVS GlasRG</vt:lpstr>
      <vt:lpstr>Kal Glas Gesamt</vt:lpstr>
      <vt:lpstr>Räume Glas Bremel TH</vt:lpstr>
      <vt:lpstr>Räume Glas Grundschule</vt:lpstr>
      <vt:lpstr>Räume Glas Hallenbad</vt:lpstr>
      <vt:lpstr>Räume Glas Lehrschwimmbad</vt:lpstr>
      <vt:lpstr>Räume Glas öffentl WC</vt:lpstr>
      <vt:lpstr>Räume Glas Rathaus</vt:lpstr>
      <vt:lpstr>Räume Glas Schloss Ost</vt:lpstr>
      <vt:lpstr>Räume Glas Schloss West</vt:lpstr>
      <vt:lpstr>Räume Glas SchlossWest RZ</vt:lpstr>
      <vt:lpstr>Räume Glas Stadtinfo</vt:lpstr>
      <vt:lpstr>Räume Glas Verwaltung I</vt:lpstr>
      <vt:lpstr>Räume Glas Verwaltung II</vt:lpstr>
      <vt:lpstr>Räume Glas Bauhof Danker</vt:lpstr>
      <vt:lpstr>Räume Glas Bauhof Harzger</vt:lpstr>
      <vt:lpstr>Räume Glas BH Dankerode</vt:lpstr>
      <vt:lpstr>Räume Glas BH Güntersb</vt:lpstr>
      <vt:lpstr>Räume Glas BH Königerode</vt:lpstr>
      <vt:lpstr>Räume Glas BH Neudorf</vt:lpstr>
      <vt:lpstr>Räume Glas BH Schielo</vt:lpstr>
      <vt:lpstr>Räume Glas Wilde Ente</vt:lpstr>
      <vt:lpstr>Räume Glas Heimatstube</vt:lpstr>
      <vt:lpstr>Räume Glas Jugendclub</vt:lpstr>
      <vt:lpstr>Räume Glas BH Siptenfelde</vt:lpstr>
      <vt:lpstr>Räume Glas FFW Königerode</vt:lpstr>
      <vt:lpstr>Räume Glas GZ Straßberg</vt:lpstr>
      <vt:lpstr>Inhaltsverzeichnis!Druckbereich</vt:lpstr>
      <vt:lpstr>'Kal Glas Gesamt'!Druckbereich</vt:lpstr>
      <vt:lpstr>Preisübersicht!Druckbereich</vt:lpstr>
      <vt:lpstr>'Räume Glas Bauhof Danker'!Druckbereich</vt:lpstr>
      <vt:lpstr>'Räume Glas Bauhof Harzger'!Druckbereich</vt:lpstr>
      <vt:lpstr>'Räume Glas BH Dankerode'!Druckbereich</vt:lpstr>
      <vt:lpstr>'Räume Glas BH Güntersb'!Druckbereich</vt:lpstr>
      <vt:lpstr>'Räume Glas BH Königerode'!Druckbereich</vt:lpstr>
      <vt:lpstr>'Räume Glas BH Neudorf'!Druckbereich</vt:lpstr>
      <vt:lpstr>'Räume Glas BH Schielo'!Druckbereich</vt:lpstr>
      <vt:lpstr>'Räume Glas BH Siptenfelde'!Druckbereich</vt:lpstr>
      <vt:lpstr>'Räume Glas Bremel TH'!Druckbereich</vt:lpstr>
      <vt:lpstr>'Räume Glas FFW Königerode'!Druckbereich</vt:lpstr>
      <vt:lpstr>'Räume Glas Grundschule'!Druckbereich</vt:lpstr>
      <vt:lpstr>'Räume Glas GZ Straßberg'!Druckbereich</vt:lpstr>
      <vt:lpstr>'Räume Glas Hallenbad'!Druckbereich</vt:lpstr>
      <vt:lpstr>'Räume Glas Heimatstube'!Druckbereich</vt:lpstr>
      <vt:lpstr>'Räume Glas Jugendclub'!Druckbereich</vt:lpstr>
      <vt:lpstr>'Räume Glas Lehrschwimmbad'!Druckbereich</vt:lpstr>
      <vt:lpstr>'Räume Glas öffentl WC'!Druckbereich</vt:lpstr>
      <vt:lpstr>'Räume Glas Rathaus'!Druckbereich</vt:lpstr>
      <vt:lpstr>'Räume Glas Schloss Ost'!Druckbereich</vt:lpstr>
      <vt:lpstr>'Räume Glas Schloss West'!Druckbereich</vt:lpstr>
      <vt:lpstr>'Räume Glas SchlossWest RZ'!Druckbereich</vt:lpstr>
      <vt:lpstr>'Räume Glas Stadtinfo'!Druckbereich</vt:lpstr>
      <vt:lpstr>'Räume Glas Verwaltung I'!Druckbereich</vt:lpstr>
      <vt:lpstr>'Räume Glas Verwaltung II'!Druckbereich</vt:lpstr>
      <vt:lpstr>'Räume Glas Wilde Ente'!Druckbereich</vt:lpstr>
      <vt:lpstr>'SVS GlasRG'!Druckbereich</vt:lpstr>
      <vt:lpstr>Preisübersicht!Drucktitel</vt:lpstr>
      <vt:lpstr>'Räume Glas Bauhof Danker'!Drucktitel</vt:lpstr>
      <vt:lpstr>'Räume Glas Bauhof Harzger'!Drucktitel</vt:lpstr>
      <vt:lpstr>'Räume Glas BH Dankerode'!Drucktitel</vt:lpstr>
      <vt:lpstr>'Räume Glas BH Güntersb'!Drucktitel</vt:lpstr>
      <vt:lpstr>'Räume Glas BH Königerode'!Drucktitel</vt:lpstr>
      <vt:lpstr>'Räume Glas BH Neudorf'!Drucktitel</vt:lpstr>
      <vt:lpstr>'Räume Glas BH Schielo'!Drucktitel</vt:lpstr>
      <vt:lpstr>'Räume Glas BH Siptenfelde'!Drucktitel</vt:lpstr>
      <vt:lpstr>'Räume Glas Bremel TH'!Drucktitel</vt:lpstr>
      <vt:lpstr>'Räume Glas FFW Königerode'!Drucktitel</vt:lpstr>
      <vt:lpstr>'Räume Glas Grundschule'!Drucktitel</vt:lpstr>
      <vt:lpstr>'Räume Glas GZ Straßberg'!Drucktitel</vt:lpstr>
      <vt:lpstr>'Räume Glas Hallenbad'!Drucktitel</vt:lpstr>
      <vt:lpstr>'Räume Glas Heimatstube'!Drucktitel</vt:lpstr>
      <vt:lpstr>'Räume Glas Jugendclub'!Drucktitel</vt:lpstr>
      <vt:lpstr>'Räume Glas Lehrschwimmbad'!Drucktitel</vt:lpstr>
      <vt:lpstr>'Räume Glas öffentl WC'!Drucktitel</vt:lpstr>
      <vt:lpstr>'Räume Glas Rathaus'!Drucktitel</vt:lpstr>
      <vt:lpstr>'Räume Glas Schloss Ost'!Drucktitel</vt:lpstr>
      <vt:lpstr>'Räume Glas Schloss West'!Drucktitel</vt:lpstr>
      <vt:lpstr>'Räume Glas SchlossWest RZ'!Drucktitel</vt:lpstr>
      <vt:lpstr>'Räume Glas Stadtinfo'!Drucktitel</vt:lpstr>
      <vt:lpstr>'Räume Glas Verwaltung I'!Drucktitel</vt:lpstr>
      <vt:lpstr>'Räume Glas Verwaltung II'!Drucktitel</vt:lpstr>
      <vt:lpstr>'Räume Glas Wilde Ente'!Drucktitel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Zander</dc:creator>
  <cp:lastModifiedBy>Torsten Günther</cp:lastModifiedBy>
  <cp:lastPrinted>2025-04-14T10:49:58Z</cp:lastPrinted>
  <dcterms:created xsi:type="dcterms:W3CDTF">2012-06-08T19:50:39Z</dcterms:created>
  <dcterms:modified xsi:type="dcterms:W3CDTF">2025-04-14T10:55:59Z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ad21cca4-380d-4149-a11d-405a40d038e6</vt:lpwstr>
  </property>
</Properties>
</file>