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66925"/>
  <mc:AlternateContent xmlns:mc="http://schemas.openxmlformats.org/markup-compatibility/2006">
    <mc:Choice Requires="x15">
      <x15ac:absPath xmlns:x15ac="http://schemas.microsoft.com/office/spreadsheetml/2010/11/ac" url="C:\Users\Esprimo Q920\Desktop\AU_Schulzentrum Fellbach 2025\Ausschreibungsunterlagen in Bearbeitung\1. Überarbeitete Unterlagen für evergabe Fellbach_UR_2025\"/>
    </mc:Choice>
  </mc:AlternateContent>
  <xr:revisionPtr revIDLastSave="0" documentId="13_ncr:1_{3C16E5A0-C686-4840-A899-109564E6B1E2}" xr6:coauthVersionLast="47" xr6:coauthVersionMax="47" xr10:uidLastSave="{00000000-0000-0000-0000-000000000000}"/>
  <bookViews>
    <workbookView xWindow="-120" yWindow="-120" windowWidth="29040" windowHeight="15840" xr2:uid="{00000000-000D-0000-FFFF-FFFF00000000}"/>
  </bookViews>
  <sheets>
    <sheet name="Auftraggeber" sheetId="1" r:id="rId1"/>
    <sheet name="Wichtige Hinweise Kalkulation" sheetId="36" r:id="rId2"/>
    <sheet name="Max. Leistungskennzahlen" sheetId="45" r:id="rId3"/>
    <sheet name="Arbeitsanweisung" sheetId="59" r:id="rId4"/>
    <sheet name="Anforderung Objektbetreuung" sheetId="60" r:id="rId5"/>
    <sheet name="Anforderung Objektausführung" sheetId="58" r:id="rId6"/>
    <sheet name="Anforderung Nachhaltigkeit" sheetId="57" r:id="rId7"/>
    <sheet name="Objektübersicht" sheetId="2" r:id="rId8"/>
    <sheet name="SVS_Unterhaltsreinigung" sheetId="61" r:id="rId9"/>
    <sheet name="SVS_Vertretungsreinigung" sheetId="62" r:id="rId10"/>
    <sheet name="SVS_Grundreinigung" sheetId="63" r:id="rId11"/>
    <sheet name="Berechnung_FSG u. Turnhalle" sheetId="8" r:id="rId12"/>
    <sheet name="Berechnung_FSG Sporthalle" sheetId="47" r:id="rId13"/>
    <sheet name="Berechnung_Auberlen RS" sheetId="48" r:id="rId14"/>
    <sheet name="Berechnung_Maickler Sch. Altbau" sheetId="49" r:id="rId15"/>
    <sheet name="Berechnung_Maickler Sch. Neubau" sheetId="50" r:id="rId16"/>
    <sheet name="Berechnung_Maicklerpav._West" sheetId="52" r:id="rId17"/>
    <sheet name="Berechnung_Maicklerpav._Ost" sheetId="53" r:id="rId18"/>
    <sheet name="Berechnung_Maickler_Turnhalle" sheetId="51" r:id="rId19"/>
    <sheet name="Berechnung_Kunstwerk" sheetId="54" r:id="rId20"/>
    <sheet name="Berechnung_Stadtteil-Familienze" sheetId="55" r:id="rId21"/>
    <sheet name="Bestätigung Objektbegehung" sheetId="64" r:id="rId22"/>
  </sheets>
  <definedNames>
    <definedName name="__xlnm.Print_Area_13" localSheetId="6">#REF!</definedName>
    <definedName name="__xlnm.Print_Area_13" localSheetId="5">#REF!</definedName>
    <definedName name="__xlnm.Print_Area_13">#REF!</definedName>
    <definedName name="__xlnm.Print_Area_16" localSheetId="5">#REF!</definedName>
    <definedName name="__xlnm.Print_Area_16">#REF!</definedName>
    <definedName name="__xlnm.Print_Area_23" localSheetId="5">#REF!</definedName>
    <definedName name="__xlnm.Print_Area_23">#REF!</definedName>
    <definedName name="__xlnm.Print_Area_33" localSheetId="5">#REF!</definedName>
    <definedName name="__xlnm.Print_Area_33">#REF!</definedName>
    <definedName name="__xlnm.Print_Area_5" localSheetId="5">#REF!</definedName>
    <definedName name="__xlnm.Print_Area_5">#REF!</definedName>
    <definedName name="_xlnm._FilterDatabase" localSheetId="13" hidden="1">'Berechnung_Auberlen RS'!$A$13:$AMF$13</definedName>
    <definedName name="_xlnm._FilterDatabase" localSheetId="12" hidden="1">'Berechnung_FSG Sporthalle'!$A$13:$AMF$13</definedName>
    <definedName name="_xlnm._FilterDatabase" localSheetId="11" hidden="1">'Berechnung_FSG u. Turnhalle'!$A$13:$AMF$13</definedName>
    <definedName name="_xlnm._FilterDatabase" localSheetId="19" hidden="1">Berechnung_Kunstwerk!$A$13:$AMF$13</definedName>
    <definedName name="_xlnm._FilterDatabase" localSheetId="14" hidden="1">'Berechnung_Maickler Sch. Altbau'!$A$13:$AME$13</definedName>
    <definedName name="_xlnm._FilterDatabase" localSheetId="15" hidden="1">'Berechnung_Maickler Sch. Neubau'!$A$13:$AMF$13</definedName>
    <definedName name="_xlnm._FilterDatabase" localSheetId="18" hidden="1">Berechnung_Maickler_Turnhalle!$A$13:$AMF$13</definedName>
    <definedName name="_xlnm._FilterDatabase" localSheetId="17" hidden="1">Berechnung_Maicklerpav._Ost!$A$13:$AMF$13</definedName>
    <definedName name="_xlnm._FilterDatabase" localSheetId="16" hidden="1">Berechnung_Maicklerpav._West!$A$13:$AMF$13</definedName>
    <definedName name="_xlnm._FilterDatabase" localSheetId="20" hidden="1">'Berechnung_Stadtteil-Familienze'!$A$13:$AMF$13</definedName>
    <definedName name="_Los2" localSheetId="6">#REF!</definedName>
    <definedName name="_Los2" localSheetId="5">#REF!</definedName>
    <definedName name="_Los2" localSheetId="4">#REF!</definedName>
    <definedName name="_Los2" localSheetId="3">#REF!</definedName>
    <definedName name="_Los2">#REF!</definedName>
    <definedName name="B__Blatt" localSheetId="6">#REF!</definedName>
    <definedName name="B__Blatt" localSheetId="5">#REF!</definedName>
    <definedName name="B__Blatt" localSheetId="4">#REF!</definedName>
    <definedName name="B__Blatt" localSheetId="3">#REF!</definedName>
    <definedName name="B__Blatt">#REF!</definedName>
    <definedName name="_xlnm.Print_Area" localSheetId="6">'Anforderung Nachhaltigkeit'!$A$1:$H$174</definedName>
    <definedName name="_xlnm.Print_Area" localSheetId="5">'Anforderung Objektausführung'!$A$1:$I$200</definedName>
    <definedName name="_xlnm.Print_Area" localSheetId="4">'Anforderung Objektbetreuung'!$A$1:$I$76</definedName>
    <definedName name="_xlnm.Print_Area" localSheetId="3">Arbeitsanweisung!$A$1:$H$251</definedName>
    <definedName name="_xlnm.Print_Area" localSheetId="2">'Max. Leistungskennzahlen'!$A$1:$F$48</definedName>
    <definedName name="_xlnm.Print_Area" localSheetId="7">Objektübersicht!$A$1:$M$44</definedName>
    <definedName name="K_Blatt_ER" localSheetId="6">#REF!</definedName>
    <definedName name="K_Blatt_ER" localSheetId="5">#REF!</definedName>
    <definedName name="K_Blatt_ER" localSheetId="4">#REF!</definedName>
    <definedName name="K_Blatt_ER" localSheetId="3">#REF!</definedName>
    <definedName name="K_Blatt_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0" i="54" l="1"/>
  <c r="M122" i="54"/>
  <c r="M121" i="54"/>
  <c r="N121" i="54" s="1"/>
  <c r="P121" i="54" s="1"/>
  <c r="M120" i="54"/>
  <c r="M112" i="54"/>
  <c r="M104" i="54"/>
  <c r="M88" i="54"/>
  <c r="M85" i="54"/>
  <c r="N85" i="54" s="1"/>
  <c r="P85" i="54" s="1"/>
  <c r="M76" i="54"/>
  <c r="M75" i="54"/>
  <c r="N74" i="54"/>
  <c r="P74" i="54" s="1"/>
  <c r="M73" i="54"/>
  <c r="M63" i="54"/>
  <c r="M49" i="54"/>
  <c r="M37" i="54"/>
  <c r="M36" i="54"/>
  <c r="M35" i="54"/>
  <c r="M28" i="54"/>
  <c r="M27" i="54"/>
  <c r="N27" i="54" s="1"/>
  <c r="P27" i="54" s="1"/>
  <c r="M19" i="54"/>
  <c r="M8" i="54"/>
  <c r="V53" i="55"/>
  <c r="W53" i="55"/>
  <c r="M147" i="8"/>
  <c r="M64" i="50"/>
  <c r="N64" i="50"/>
  <c r="P64" i="50"/>
  <c r="W63" i="50"/>
  <c r="V63" i="50"/>
  <c r="Q63" i="50"/>
  <c r="S63" i="50"/>
  <c r="M63" i="50"/>
  <c r="N63" i="50"/>
  <c r="P63" i="50"/>
  <c r="M149" i="8"/>
  <c r="V111" i="50"/>
  <c r="A3" i="64"/>
  <c r="N123" i="54"/>
  <c r="P123" i="54"/>
  <c r="N124" i="54"/>
  <c r="P124" i="54"/>
  <c r="N126" i="54"/>
  <c r="P126" i="54"/>
  <c r="N127" i="54"/>
  <c r="P127" i="54"/>
  <c r="N129" i="54"/>
  <c r="N131" i="54"/>
  <c r="N132" i="54"/>
  <c r="N111" i="54"/>
  <c r="P111" i="54"/>
  <c r="V47" i="54"/>
  <c r="W47" i="54"/>
  <c r="V48" i="54"/>
  <c r="W48" i="54"/>
  <c r="V15" i="54"/>
  <c r="W15" i="54"/>
  <c r="V16" i="54"/>
  <c r="W16" i="54"/>
  <c r="N49" i="54"/>
  <c r="P49" i="54" s="1"/>
  <c r="W81" i="55"/>
  <c r="I20" i="2"/>
  <c r="M54" i="55"/>
  <c r="N54" i="55"/>
  <c r="P54" i="55"/>
  <c r="M55" i="55"/>
  <c r="N55" i="55"/>
  <c r="P55" i="55"/>
  <c r="M56" i="55"/>
  <c r="N56" i="55"/>
  <c r="P56" i="55"/>
  <c r="M57" i="55"/>
  <c r="N57" i="55"/>
  <c r="P57" i="55"/>
  <c r="M58" i="55"/>
  <c r="N58" i="55"/>
  <c r="P58" i="55"/>
  <c r="M59" i="55"/>
  <c r="N59" i="55"/>
  <c r="P59" i="55"/>
  <c r="M60" i="55"/>
  <c r="N60" i="55"/>
  <c r="P60" i="55"/>
  <c r="M61" i="55"/>
  <c r="N61" i="55"/>
  <c r="P61" i="55"/>
  <c r="M62" i="55"/>
  <c r="N62" i="55"/>
  <c r="P62" i="55"/>
  <c r="M63" i="55"/>
  <c r="N63" i="55"/>
  <c r="P63" i="55"/>
  <c r="M64" i="55"/>
  <c r="N64" i="55"/>
  <c r="P64" i="55"/>
  <c r="M65" i="55"/>
  <c r="N65" i="55"/>
  <c r="P65" i="55"/>
  <c r="M66" i="55"/>
  <c r="N66" i="55"/>
  <c r="P66" i="55"/>
  <c r="M67" i="55"/>
  <c r="N67" i="55"/>
  <c r="P67" i="55"/>
  <c r="M68" i="55"/>
  <c r="N68" i="55"/>
  <c r="P68" i="55"/>
  <c r="M69" i="55"/>
  <c r="N69" i="55"/>
  <c r="P69" i="55"/>
  <c r="M70" i="55"/>
  <c r="N70" i="55"/>
  <c r="P70" i="55"/>
  <c r="M72" i="55"/>
  <c r="N72" i="55"/>
  <c r="P72" i="55"/>
  <c r="M73" i="55"/>
  <c r="N73" i="55"/>
  <c r="P73" i="55"/>
  <c r="M74" i="55"/>
  <c r="N74" i="55"/>
  <c r="P74" i="55"/>
  <c r="M75" i="55"/>
  <c r="N75" i="55"/>
  <c r="P75" i="55"/>
  <c r="M76" i="55"/>
  <c r="N76" i="55"/>
  <c r="P76" i="55"/>
  <c r="M77" i="55"/>
  <c r="N77" i="55"/>
  <c r="P77" i="55"/>
  <c r="M78" i="55"/>
  <c r="N78" i="55"/>
  <c r="P78" i="55"/>
  <c r="M20" i="55"/>
  <c r="N20" i="55"/>
  <c r="P20" i="55"/>
  <c r="M19" i="55"/>
  <c r="N19" i="55"/>
  <c r="P19" i="55"/>
  <c r="M18" i="55"/>
  <c r="N18" i="55"/>
  <c r="P18" i="55"/>
  <c r="M17" i="55"/>
  <c r="N17" i="55"/>
  <c r="P17" i="55"/>
  <c r="M16" i="55"/>
  <c r="N16" i="55"/>
  <c r="P16" i="55"/>
  <c r="P81" i="55"/>
  <c r="S81" i="55"/>
  <c r="P83" i="55"/>
  <c r="V81" i="55"/>
  <c r="H20" i="2"/>
  <c r="J20" i="2" s="1"/>
  <c r="F20" i="2"/>
  <c r="N81" i="55"/>
  <c r="Q81" i="55"/>
  <c r="N83" i="55"/>
  <c r="E20" i="2"/>
  <c r="W135" i="54"/>
  <c r="I19" i="2"/>
  <c r="K19" i="2" s="1"/>
  <c r="V135" i="54"/>
  <c r="H19" i="2"/>
  <c r="J19" i="2" s="1"/>
  <c r="N33" i="54"/>
  <c r="P33" i="54"/>
  <c r="N34" i="54"/>
  <c r="P34" i="54"/>
  <c r="N46" i="54"/>
  <c r="P46" i="54"/>
  <c r="N47" i="54"/>
  <c r="P47" i="54"/>
  <c r="N77" i="54"/>
  <c r="P77" i="54"/>
  <c r="N78" i="54"/>
  <c r="P78" i="54"/>
  <c r="N120" i="54"/>
  <c r="P120" i="54" s="1"/>
  <c r="N112" i="54"/>
  <c r="P112" i="54" s="1"/>
  <c r="N101" i="54"/>
  <c r="P101" i="54"/>
  <c r="N100" i="54"/>
  <c r="P100" i="54"/>
  <c r="N76" i="54"/>
  <c r="P76" i="54" s="1"/>
  <c r="N63" i="54"/>
  <c r="P63" i="54" s="1"/>
  <c r="N45" i="54"/>
  <c r="P45" i="54" s="1"/>
  <c r="N35" i="54"/>
  <c r="P35" i="54" s="1"/>
  <c r="N29" i="54"/>
  <c r="P29" i="54"/>
  <c r="N30" i="54"/>
  <c r="P30" i="54"/>
  <c r="P31" i="54"/>
  <c r="N32" i="54"/>
  <c r="P32" i="54"/>
  <c r="N13" i="54"/>
  <c r="P13" i="54"/>
  <c r="N14" i="54"/>
  <c r="P14" i="54"/>
  <c r="N15" i="54"/>
  <c r="P15" i="54"/>
  <c r="N16" i="54"/>
  <c r="P16" i="54"/>
  <c r="N17" i="54"/>
  <c r="P17" i="54"/>
  <c r="N18" i="54"/>
  <c r="P18" i="54"/>
  <c r="N20" i="54"/>
  <c r="P20" i="54"/>
  <c r="N21" i="54"/>
  <c r="P21" i="54"/>
  <c r="N22" i="54"/>
  <c r="P22" i="54"/>
  <c r="N23" i="54"/>
  <c r="P23" i="54"/>
  <c r="N24" i="54"/>
  <c r="P24" i="54"/>
  <c r="N25" i="54"/>
  <c r="P25" i="54"/>
  <c r="N26" i="54"/>
  <c r="P26" i="54"/>
  <c r="N41" i="54"/>
  <c r="P41" i="54"/>
  <c r="N42" i="54"/>
  <c r="P42" i="54"/>
  <c r="N43" i="54"/>
  <c r="P43" i="54"/>
  <c r="N44" i="54"/>
  <c r="P44" i="54"/>
  <c r="N48" i="54"/>
  <c r="P48" i="54"/>
  <c r="N50" i="54"/>
  <c r="P50" i="54"/>
  <c r="N51" i="54"/>
  <c r="P51" i="54"/>
  <c r="N52" i="54"/>
  <c r="P52" i="54"/>
  <c r="N53" i="54"/>
  <c r="P53" i="54"/>
  <c r="N54" i="54"/>
  <c r="P54" i="54"/>
  <c r="N55" i="54"/>
  <c r="P55" i="54"/>
  <c r="N56" i="54"/>
  <c r="P56" i="54"/>
  <c r="N57" i="54"/>
  <c r="P57" i="54"/>
  <c r="N58" i="54"/>
  <c r="P58" i="54"/>
  <c r="N59" i="54"/>
  <c r="P59" i="54"/>
  <c r="N60" i="54"/>
  <c r="P60" i="54"/>
  <c r="N61" i="54"/>
  <c r="P61" i="54"/>
  <c r="N62" i="54"/>
  <c r="P62" i="54"/>
  <c r="N64" i="54"/>
  <c r="P64" i="54"/>
  <c r="N65" i="54"/>
  <c r="P65" i="54"/>
  <c r="N66" i="54"/>
  <c r="P66" i="54"/>
  <c r="N67" i="54"/>
  <c r="P67" i="54"/>
  <c r="N68" i="54"/>
  <c r="P68" i="54"/>
  <c r="N69" i="54"/>
  <c r="P69" i="54"/>
  <c r="N70" i="54"/>
  <c r="P70" i="54"/>
  <c r="N71" i="54"/>
  <c r="P71" i="54"/>
  <c r="N72" i="54"/>
  <c r="P72" i="54"/>
  <c r="N79" i="54"/>
  <c r="P79" i="54"/>
  <c r="N80" i="54"/>
  <c r="P80" i="54"/>
  <c r="N81" i="54"/>
  <c r="P81" i="54"/>
  <c r="N82" i="54"/>
  <c r="P82" i="54"/>
  <c r="N83" i="54"/>
  <c r="P83" i="54"/>
  <c r="N84" i="54"/>
  <c r="P84" i="54"/>
  <c r="N86" i="54"/>
  <c r="P86" i="54"/>
  <c r="N89" i="54"/>
  <c r="P89" i="54"/>
  <c r="N90" i="54"/>
  <c r="P90" i="54"/>
  <c r="N91" i="54"/>
  <c r="P91" i="54"/>
  <c r="N92" i="54"/>
  <c r="P92" i="54"/>
  <c r="N93" i="54"/>
  <c r="P93" i="54"/>
  <c r="N94" i="54"/>
  <c r="P94" i="54"/>
  <c r="N95" i="54"/>
  <c r="P95" i="54"/>
  <c r="N96" i="54"/>
  <c r="P96" i="54"/>
  <c r="N97" i="54"/>
  <c r="P97" i="54"/>
  <c r="N98" i="54"/>
  <c r="P98" i="54"/>
  <c r="N99" i="54"/>
  <c r="P99" i="54"/>
  <c r="N102" i="54"/>
  <c r="P102" i="54"/>
  <c r="N103" i="54"/>
  <c r="P103" i="54"/>
  <c r="N105" i="54"/>
  <c r="P105" i="54"/>
  <c r="N106" i="54"/>
  <c r="P106" i="54"/>
  <c r="N107" i="54"/>
  <c r="P107" i="54"/>
  <c r="N108" i="54"/>
  <c r="P108" i="54"/>
  <c r="N109" i="54"/>
  <c r="P109" i="54"/>
  <c r="N110" i="54"/>
  <c r="P110" i="54"/>
  <c r="N113" i="54"/>
  <c r="P113" i="54"/>
  <c r="N114" i="54"/>
  <c r="P114" i="54"/>
  <c r="N115" i="54"/>
  <c r="P115" i="54"/>
  <c r="N116" i="54"/>
  <c r="P116" i="54"/>
  <c r="N117" i="54"/>
  <c r="P117" i="54"/>
  <c r="N118" i="54"/>
  <c r="P118" i="54"/>
  <c r="N119" i="54"/>
  <c r="P119" i="54"/>
  <c r="P131" i="54"/>
  <c r="P132" i="54"/>
  <c r="P129" i="54"/>
  <c r="V36" i="54"/>
  <c r="W36" i="54"/>
  <c r="V37" i="54"/>
  <c r="W37" i="54"/>
  <c r="V38" i="54"/>
  <c r="W38" i="54"/>
  <c r="V39" i="54"/>
  <c r="W39" i="54"/>
  <c r="V40" i="54"/>
  <c r="W40" i="54"/>
  <c r="V41" i="54"/>
  <c r="W41" i="54"/>
  <c r="N38" i="54"/>
  <c r="P38" i="54"/>
  <c r="N39" i="54"/>
  <c r="P39" i="54"/>
  <c r="N40" i="54"/>
  <c r="P40" i="54"/>
  <c r="P87" i="54"/>
  <c r="N87" i="54"/>
  <c r="V121" i="54"/>
  <c r="W121" i="54"/>
  <c r="V122" i="54"/>
  <c r="W122" i="54"/>
  <c r="V123" i="54"/>
  <c r="W123" i="54"/>
  <c r="V124" i="54"/>
  <c r="W124" i="54"/>
  <c r="V125" i="54"/>
  <c r="W125" i="54"/>
  <c r="K20" i="2"/>
  <c r="I18" i="2"/>
  <c r="H18" i="2"/>
  <c r="J18" i="2" s="1"/>
  <c r="F18" i="2"/>
  <c r="E18" i="2"/>
  <c r="I17" i="2"/>
  <c r="K17" i="2" s="1"/>
  <c r="H17" i="2"/>
  <c r="J17" i="2" s="1"/>
  <c r="F17" i="2"/>
  <c r="E17" i="2"/>
  <c r="I15" i="2"/>
  <c r="K15" i="2" s="1"/>
  <c r="H15" i="2"/>
  <c r="F15" i="2"/>
  <c r="E15" i="2"/>
  <c r="W7" i="55"/>
  <c r="W7" i="54"/>
  <c r="W7" i="51"/>
  <c r="W7" i="53"/>
  <c r="W7" i="52"/>
  <c r="W7" i="50"/>
  <c r="W7" i="49"/>
  <c r="W7" i="48"/>
  <c r="W7" i="47"/>
  <c r="W7" i="8"/>
  <c r="C2" i="63"/>
  <c r="C2" i="62"/>
  <c r="C2" i="61"/>
  <c r="F35" i="63"/>
  <c r="F36" i="63"/>
  <c r="F37" i="63"/>
  <c r="E12" i="63"/>
  <c r="D16" i="63"/>
  <c r="E16" i="63"/>
  <c r="F16" i="63"/>
  <c r="D19" i="63"/>
  <c r="E19" i="63"/>
  <c r="F19" i="63"/>
  <c r="D22" i="63"/>
  <c r="E22" i="63"/>
  <c r="F22" i="63"/>
  <c r="D25" i="63"/>
  <c r="E25" i="63"/>
  <c r="F25" i="63"/>
  <c r="D28" i="63"/>
  <c r="E28" i="63"/>
  <c r="F28" i="63"/>
  <c r="F30" i="63"/>
  <c r="F31" i="63"/>
  <c r="F32" i="63"/>
  <c r="F6" i="63"/>
  <c r="F7" i="63"/>
  <c r="F8" i="63"/>
  <c r="F9" i="63"/>
  <c r="F10" i="63"/>
  <c r="F11" i="63"/>
  <c r="F12" i="63"/>
  <c r="F39" i="63"/>
  <c r="E37" i="63"/>
  <c r="E32" i="63"/>
  <c r="E39" i="63"/>
  <c r="E46" i="63"/>
  <c r="E51" i="63"/>
  <c r="E53" i="63"/>
  <c r="E67" i="63"/>
  <c r="E69" i="63"/>
  <c r="F69" i="63"/>
  <c r="F71" i="63"/>
  <c r="F72" i="63"/>
  <c r="B76" i="63"/>
  <c r="E72" i="63"/>
  <c r="D71" i="63"/>
  <c r="F57" i="63"/>
  <c r="F58" i="63"/>
  <c r="F59" i="63"/>
  <c r="F61" i="63"/>
  <c r="F62" i="63"/>
  <c r="F63" i="63"/>
  <c r="F64" i="63"/>
  <c r="F65" i="63"/>
  <c r="F66" i="63"/>
  <c r="F67" i="63"/>
  <c r="F42" i="63"/>
  <c r="F44" i="63"/>
  <c r="F45" i="63"/>
  <c r="F46" i="63"/>
  <c r="F49" i="63"/>
  <c r="F50" i="63"/>
  <c r="F51" i="63"/>
  <c r="F53" i="63"/>
  <c r="F35" i="62"/>
  <c r="F36" i="62"/>
  <c r="F37" i="62"/>
  <c r="E12" i="62"/>
  <c r="D16" i="62"/>
  <c r="E16" i="62"/>
  <c r="F16" i="62"/>
  <c r="D19" i="62"/>
  <c r="E19" i="62"/>
  <c r="F19" i="62"/>
  <c r="D22" i="62"/>
  <c r="E22" i="62"/>
  <c r="F22" i="62"/>
  <c r="D25" i="62"/>
  <c r="E25" i="62"/>
  <c r="F25" i="62"/>
  <c r="D28" i="62"/>
  <c r="E28" i="62"/>
  <c r="F28" i="62"/>
  <c r="F30" i="62"/>
  <c r="F31" i="62"/>
  <c r="F32" i="62"/>
  <c r="F6" i="62"/>
  <c r="F7" i="62"/>
  <c r="F8" i="62"/>
  <c r="F9" i="62"/>
  <c r="F10" i="62"/>
  <c r="F11" i="62"/>
  <c r="F12" i="62"/>
  <c r="F39" i="62"/>
  <c r="E37" i="62"/>
  <c r="E32" i="62"/>
  <c r="E39" i="62"/>
  <c r="E46" i="62"/>
  <c r="E51" i="62"/>
  <c r="E53" i="62"/>
  <c r="E67" i="62"/>
  <c r="E69" i="62"/>
  <c r="F69" i="62"/>
  <c r="F71" i="62"/>
  <c r="F72" i="62"/>
  <c r="B76" i="62"/>
  <c r="E72" i="62"/>
  <c r="D71" i="62"/>
  <c r="F57" i="62"/>
  <c r="F58" i="62"/>
  <c r="F59" i="62"/>
  <c r="F61" i="62"/>
  <c r="F62" i="62"/>
  <c r="F63" i="62"/>
  <c r="F64" i="62"/>
  <c r="F65" i="62"/>
  <c r="F66" i="62"/>
  <c r="F67" i="62"/>
  <c r="F42" i="62"/>
  <c r="F44" i="62"/>
  <c r="F45" i="62"/>
  <c r="F46" i="62"/>
  <c r="F49" i="62"/>
  <c r="F50" i="62"/>
  <c r="F51" i="62"/>
  <c r="F53" i="62"/>
  <c r="F35" i="61"/>
  <c r="F36" i="61"/>
  <c r="F37" i="61" s="1"/>
  <c r="E12" i="61"/>
  <c r="D25" i="61" s="1"/>
  <c r="E25" i="61" s="1"/>
  <c r="F25" i="61" s="1"/>
  <c r="D16" i="61"/>
  <c r="E16" i="61" s="1"/>
  <c r="F30" i="61"/>
  <c r="F31" i="61"/>
  <c r="F6" i="61"/>
  <c r="F7" i="61"/>
  <c r="F8" i="61"/>
  <c r="F9" i="61"/>
  <c r="F10" i="61"/>
  <c r="F11" i="61"/>
  <c r="E37" i="61"/>
  <c r="E46" i="61"/>
  <c r="E51" i="61"/>
  <c r="E53" i="61"/>
  <c r="E67" i="61"/>
  <c r="F71" i="61"/>
  <c r="F57" i="61"/>
  <c r="F58" i="61"/>
  <c r="F59" i="61"/>
  <c r="F61" i="61"/>
  <c r="F62" i="61"/>
  <c r="F63" i="61"/>
  <c r="F64" i="61"/>
  <c r="F65" i="61"/>
  <c r="F66" i="61"/>
  <c r="F67" i="61"/>
  <c r="F42" i="61"/>
  <c r="F44" i="61"/>
  <c r="F45" i="61"/>
  <c r="F46" i="61"/>
  <c r="F49" i="61"/>
  <c r="F51" i="61" s="1"/>
  <c r="F50" i="61"/>
  <c r="B37" i="51"/>
  <c r="P15" i="55"/>
  <c r="V36" i="55"/>
  <c r="W36" i="55"/>
  <c r="V37" i="55"/>
  <c r="W37" i="55"/>
  <c r="V38" i="55"/>
  <c r="W38" i="55"/>
  <c r="V39" i="55"/>
  <c r="W39" i="55"/>
  <c r="V40" i="55"/>
  <c r="W40" i="55"/>
  <c r="P35" i="55"/>
  <c r="P36" i="55"/>
  <c r="P37" i="55"/>
  <c r="P38" i="55"/>
  <c r="P39" i="55"/>
  <c r="P40" i="55"/>
  <c r="P41" i="55"/>
  <c r="P42" i="55"/>
  <c r="P43" i="55"/>
  <c r="P44" i="55"/>
  <c r="P45" i="55"/>
  <c r="P46" i="55"/>
  <c r="P47" i="55"/>
  <c r="N14" i="55"/>
  <c r="N15" i="55"/>
  <c r="N21" i="55"/>
  <c r="N22" i="55"/>
  <c r="N23" i="55"/>
  <c r="N24" i="55"/>
  <c r="N25" i="55"/>
  <c r="N26" i="55"/>
  <c r="N27" i="55"/>
  <c r="N28" i="55"/>
  <c r="N29" i="55"/>
  <c r="N30" i="55"/>
  <c r="N31" i="55"/>
  <c r="N32" i="55"/>
  <c r="N33" i="55"/>
  <c r="N35" i="55"/>
  <c r="N36" i="55"/>
  <c r="N37" i="55"/>
  <c r="N38" i="55"/>
  <c r="N39" i="55"/>
  <c r="N40" i="55"/>
  <c r="N41" i="55"/>
  <c r="N42" i="55"/>
  <c r="N43" i="55"/>
  <c r="N44" i="55"/>
  <c r="N45" i="55"/>
  <c r="N46" i="55"/>
  <c r="N47" i="55"/>
  <c r="N48" i="55"/>
  <c r="N49" i="55"/>
  <c r="N50" i="55"/>
  <c r="N51" i="55"/>
  <c r="N52" i="55"/>
  <c r="N53" i="55"/>
  <c r="H10" i="55"/>
  <c r="M8" i="55"/>
  <c r="M41" i="55"/>
  <c r="M42" i="55"/>
  <c r="M43" i="55"/>
  <c r="M44" i="55"/>
  <c r="M45" i="55"/>
  <c r="M46" i="55"/>
  <c r="M47" i="55"/>
  <c r="M48" i="55"/>
  <c r="M49" i="55"/>
  <c r="M50" i="55"/>
  <c r="M51" i="55"/>
  <c r="M52" i="55"/>
  <c r="M53" i="55"/>
  <c r="M21" i="55"/>
  <c r="M22" i="55"/>
  <c r="M23" i="55"/>
  <c r="M24" i="55"/>
  <c r="M25" i="55"/>
  <c r="M26" i="55"/>
  <c r="M27" i="55"/>
  <c r="M28" i="55"/>
  <c r="M29" i="55"/>
  <c r="M30" i="55"/>
  <c r="M31" i="55"/>
  <c r="M32" i="55"/>
  <c r="M33" i="55"/>
  <c r="M36" i="55"/>
  <c r="M37" i="55"/>
  <c r="M38" i="55"/>
  <c r="M39" i="55"/>
  <c r="M40" i="55"/>
  <c r="B14" i="55"/>
  <c r="B16" i="55"/>
  <c r="B17"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4" i="55"/>
  <c r="N13" i="55"/>
  <c r="P13" i="55"/>
  <c r="P14" i="55"/>
  <c r="P21" i="55"/>
  <c r="P22" i="55"/>
  <c r="P23" i="55"/>
  <c r="P24" i="55"/>
  <c r="P25" i="55"/>
  <c r="P26" i="55"/>
  <c r="P27" i="55"/>
  <c r="P28" i="55"/>
  <c r="P29" i="55"/>
  <c r="P30" i="55"/>
  <c r="P31" i="55"/>
  <c r="P32" i="55"/>
  <c r="P33" i="55"/>
  <c r="P48" i="55"/>
  <c r="P49" i="55"/>
  <c r="P50" i="55"/>
  <c r="P51" i="55"/>
  <c r="P52" i="55"/>
  <c r="P53" i="55"/>
  <c r="V22" i="55"/>
  <c r="W22" i="55"/>
  <c r="V23" i="55"/>
  <c r="W23" i="55"/>
  <c r="V24" i="55"/>
  <c r="W24" i="55"/>
  <c r="V25" i="55"/>
  <c r="W25" i="55"/>
  <c r="V26" i="55"/>
  <c r="W26" i="55"/>
  <c r="V27" i="55"/>
  <c r="W27" i="55"/>
  <c r="V28" i="55"/>
  <c r="W28" i="55"/>
  <c r="V29" i="55"/>
  <c r="W29" i="55"/>
  <c r="V30" i="55"/>
  <c r="W30" i="55"/>
  <c r="V31" i="55"/>
  <c r="W31" i="55"/>
  <c r="V32" i="55"/>
  <c r="W32" i="55"/>
  <c r="V33" i="55"/>
  <c r="W33" i="55"/>
  <c r="V35" i="55"/>
  <c r="W35" i="55"/>
  <c r="V41" i="55"/>
  <c r="W41" i="55"/>
  <c r="V42" i="55"/>
  <c r="W42" i="55"/>
  <c r="V43" i="55"/>
  <c r="W43" i="55"/>
  <c r="V44" i="55"/>
  <c r="W44" i="55"/>
  <c r="V45" i="55"/>
  <c r="W45" i="55"/>
  <c r="V47" i="55"/>
  <c r="W47" i="55"/>
  <c r="V48" i="55"/>
  <c r="W48" i="55"/>
  <c r="V49" i="55"/>
  <c r="W49" i="55"/>
  <c r="V50" i="55"/>
  <c r="W50" i="55"/>
  <c r="V51" i="55"/>
  <c r="W51" i="55"/>
  <c r="V52" i="55"/>
  <c r="W52" i="55"/>
  <c r="H81" i="55"/>
  <c r="B79" i="55"/>
  <c r="P7" i="55"/>
  <c r="J4" i="55"/>
  <c r="B4" i="54"/>
  <c r="H10" i="54"/>
  <c r="N122" i="54"/>
  <c r="P122" i="54" s="1"/>
  <c r="V13" i="54"/>
  <c r="W13" i="54"/>
  <c r="V14" i="54"/>
  <c r="W14" i="54"/>
  <c r="V17" i="54"/>
  <c r="W17" i="54"/>
  <c r="V18" i="54"/>
  <c r="W18" i="54"/>
  <c r="V19" i="54"/>
  <c r="W19" i="54"/>
  <c r="V20" i="54"/>
  <c r="W20" i="54"/>
  <c r="V21" i="54"/>
  <c r="W21" i="54"/>
  <c r="V22" i="54"/>
  <c r="W22" i="54"/>
  <c r="V23" i="54"/>
  <c r="W23" i="54"/>
  <c r="V24" i="54"/>
  <c r="W24" i="54"/>
  <c r="V25" i="54"/>
  <c r="W25" i="54"/>
  <c r="V26" i="54"/>
  <c r="W26" i="54"/>
  <c r="V27" i="54"/>
  <c r="W27" i="54"/>
  <c r="V28" i="54"/>
  <c r="W28" i="54"/>
  <c r="V29" i="54"/>
  <c r="W29" i="54"/>
  <c r="V30" i="54"/>
  <c r="W30" i="54"/>
  <c r="V31" i="54"/>
  <c r="W31" i="54"/>
  <c r="V32" i="54"/>
  <c r="W32" i="54"/>
  <c r="V33" i="54"/>
  <c r="W33" i="54"/>
  <c r="V34" i="54"/>
  <c r="W34" i="54"/>
  <c r="V35" i="54"/>
  <c r="W35" i="54"/>
  <c r="V42" i="54"/>
  <c r="W42" i="54"/>
  <c r="V43" i="54"/>
  <c r="W43" i="54"/>
  <c r="V44" i="54"/>
  <c r="W44" i="54"/>
  <c r="V45" i="54"/>
  <c r="W45" i="54"/>
  <c r="V46" i="54"/>
  <c r="W46" i="54"/>
  <c r="V49" i="54"/>
  <c r="W49" i="54"/>
  <c r="V50" i="54"/>
  <c r="W50" i="54"/>
  <c r="V51" i="54"/>
  <c r="W51" i="54"/>
  <c r="V52" i="54"/>
  <c r="W52" i="54"/>
  <c r="V53" i="54"/>
  <c r="W53" i="54"/>
  <c r="V55" i="54"/>
  <c r="W55" i="54"/>
  <c r="V56" i="54"/>
  <c r="W56" i="54"/>
  <c r="W57" i="54"/>
  <c r="V58" i="54"/>
  <c r="W58" i="54"/>
  <c r="W59" i="54"/>
  <c r="V60" i="54"/>
  <c r="W60" i="54"/>
  <c r="V61" i="54"/>
  <c r="W61" i="54"/>
  <c r="V63" i="54"/>
  <c r="W63" i="54"/>
  <c r="W64" i="54"/>
  <c r="V65" i="54"/>
  <c r="W65" i="54"/>
  <c r="W67" i="54"/>
  <c r="V68" i="54"/>
  <c r="W68" i="54"/>
  <c r="W70" i="54"/>
  <c r="V71" i="54"/>
  <c r="W71" i="54"/>
  <c r="W72" i="54"/>
  <c r="V73" i="54"/>
  <c r="W73" i="54"/>
  <c r="W74" i="54"/>
  <c r="V75" i="54"/>
  <c r="W75" i="54"/>
  <c r="W76" i="54"/>
  <c r="V77" i="54"/>
  <c r="W77" i="54"/>
  <c r="W78" i="54"/>
  <c r="V79" i="54"/>
  <c r="W79" i="54"/>
  <c r="W80" i="54"/>
  <c r="V81" i="54"/>
  <c r="W81" i="54"/>
  <c r="V82" i="54"/>
  <c r="W82" i="54"/>
  <c r="V83" i="54"/>
  <c r="W83" i="54"/>
  <c r="V84" i="54"/>
  <c r="W84" i="54"/>
  <c r="V85" i="54"/>
  <c r="W85" i="54"/>
  <c r="V86" i="54"/>
  <c r="W86" i="54"/>
  <c r="V87" i="54"/>
  <c r="W87" i="54"/>
  <c r="V88" i="54"/>
  <c r="W88" i="54"/>
  <c r="V89" i="54"/>
  <c r="W89" i="54"/>
  <c r="V90" i="54"/>
  <c r="W90" i="54"/>
  <c r="V91" i="54"/>
  <c r="W91" i="54"/>
  <c r="V92" i="54"/>
  <c r="W92" i="54"/>
  <c r="V93" i="54"/>
  <c r="W93" i="54"/>
  <c r="V94" i="54"/>
  <c r="W94" i="54"/>
  <c r="V95" i="54"/>
  <c r="W95" i="54"/>
  <c r="V96" i="54"/>
  <c r="W96" i="54"/>
  <c r="V97" i="54"/>
  <c r="W97" i="54"/>
  <c r="V98" i="54"/>
  <c r="W98" i="54"/>
  <c r="V99" i="54"/>
  <c r="W99" i="54"/>
  <c r="V100" i="54"/>
  <c r="W100" i="54"/>
  <c r="V101" i="54"/>
  <c r="W101" i="54"/>
  <c r="V102" i="54"/>
  <c r="W102" i="54"/>
  <c r="V103" i="54"/>
  <c r="W103" i="54"/>
  <c r="V104" i="54"/>
  <c r="W104" i="54"/>
  <c r="V105" i="54"/>
  <c r="W105" i="54"/>
  <c r="V106" i="54"/>
  <c r="W106" i="54"/>
  <c r="V107" i="54"/>
  <c r="W107" i="54"/>
  <c r="V108" i="54"/>
  <c r="W108" i="54"/>
  <c r="V109" i="54"/>
  <c r="W109" i="54"/>
  <c r="V110" i="54"/>
  <c r="W110" i="54"/>
  <c r="V111" i="54"/>
  <c r="W111" i="54"/>
  <c r="V112" i="54"/>
  <c r="W112" i="54"/>
  <c r="V113" i="54"/>
  <c r="W113" i="54"/>
  <c r="V114" i="54"/>
  <c r="W114" i="54"/>
  <c r="V115" i="54"/>
  <c r="W115" i="54"/>
  <c r="V116" i="54"/>
  <c r="W116" i="54"/>
  <c r="V117" i="54"/>
  <c r="W117" i="54"/>
  <c r="V118" i="54"/>
  <c r="W118" i="54"/>
  <c r="V119" i="54"/>
  <c r="W119" i="54"/>
  <c r="V120" i="54"/>
  <c r="W120" i="54"/>
  <c r="V126" i="54"/>
  <c r="W126" i="54"/>
  <c r="V127" i="54"/>
  <c r="W127" i="54"/>
  <c r="V128" i="54"/>
  <c r="W128" i="54"/>
  <c r="V129" i="54"/>
  <c r="W129" i="54"/>
  <c r="V130" i="54"/>
  <c r="W130" i="54"/>
  <c r="V131" i="54"/>
  <c r="W131" i="54"/>
  <c r="V132" i="54"/>
  <c r="W132" i="54"/>
  <c r="H135" i="54"/>
  <c r="B14" i="54"/>
  <c r="B15" i="54"/>
  <c r="B16" i="54"/>
  <c r="B19" i="54"/>
  <c r="B20" i="54"/>
  <c r="B21" i="54"/>
  <c r="B22" i="54"/>
  <c r="B23" i="54"/>
  <c r="B24" i="54"/>
  <c r="B25" i="54"/>
  <c r="B26" i="54"/>
  <c r="B27" i="54"/>
  <c r="B28" i="54"/>
  <c r="B29" i="54"/>
  <c r="B30" i="54"/>
  <c r="B31" i="54"/>
  <c r="B32" i="54"/>
  <c r="B33" i="54"/>
  <c r="B34" i="54"/>
  <c r="B35" i="54"/>
  <c r="B36" i="54"/>
  <c r="B37" i="54"/>
  <c r="B38" i="54"/>
  <c r="B39" i="54"/>
  <c r="B40" i="54"/>
  <c r="B41" i="54"/>
  <c r="B42" i="54"/>
  <c r="B43" i="54"/>
  <c r="B44" i="54"/>
  <c r="B45" i="54"/>
  <c r="B46" i="54"/>
  <c r="B48" i="54"/>
  <c r="B49" i="54"/>
  <c r="B50" i="54"/>
  <c r="B51" i="54"/>
  <c r="B52" i="54"/>
  <c r="B53" i="54"/>
  <c r="B55" i="54"/>
  <c r="B56" i="54"/>
  <c r="B58" i="54"/>
  <c r="B60" i="54"/>
  <c r="B63" i="54"/>
  <c r="B65" i="54"/>
  <c r="B68" i="54"/>
  <c r="B71" i="54"/>
  <c r="B73" i="54"/>
  <c r="B75" i="54"/>
  <c r="B77" i="54"/>
  <c r="B79"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109" i="54"/>
  <c r="B110" i="54"/>
  <c r="B111" i="54"/>
  <c r="B112" i="54"/>
  <c r="B113" i="54"/>
  <c r="B114" i="54"/>
  <c r="B115" i="54"/>
  <c r="B116" i="54"/>
  <c r="B117" i="54"/>
  <c r="B118" i="54"/>
  <c r="B119" i="54"/>
  <c r="B120" i="54"/>
  <c r="B121" i="54"/>
  <c r="B122" i="54"/>
  <c r="B123" i="54"/>
  <c r="B124" i="54"/>
  <c r="B126" i="54"/>
  <c r="B127" i="54"/>
  <c r="B128" i="54"/>
  <c r="B129" i="54"/>
  <c r="B130" i="54"/>
  <c r="B131" i="54"/>
  <c r="B132" i="54"/>
  <c r="B133" i="54"/>
  <c r="P7" i="54"/>
  <c r="J4" i="54"/>
  <c r="V32" i="51"/>
  <c r="W32" i="51"/>
  <c r="V33" i="51"/>
  <c r="W33" i="51"/>
  <c r="V34" i="51"/>
  <c r="W34" i="51"/>
  <c r="V35" i="51"/>
  <c r="W35" i="51"/>
  <c r="V17" i="51"/>
  <c r="W17" i="51"/>
  <c r="V18" i="51"/>
  <c r="W18" i="51"/>
  <c r="V19" i="51"/>
  <c r="W19" i="51"/>
  <c r="M8" i="51"/>
  <c r="M19" i="51"/>
  <c r="N19" i="51"/>
  <c r="P19" i="51"/>
  <c r="M20" i="51"/>
  <c r="N20" i="51"/>
  <c r="M35" i="51"/>
  <c r="N35" i="51"/>
  <c r="P35" i="51"/>
  <c r="M34" i="51"/>
  <c r="N34" i="51"/>
  <c r="P34" i="51"/>
  <c r="M33" i="51"/>
  <c r="N33" i="51"/>
  <c r="P33" i="51"/>
  <c r="M32" i="51"/>
  <c r="N32" i="51"/>
  <c r="P32" i="51"/>
  <c r="M17" i="51"/>
  <c r="M18" i="51"/>
  <c r="M21" i="51"/>
  <c r="M22" i="51"/>
  <c r="M23" i="51"/>
  <c r="M24" i="51"/>
  <c r="M25" i="51"/>
  <c r="M26" i="51"/>
  <c r="M27" i="51"/>
  <c r="M28" i="51"/>
  <c r="M29" i="51"/>
  <c r="M30" i="51"/>
  <c r="M31" i="51"/>
  <c r="M16" i="51"/>
  <c r="Q32" i="51"/>
  <c r="S32" i="51"/>
  <c r="Q28" i="51"/>
  <c r="S28" i="51"/>
  <c r="Q25" i="51"/>
  <c r="S25" i="51"/>
  <c r="Q24" i="51"/>
  <c r="S24" i="51"/>
  <c r="Q14" i="51"/>
  <c r="S14" i="51"/>
  <c r="Q13" i="51"/>
  <c r="S13" i="51"/>
  <c r="M15" i="51"/>
  <c r="M14" i="51"/>
  <c r="B4" i="51"/>
  <c r="B4" i="53"/>
  <c r="M8" i="53"/>
  <c r="M13" i="53"/>
  <c r="N13" i="53"/>
  <c r="P13" i="53"/>
  <c r="M14" i="53"/>
  <c r="N14" i="53"/>
  <c r="P14" i="53"/>
  <c r="M15" i="53"/>
  <c r="N15" i="53"/>
  <c r="P15" i="53"/>
  <c r="M16" i="53"/>
  <c r="N16" i="53"/>
  <c r="P16" i="53"/>
  <c r="M17" i="53"/>
  <c r="N17" i="53"/>
  <c r="P17" i="53"/>
  <c r="M18" i="53"/>
  <c r="N18" i="53"/>
  <c r="P18" i="53"/>
  <c r="M20" i="53"/>
  <c r="N20" i="53"/>
  <c r="P20" i="53"/>
  <c r="M21" i="53"/>
  <c r="N21" i="53"/>
  <c r="P21" i="53"/>
  <c r="M22" i="53"/>
  <c r="N22" i="53"/>
  <c r="P22" i="53"/>
  <c r="M23" i="53"/>
  <c r="N23" i="53"/>
  <c r="P23" i="53"/>
  <c r="M24" i="53"/>
  <c r="N24" i="53"/>
  <c r="P24" i="53"/>
  <c r="M25" i="53"/>
  <c r="N25" i="53"/>
  <c r="P25" i="53"/>
  <c r="M26" i="53"/>
  <c r="N26" i="53"/>
  <c r="P26" i="53"/>
  <c r="M27" i="53"/>
  <c r="N27" i="53"/>
  <c r="P27" i="53"/>
  <c r="M28" i="53"/>
  <c r="N28" i="53"/>
  <c r="P28" i="53"/>
  <c r="M29" i="53"/>
  <c r="N29" i="53"/>
  <c r="P29" i="53"/>
  <c r="M30" i="53"/>
  <c r="N30" i="53"/>
  <c r="P30" i="53"/>
  <c r="M31" i="53"/>
  <c r="N31" i="53"/>
  <c r="P31" i="53"/>
  <c r="H10" i="53"/>
  <c r="P34" i="53"/>
  <c r="Q16" i="53"/>
  <c r="S16" i="53"/>
  <c r="Q18" i="53"/>
  <c r="S18" i="53"/>
  <c r="Q21" i="53"/>
  <c r="S21" i="53"/>
  <c r="Q22" i="53"/>
  <c r="S22" i="53"/>
  <c r="Q27" i="53"/>
  <c r="S27" i="53"/>
  <c r="Q29" i="53"/>
  <c r="S29" i="53"/>
  <c r="Q30" i="53"/>
  <c r="S30" i="53"/>
  <c r="Q31" i="53"/>
  <c r="S31" i="53"/>
  <c r="S34" i="53"/>
  <c r="P36" i="53"/>
  <c r="N34" i="53"/>
  <c r="Q34" i="53"/>
  <c r="N36" i="53"/>
  <c r="V13" i="53"/>
  <c r="W13" i="53"/>
  <c r="V14" i="53"/>
  <c r="W14" i="53"/>
  <c r="V15" i="53"/>
  <c r="W15" i="53"/>
  <c r="V16" i="53"/>
  <c r="W16" i="53"/>
  <c r="V18" i="53"/>
  <c r="W18" i="53"/>
  <c r="V20" i="53"/>
  <c r="W20" i="53"/>
  <c r="V21" i="53"/>
  <c r="W21" i="53"/>
  <c r="V22" i="53"/>
  <c r="W22" i="53"/>
  <c r="V23" i="53"/>
  <c r="W23" i="53"/>
  <c r="V24" i="53"/>
  <c r="W24" i="53"/>
  <c r="V25" i="53"/>
  <c r="W25" i="53"/>
  <c r="V26" i="53"/>
  <c r="W26" i="53"/>
  <c r="V27" i="53"/>
  <c r="W27" i="53"/>
  <c r="V28" i="53"/>
  <c r="W28" i="53"/>
  <c r="V29" i="53"/>
  <c r="W29" i="53"/>
  <c r="V30" i="53"/>
  <c r="W30" i="53"/>
  <c r="V31" i="53"/>
  <c r="W31" i="53"/>
  <c r="W34" i="53"/>
  <c r="V34" i="53"/>
  <c r="H34" i="53"/>
  <c r="B14" i="53"/>
  <c r="B15" i="53"/>
  <c r="B16" i="53"/>
  <c r="B19" i="53"/>
  <c r="B20" i="53"/>
  <c r="B21" i="53"/>
  <c r="B22" i="53"/>
  <c r="B23" i="53"/>
  <c r="B24" i="53"/>
  <c r="B25" i="53"/>
  <c r="B26" i="53"/>
  <c r="B27" i="53"/>
  <c r="B28" i="53"/>
  <c r="B29" i="53"/>
  <c r="B30" i="53"/>
  <c r="B31" i="53"/>
  <c r="B32" i="53"/>
  <c r="P7" i="53"/>
  <c r="J4" i="53"/>
  <c r="V31" i="51"/>
  <c r="W31" i="51"/>
  <c r="N31" i="51"/>
  <c r="P31" i="51"/>
  <c r="N17" i="51"/>
  <c r="P17" i="51"/>
  <c r="N18" i="51"/>
  <c r="P18" i="51"/>
  <c r="S18" i="52"/>
  <c r="S16" i="52"/>
  <c r="M8" i="52"/>
  <c r="M13" i="52"/>
  <c r="N13" i="52"/>
  <c r="P13" i="52"/>
  <c r="M14" i="52"/>
  <c r="N14" i="52"/>
  <c r="P14" i="52"/>
  <c r="M15" i="52"/>
  <c r="N15" i="52"/>
  <c r="P15" i="52"/>
  <c r="M16" i="52"/>
  <c r="N16" i="52"/>
  <c r="P16" i="52"/>
  <c r="M17" i="52"/>
  <c r="N17" i="52"/>
  <c r="P17" i="52"/>
  <c r="M18" i="52"/>
  <c r="N18" i="52"/>
  <c r="P18" i="52"/>
  <c r="M20" i="52"/>
  <c r="N20" i="52"/>
  <c r="P20" i="52"/>
  <c r="M21" i="52"/>
  <c r="N21" i="52"/>
  <c r="P21" i="52"/>
  <c r="M22" i="52"/>
  <c r="N22" i="52"/>
  <c r="P22" i="52"/>
  <c r="M23" i="52"/>
  <c r="N23" i="52"/>
  <c r="P23" i="52"/>
  <c r="M24" i="52"/>
  <c r="N24" i="52"/>
  <c r="P24" i="52"/>
  <c r="M25" i="52"/>
  <c r="N25" i="52"/>
  <c r="P25" i="52"/>
  <c r="M26" i="52"/>
  <c r="N26" i="52"/>
  <c r="P26" i="52"/>
  <c r="M27" i="52"/>
  <c r="N27" i="52"/>
  <c r="P27" i="52"/>
  <c r="M28" i="52"/>
  <c r="N28" i="52"/>
  <c r="P28" i="52"/>
  <c r="M29" i="52"/>
  <c r="N29" i="52"/>
  <c r="P29" i="52"/>
  <c r="M30" i="52"/>
  <c r="N30" i="52"/>
  <c r="P30" i="52"/>
  <c r="P33" i="52"/>
  <c r="Q21" i="52"/>
  <c r="S21" i="52"/>
  <c r="Q22" i="52"/>
  <c r="S22" i="52"/>
  <c r="Q26" i="52"/>
  <c r="S26" i="52"/>
  <c r="Q28" i="52"/>
  <c r="S28" i="52"/>
  <c r="Q29" i="52"/>
  <c r="S29" i="52"/>
  <c r="Q30" i="52"/>
  <c r="S30" i="52"/>
  <c r="S33" i="52"/>
  <c r="P35" i="52"/>
  <c r="N33" i="52"/>
  <c r="Q16" i="52"/>
  <c r="Q18" i="52"/>
  <c r="Q20" i="52"/>
  <c r="Q33" i="52"/>
  <c r="N35" i="52"/>
  <c r="V13" i="52"/>
  <c r="W13" i="52"/>
  <c r="V14" i="52"/>
  <c r="W14" i="52"/>
  <c r="V15" i="52"/>
  <c r="W15" i="52"/>
  <c r="V16" i="52"/>
  <c r="W16" i="52"/>
  <c r="V18" i="52"/>
  <c r="W18" i="52"/>
  <c r="V20" i="52"/>
  <c r="W20" i="52"/>
  <c r="V21" i="52"/>
  <c r="W21" i="52"/>
  <c r="V22" i="52"/>
  <c r="W22" i="52"/>
  <c r="V23" i="52"/>
  <c r="W23" i="52"/>
  <c r="V24" i="52"/>
  <c r="W24" i="52"/>
  <c r="V25" i="52"/>
  <c r="W25" i="52"/>
  <c r="V26" i="52"/>
  <c r="W26" i="52"/>
  <c r="V27" i="52"/>
  <c r="W27" i="52"/>
  <c r="V28" i="52"/>
  <c r="W28" i="52"/>
  <c r="V29" i="52"/>
  <c r="W29" i="52"/>
  <c r="V30" i="52"/>
  <c r="W30" i="52"/>
  <c r="W33" i="52"/>
  <c r="V33" i="52"/>
  <c r="H33" i="52"/>
  <c r="B14" i="52"/>
  <c r="B15" i="52"/>
  <c r="B16" i="52"/>
  <c r="B18" i="52"/>
  <c r="B19" i="52"/>
  <c r="B20" i="52"/>
  <c r="B21" i="52"/>
  <c r="B22" i="52"/>
  <c r="B23" i="52"/>
  <c r="B24" i="52"/>
  <c r="B25" i="52"/>
  <c r="B26" i="52"/>
  <c r="B27" i="52"/>
  <c r="B28" i="52"/>
  <c r="B29" i="52"/>
  <c r="B30" i="52"/>
  <c r="B31" i="52"/>
  <c r="P7" i="52"/>
  <c r="J4" i="52"/>
  <c r="B4" i="52"/>
  <c r="W61" i="50"/>
  <c r="W100" i="50"/>
  <c r="W126" i="50"/>
  <c r="V72" i="50"/>
  <c r="W72" i="50"/>
  <c r="V73" i="50"/>
  <c r="W73" i="50"/>
  <c r="V74" i="50"/>
  <c r="W74" i="50"/>
  <c r="V75" i="50"/>
  <c r="W75" i="50"/>
  <c r="V76" i="50"/>
  <c r="W76" i="50"/>
  <c r="V77" i="50"/>
  <c r="W77" i="50"/>
  <c r="V78" i="50"/>
  <c r="W78" i="50"/>
  <c r="V79" i="50"/>
  <c r="W79" i="50"/>
  <c r="V80" i="50"/>
  <c r="W80" i="50"/>
  <c r="V81" i="50"/>
  <c r="W81" i="50"/>
  <c r="V82" i="50"/>
  <c r="W82" i="50"/>
  <c r="V83" i="50"/>
  <c r="W83" i="50"/>
  <c r="V84" i="50"/>
  <c r="W84" i="50"/>
  <c r="V85" i="50"/>
  <c r="W85" i="50"/>
  <c r="V86" i="50"/>
  <c r="W86" i="50"/>
  <c r="V87" i="50"/>
  <c r="W87" i="50"/>
  <c r="V88" i="50"/>
  <c r="W88" i="50"/>
  <c r="V89" i="50"/>
  <c r="W89" i="50"/>
  <c r="V90" i="50"/>
  <c r="W90" i="50"/>
  <c r="V91" i="50"/>
  <c r="W91" i="50"/>
  <c r="V92" i="50"/>
  <c r="W92" i="50"/>
  <c r="V69" i="50"/>
  <c r="W69" i="50"/>
  <c r="V45" i="50"/>
  <c r="W45" i="50"/>
  <c r="V46" i="50"/>
  <c r="W46" i="50"/>
  <c r="V47" i="50"/>
  <c r="W47" i="50"/>
  <c r="V48" i="50"/>
  <c r="W48" i="50"/>
  <c r="V49" i="50"/>
  <c r="W49" i="50"/>
  <c r="V50" i="50"/>
  <c r="W50" i="50"/>
  <c r="V51" i="50"/>
  <c r="W51" i="50"/>
  <c r="V52" i="50"/>
  <c r="W52" i="50"/>
  <c r="V54" i="50"/>
  <c r="W54" i="50"/>
  <c r="V55" i="50"/>
  <c r="W55" i="50"/>
  <c r="V56" i="50"/>
  <c r="W56" i="50"/>
  <c r="V57" i="50"/>
  <c r="W57" i="50"/>
  <c r="V58" i="50"/>
  <c r="W58" i="50"/>
  <c r="V59" i="50"/>
  <c r="W59" i="50"/>
  <c r="V60" i="50"/>
  <c r="W60" i="50"/>
  <c r="V67" i="50"/>
  <c r="W67" i="50"/>
  <c r="V71" i="50"/>
  <c r="W71" i="50"/>
  <c r="V120" i="50"/>
  <c r="W120" i="50"/>
  <c r="V122" i="50"/>
  <c r="W122" i="50"/>
  <c r="V123" i="50"/>
  <c r="W123" i="50"/>
  <c r="V124" i="50"/>
  <c r="W124" i="50"/>
  <c r="V125" i="50"/>
  <c r="W125" i="50"/>
  <c r="V126" i="50"/>
  <c r="V127" i="50"/>
  <c r="W127" i="50"/>
  <c r="V128" i="50"/>
  <c r="W128" i="50"/>
  <c r="V129" i="50"/>
  <c r="W129" i="50"/>
  <c r="P122" i="50"/>
  <c r="P37" i="50"/>
  <c r="N87" i="50"/>
  <c r="Q67" i="50"/>
  <c r="S67" i="50"/>
  <c r="M92" i="50"/>
  <c r="N92" i="50"/>
  <c r="P92" i="50"/>
  <c r="M148" i="8"/>
  <c r="M197" i="8"/>
  <c r="M196" i="8"/>
  <c r="M177" i="8"/>
  <c r="M178" i="8"/>
  <c r="M179" i="8"/>
  <c r="M180" i="8"/>
  <c r="M181" i="8"/>
  <c r="M182" i="8"/>
  <c r="M176" i="8"/>
  <c r="M76" i="48"/>
  <c r="M77" i="48"/>
  <c r="M75" i="48"/>
  <c r="M73" i="48"/>
  <c r="M72" i="48"/>
  <c r="M87" i="48"/>
  <c r="M86" i="48"/>
  <c r="W13" i="49"/>
  <c r="W14" i="49"/>
  <c r="W15" i="49"/>
  <c r="W16" i="49"/>
  <c r="W17" i="49"/>
  <c r="W18" i="49"/>
  <c r="W19" i="49"/>
  <c r="W20" i="49"/>
  <c r="W21" i="49"/>
  <c r="W22" i="49"/>
  <c r="W23" i="49"/>
  <c r="W24" i="49"/>
  <c r="W25" i="49"/>
  <c r="W26" i="49"/>
  <c r="W27" i="49"/>
  <c r="W28" i="49"/>
  <c r="W29" i="49"/>
  <c r="W30" i="49"/>
  <c r="W31" i="49"/>
  <c r="W32" i="49"/>
  <c r="W33" i="49"/>
  <c r="W34" i="49"/>
  <c r="W35" i="49"/>
  <c r="W36" i="49"/>
  <c r="W37" i="49"/>
  <c r="W38" i="49"/>
  <c r="W40" i="49"/>
  <c r="W42" i="49"/>
  <c r="W43" i="49"/>
  <c r="W44" i="49"/>
  <c r="W45" i="49"/>
  <c r="W46" i="49"/>
  <c r="W47" i="49"/>
  <c r="W48" i="49"/>
  <c r="W49" i="49"/>
  <c r="W50" i="49"/>
  <c r="W51" i="49"/>
  <c r="W52" i="49"/>
  <c r="W53" i="49"/>
  <c r="W54" i="49"/>
  <c r="W55" i="49"/>
  <c r="W56" i="49"/>
  <c r="W57" i="49"/>
  <c r="W58" i="49"/>
  <c r="W59" i="49"/>
  <c r="W60" i="49"/>
  <c r="W61" i="49"/>
  <c r="W62" i="49"/>
  <c r="W63" i="49"/>
  <c r="W64" i="49"/>
  <c r="W65" i="49"/>
  <c r="W66" i="49"/>
  <c r="W67" i="49"/>
  <c r="W68" i="49"/>
  <c r="W69" i="49"/>
  <c r="W70" i="49"/>
  <c r="W71" i="49"/>
  <c r="W72" i="49"/>
  <c r="W73" i="49"/>
  <c r="W74" i="49"/>
  <c r="W75" i="49"/>
  <c r="W78" i="49"/>
  <c r="I11" i="2"/>
  <c r="H11" i="2"/>
  <c r="J11" i="2" s="1"/>
  <c r="P37" i="49"/>
  <c r="M8" i="50"/>
  <c r="Q87" i="50"/>
  <c r="S87" i="50"/>
  <c r="Q71" i="50"/>
  <c r="S71" i="50"/>
  <c r="Q65" i="50"/>
  <c r="Q61" i="50"/>
  <c r="M62" i="50"/>
  <c r="N62" i="50"/>
  <c r="P62" i="50"/>
  <c r="M65" i="50"/>
  <c r="M66" i="50"/>
  <c r="M67" i="50"/>
  <c r="M68" i="50"/>
  <c r="N68" i="50"/>
  <c r="P68" i="50"/>
  <c r="M69" i="50"/>
  <c r="M70" i="50"/>
  <c r="M61" i="50"/>
  <c r="M42" i="50"/>
  <c r="N42" i="50"/>
  <c r="P42" i="50"/>
  <c r="M13" i="51"/>
  <c r="N13" i="51"/>
  <c r="P13" i="51"/>
  <c r="N14" i="51"/>
  <c r="P14" i="51"/>
  <c r="N15" i="51"/>
  <c r="P15" i="51"/>
  <c r="N16" i="51"/>
  <c r="P16" i="51"/>
  <c r="P20" i="51"/>
  <c r="N21" i="51"/>
  <c r="P21" i="51"/>
  <c r="N22" i="51"/>
  <c r="P22" i="51"/>
  <c r="N23" i="51"/>
  <c r="P23" i="51"/>
  <c r="N24" i="51"/>
  <c r="P24" i="51"/>
  <c r="N25" i="51"/>
  <c r="P25" i="51"/>
  <c r="N26" i="51"/>
  <c r="P26" i="51"/>
  <c r="N27" i="51"/>
  <c r="P27" i="51"/>
  <c r="N28" i="51"/>
  <c r="P28" i="51"/>
  <c r="N29" i="51"/>
  <c r="P29" i="51"/>
  <c r="N30" i="51"/>
  <c r="P30" i="51"/>
  <c r="H10" i="51"/>
  <c r="P39" i="51"/>
  <c r="S39" i="51"/>
  <c r="P41" i="51"/>
  <c r="N39" i="51"/>
  <c r="Q39" i="51"/>
  <c r="N41" i="51"/>
  <c r="V13" i="51"/>
  <c r="W13" i="51"/>
  <c r="V14" i="51"/>
  <c r="W14" i="51"/>
  <c r="V16" i="51"/>
  <c r="W16" i="51"/>
  <c r="V20" i="51"/>
  <c r="W20" i="51"/>
  <c r="V21" i="51"/>
  <c r="W21" i="51"/>
  <c r="V22" i="51"/>
  <c r="W22" i="51"/>
  <c r="V23" i="51"/>
  <c r="W23" i="51"/>
  <c r="V24" i="51"/>
  <c r="W24" i="51"/>
  <c r="V25" i="51"/>
  <c r="W25" i="51"/>
  <c r="V26" i="51"/>
  <c r="W26" i="51"/>
  <c r="V27" i="51"/>
  <c r="W27" i="51"/>
  <c r="V28" i="51"/>
  <c r="W28" i="51"/>
  <c r="V29" i="51"/>
  <c r="W29" i="51"/>
  <c r="V30" i="51"/>
  <c r="W30" i="51"/>
  <c r="W39" i="51"/>
  <c r="V39" i="51"/>
  <c r="H39" i="51"/>
  <c r="B14" i="51"/>
  <c r="B15" i="51"/>
  <c r="B16" i="51"/>
  <c r="B19" i="51"/>
  <c r="B20" i="51"/>
  <c r="B21" i="51"/>
  <c r="B22" i="51"/>
  <c r="B23" i="51"/>
  <c r="B24" i="51"/>
  <c r="B25" i="51"/>
  <c r="B26" i="51"/>
  <c r="B27" i="51"/>
  <c r="B28" i="51"/>
  <c r="B29" i="51"/>
  <c r="B30" i="51"/>
  <c r="B31" i="51"/>
  <c r="B32" i="51"/>
  <c r="B33" i="51"/>
  <c r="B34" i="51"/>
  <c r="B35" i="51"/>
  <c r="B36" i="51"/>
  <c r="P7" i="51"/>
  <c r="J4" i="51"/>
  <c r="B4" i="50"/>
  <c r="B14" i="49"/>
  <c r="B15" i="49"/>
  <c r="B16" i="49"/>
  <c r="B17" i="49"/>
  <c r="B18" i="49"/>
  <c r="B19" i="49"/>
  <c r="B20" i="49"/>
  <c r="B21" i="49"/>
  <c r="B22" i="49"/>
  <c r="B23" i="49"/>
  <c r="B24" i="49"/>
  <c r="B25" i="49"/>
  <c r="B26" i="49"/>
  <c r="B27" i="49"/>
  <c r="B28" i="49"/>
  <c r="B29" i="49"/>
  <c r="B30" i="49"/>
  <c r="B31" i="49"/>
  <c r="B32" i="49"/>
  <c r="B33" i="49"/>
  <c r="B34" i="49"/>
  <c r="B35" i="49"/>
  <c r="B36" i="49"/>
  <c r="B37" i="49"/>
  <c r="B38" i="49"/>
  <c r="B39" i="49"/>
  <c r="B40" i="49"/>
  <c r="B41" i="49"/>
  <c r="B42" i="49"/>
  <c r="B43" i="49"/>
  <c r="B44" i="49"/>
  <c r="B45" i="49"/>
  <c r="B46" i="49"/>
  <c r="B47" i="49"/>
  <c r="B48" i="49"/>
  <c r="B49" i="49"/>
  <c r="B50" i="49"/>
  <c r="B51" i="49"/>
  <c r="B52" i="49"/>
  <c r="B53" i="49"/>
  <c r="B54" i="49"/>
  <c r="B55" i="49"/>
  <c r="B56" i="49"/>
  <c r="B57" i="49"/>
  <c r="B58" i="49"/>
  <c r="B59" i="49"/>
  <c r="B60" i="49"/>
  <c r="B61" i="49"/>
  <c r="B62" i="49"/>
  <c r="B63" i="49"/>
  <c r="B64" i="49"/>
  <c r="B65" i="49"/>
  <c r="B66" i="49"/>
  <c r="B67" i="49"/>
  <c r="B68" i="49"/>
  <c r="B69" i="49"/>
  <c r="B70" i="49"/>
  <c r="B71" i="49"/>
  <c r="B72" i="49"/>
  <c r="B73" i="49"/>
  <c r="B74" i="49"/>
  <c r="B75" i="49"/>
  <c r="B76" i="49"/>
  <c r="Q40" i="49"/>
  <c r="Q38" i="49"/>
  <c r="M39" i="49"/>
  <c r="M40" i="49"/>
  <c r="N40" i="49" s="1"/>
  <c r="P40" i="49" s="1"/>
  <c r="M41" i="49"/>
  <c r="M38" i="49"/>
  <c r="M50" i="49"/>
  <c r="M51" i="49"/>
  <c r="M52" i="49"/>
  <c r="M53" i="49"/>
  <c r="M54" i="49"/>
  <c r="M55" i="49"/>
  <c r="M56" i="49"/>
  <c r="M49" i="49"/>
  <c r="M34" i="49"/>
  <c r="M27" i="49"/>
  <c r="M28" i="49"/>
  <c r="M29" i="49"/>
  <c r="M30" i="49"/>
  <c r="M31" i="49"/>
  <c r="M32" i="49"/>
  <c r="N32" i="49" s="1"/>
  <c r="P32" i="49" s="1"/>
  <c r="M33" i="49"/>
  <c r="M26" i="49"/>
  <c r="V74" i="49"/>
  <c r="V72" i="49"/>
  <c r="V70" i="49"/>
  <c r="V69" i="49"/>
  <c r="V67" i="49"/>
  <c r="V66" i="49"/>
  <c r="V64" i="49"/>
  <c r="V62" i="49"/>
  <c r="V59" i="49"/>
  <c r="V57" i="49"/>
  <c r="V54" i="49"/>
  <c r="V47" i="49"/>
  <c r="N39" i="49"/>
  <c r="P39" i="49" s="1"/>
  <c r="N41" i="49"/>
  <c r="P41" i="49" s="1"/>
  <c r="M8" i="49"/>
  <c r="M42" i="49"/>
  <c r="N42" i="49"/>
  <c r="P42" i="49"/>
  <c r="Q23" i="49"/>
  <c r="Q45" i="49"/>
  <c r="Q46" i="49"/>
  <c r="Q13" i="49"/>
  <c r="Q14" i="49"/>
  <c r="N33" i="49"/>
  <c r="P33" i="49" s="1"/>
  <c r="N34" i="49"/>
  <c r="P34" i="49"/>
  <c r="M35" i="49"/>
  <c r="N35" i="49"/>
  <c r="P35" i="49"/>
  <c r="M36" i="49"/>
  <c r="M13" i="50"/>
  <c r="N13" i="50"/>
  <c r="P13" i="50"/>
  <c r="M14" i="50"/>
  <c r="N14" i="50"/>
  <c r="P14" i="50"/>
  <c r="M15" i="50"/>
  <c r="N15" i="50"/>
  <c r="P15" i="50"/>
  <c r="M16" i="50"/>
  <c r="N16" i="50"/>
  <c r="P16" i="50"/>
  <c r="M17" i="50"/>
  <c r="N17" i="50"/>
  <c r="P17" i="50"/>
  <c r="M18" i="50"/>
  <c r="N18" i="50"/>
  <c r="P18" i="50"/>
  <c r="M23" i="50"/>
  <c r="N23" i="50"/>
  <c r="P23" i="50"/>
  <c r="M24" i="50"/>
  <c r="N24" i="50"/>
  <c r="P24" i="50"/>
  <c r="M25" i="50"/>
  <c r="N25" i="50"/>
  <c r="P25" i="50"/>
  <c r="M26" i="50"/>
  <c r="N26" i="50"/>
  <c r="P26" i="50"/>
  <c r="M28" i="50"/>
  <c r="N28" i="50"/>
  <c r="P28" i="50"/>
  <c r="M29" i="50"/>
  <c r="N29" i="50"/>
  <c r="P29" i="50"/>
  <c r="M30" i="50"/>
  <c r="N30" i="50"/>
  <c r="P30" i="50"/>
  <c r="M31" i="50"/>
  <c r="N31" i="50"/>
  <c r="P31" i="50"/>
  <c r="M32" i="50"/>
  <c r="N32" i="50"/>
  <c r="P32" i="50"/>
  <c r="P38" i="50"/>
  <c r="P39" i="50"/>
  <c r="M40" i="50"/>
  <c r="N40" i="50"/>
  <c r="P40" i="50"/>
  <c r="M43" i="50"/>
  <c r="N43" i="50"/>
  <c r="P43" i="50"/>
  <c r="M44" i="50"/>
  <c r="N44" i="50"/>
  <c r="P44" i="50"/>
  <c r="M45" i="50"/>
  <c r="N45" i="50"/>
  <c r="P45" i="50"/>
  <c r="M46" i="50"/>
  <c r="N46" i="50"/>
  <c r="P46" i="50"/>
  <c r="M47" i="50"/>
  <c r="N47" i="50"/>
  <c r="P47" i="50"/>
  <c r="M48" i="50"/>
  <c r="N48" i="50"/>
  <c r="P48" i="50"/>
  <c r="M49" i="50"/>
  <c r="N49" i="50"/>
  <c r="P49" i="50"/>
  <c r="M50" i="50"/>
  <c r="N50" i="50"/>
  <c r="P50" i="50"/>
  <c r="M51" i="50"/>
  <c r="N51" i="50"/>
  <c r="P51" i="50"/>
  <c r="M52" i="50"/>
  <c r="N52" i="50"/>
  <c r="P52" i="50"/>
  <c r="M54" i="50"/>
  <c r="N54" i="50"/>
  <c r="P54" i="50"/>
  <c r="M55" i="50"/>
  <c r="N55" i="50"/>
  <c r="P55" i="50"/>
  <c r="M56" i="50"/>
  <c r="N56" i="50"/>
  <c r="P56" i="50"/>
  <c r="M57" i="50"/>
  <c r="N57" i="50"/>
  <c r="P57" i="50"/>
  <c r="M58" i="50"/>
  <c r="N58" i="50"/>
  <c r="P58" i="50"/>
  <c r="M59" i="50"/>
  <c r="N59" i="50"/>
  <c r="P59" i="50"/>
  <c r="M60" i="50"/>
  <c r="N60" i="50"/>
  <c r="P60" i="50"/>
  <c r="N61" i="50"/>
  <c r="P61" i="50"/>
  <c r="N65" i="50"/>
  <c r="P65" i="50"/>
  <c r="N66" i="50"/>
  <c r="P66" i="50"/>
  <c r="N67" i="50"/>
  <c r="P67" i="50"/>
  <c r="N69" i="50"/>
  <c r="P69" i="50"/>
  <c r="N70" i="50"/>
  <c r="P70" i="50"/>
  <c r="M71" i="50"/>
  <c r="N71" i="50"/>
  <c r="P71" i="50"/>
  <c r="M72" i="50"/>
  <c r="N72" i="50"/>
  <c r="P72" i="50"/>
  <c r="M73" i="50"/>
  <c r="N73" i="50"/>
  <c r="P73" i="50"/>
  <c r="M74" i="50"/>
  <c r="N74" i="50"/>
  <c r="P74" i="50"/>
  <c r="M75" i="50"/>
  <c r="N75" i="50"/>
  <c r="P75" i="50"/>
  <c r="M76" i="50"/>
  <c r="N76" i="50"/>
  <c r="P76" i="50"/>
  <c r="M77" i="50"/>
  <c r="N77" i="50"/>
  <c r="P77" i="50"/>
  <c r="M78" i="50"/>
  <c r="N78" i="50"/>
  <c r="P78" i="50"/>
  <c r="M79" i="50"/>
  <c r="N79" i="50"/>
  <c r="P79" i="50"/>
  <c r="M80" i="50"/>
  <c r="N80" i="50"/>
  <c r="P80" i="50"/>
  <c r="M81" i="50"/>
  <c r="N81" i="50"/>
  <c r="P81" i="50"/>
  <c r="M82" i="50"/>
  <c r="N82" i="50"/>
  <c r="P82" i="50"/>
  <c r="M83" i="50"/>
  <c r="N83" i="50"/>
  <c r="P83" i="50"/>
  <c r="M84" i="50"/>
  <c r="N84" i="50"/>
  <c r="P84" i="50"/>
  <c r="M85" i="50"/>
  <c r="N85" i="50"/>
  <c r="P85" i="50"/>
  <c r="M86" i="50"/>
  <c r="N86" i="50"/>
  <c r="P86" i="50"/>
  <c r="M88" i="50"/>
  <c r="N88" i="50"/>
  <c r="P88" i="50"/>
  <c r="M89" i="50"/>
  <c r="N89" i="50"/>
  <c r="P89" i="50"/>
  <c r="M90" i="50"/>
  <c r="N90" i="50"/>
  <c r="P90" i="50"/>
  <c r="M96" i="50"/>
  <c r="N96" i="50"/>
  <c r="P96" i="50"/>
  <c r="M97" i="50"/>
  <c r="N97" i="50"/>
  <c r="P97" i="50"/>
  <c r="M98" i="50"/>
  <c r="N98" i="50"/>
  <c r="P98" i="50"/>
  <c r="M99" i="50"/>
  <c r="N99" i="50"/>
  <c r="P99" i="50"/>
  <c r="M100" i="50"/>
  <c r="N100" i="50"/>
  <c r="P100" i="50"/>
  <c r="M101" i="50"/>
  <c r="N101" i="50"/>
  <c r="P101" i="50"/>
  <c r="M102" i="50"/>
  <c r="N102" i="50"/>
  <c r="P102" i="50"/>
  <c r="M103" i="50"/>
  <c r="N103" i="50"/>
  <c r="P103" i="50"/>
  <c r="M104" i="50"/>
  <c r="N104" i="50"/>
  <c r="P104" i="50"/>
  <c r="M105" i="50"/>
  <c r="N105" i="50"/>
  <c r="P105" i="50"/>
  <c r="M106" i="50"/>
  <c r="N106" i="50"/>
  <c r="P106" i="50"/>
  <c r="M107" i="50"/>
  <c r="N107" i="50"/>
  <c r="P107" i="50"/>
  <c r="M108" i="50"/>
  <c r="N108" i="50"/>
  <c r="P108" i="50"/>
  <c r="M109" i="50"/>
  <c r="N109" i="50"/>
  <c r="P109" i="50"/>
  <c r="M110" i="50"/>
  <c r="N110" i="50"/>
  <c r="P110" i="50"/>
  <c r="M113" i="50"/>
  <c r="N113" i="50"/>
  <c r="P113" i="50"/>
  <c r="M114" i="50"/>
  <c r="N114" i="50"/>
  <c r="P114" i="50"/>
  <c r="M115" i="50"/>
  <c r="N115" i="50"/>
  <c r="P115" i="50"/>
  <c r="M116" i="50"/>
  <c r="N116" i="50"/>
  <c r="P116" i="50"/>
  <c r="M117" i="50"/>
  <c r="N117" i="50"/>
  <c r="P117" i="50"/>
  <c r="M118" i="50"/>
  <c r="N118" i="50"/>
  <c r="P118" i="50"/>
  <c r="M119" i="50"/>
  <c r="N119" i="50"/>
  <c r="P119" i="50"/>
  <c r="M120" i="50"/>
  <c r="N120" i="50"/>
  <c r="P120" i="50"/>
  <c r="Q23" i="50"/>
  <c r="S23" i="50"/>
  <c r="Q24" i="50"/>
  <c r="S24" i="50"/>
  <c r="Q25" i="50"/>
  <c r="S25" i="50"/>
  <c r="Q30" i="50"/>
  <c r="S30" i="50"/>
  <c r="Q44" i="50"/>
  <c r="S44" i="50"/>
  <c r="Q48" i="50"/>
  <c r="S48" i="50"/>
  <c r="S61" i="50"/>
  <c r="S65" i="50"/>
  <c r="M123" i="50"/>
  <c r="N123" i="50"/>
  <c r="P123" i="50"/>
  <c r="V13" i="50"/>
  <c r="W13" i="50"/>
  <c r="V14" i="50"/>
  <c r="W14" i="50"/>
  <c r="V15" i="50"/>
  <c r="W15" i="50"/>
  <c r="V16" i="50"/>
  <c r="W16" i="50"/>
  <c r="V17" i="50"/>
  <c r="W17" i="50"/>
  <c r="V18" i="50"/>
  <c r="W18" i="50"/>
  <c r="V23" i="50"/>
  <c r="W23" i="50"/>
  <c r="V24" i="50"/>
  <c r="W24" i="50"/>
  <c r="V25" i="50"/>
  <c r="W25" i="50"/>
  <c r="V26" i="50"/>
  <c r="W26" i="50"/>
  <c r="V28" i="50"/>
  <c r="W28" i="50"/>
  <c r="V29" i="50"/>
  <c r="W29" i="50"/>
  <c r="V30" i="50"/>
  <c r="W30" i="50"/>
  <c r="V31" i="50"/>
  <c r="W31" i="50"/>
  <c r="V32" i="50"/>
  <c r="W32" i="50"/>
  <c r="V33" i="50"/>
  <c r="W33" i="50"/>
  <c r="V34" i="50"/>
  <c r="W34" i="50"/>
  <c r="V35" i="50"/>
  <c r="W35" i="50"/>
  <c r="V36" i="50"/>
  <c r="W36" i="50"/>
  <c r="V37" i="50"/>
  <c r="W37" i="50"/>
  <c r="V38" i="50"/>
  <c r="W38" i="50"/>
  <c r="V39" i="50"/>
  <c r="W39" i="50"/>
  <c r="V40" i="50"/>
  <c r="W40" i="50"/>
  <c r="V41" i="50"/>
  <c r="W41" i="50"/>
  <c r="V42" i="50"/>
  <c r="W42" i="50"/>
  <c r="V43" i="50"/>
  <c r="W43" i="50"/>
  <c r="V44" i="50"/>
  <c r="W44" i="50"/>
  <c r="V61" i="50"/>
  <c r="V65" i="50"/>
  <c r="W65" i="50"/>
  <c r="V93" i="50"/>
  <c r="W93" i="50"/>
  <c r="V95" i="50"/>
  <c r="W95" i="50"/>
  <c r="V96" i="50"/>
  <c r="W96" i="50"/>
  <c r="V97" i="50"/>
  <c r="W97" i="50"/>
  <c r="V98" i="50"/>
  <c r="W98" i="50"/>
  <c r="V99" i="50"/>
  <c r="W99" i="50"/>
  <c r="V100" i="50"/>
  <c r="V101" i="50"/>
  <c r="W101" i="50"/>
  <c r="V102" i="50"/>
  <c r="W102" i="50"/>
  <c r="V103" i="50"/>
  <c r="W103" i="50"/>
  <c r="V104" i="50"/>
  <c r="W104" i="50"/>
  <c r="V105" i="50"/>
  <c r="W105" i="50"/>
  <c r="V106" i="50"/>
  <c r="W106" i="50"/>
  <c r="V107" i="50"/>
  <c r="W107" i="50"/>
  <c r="V108" i="50"/>
  <c r="W108" i="50"/>
  <c r="V109" i="50"/>
  <c r="W109" i="50"/>
  <c r="V110" i="50"/>
  <c r="W110" i="50"/>
  <c r="V112" i="50"/>
  <c r="W112" i="50"/>
  <c r="V113" i="50"/>
  <c r="W113" i="50"/>
  <c r="V114" i="50"/>
  <c r="W114" i="50"/>
  <c r="V115" i="50"/>
  <c r="W115" i="50"/>
  <c r="V116" i="50"/>
  <c r="W116" i="50"/>
  <c r="V117" i="50"/>
  <c r="W117" i="50"/>
  <c r="V118" i="50"/>
  <c r="W118" i="50"/>
  <c r="V119" i="50"/>
  <c r="W119" i="50"/>
  <c r="H133" i="50"/>
  <c r="B14" i="50"/>
  <c r="B15" i="50"/>
  <c r="B16" i="50"/>
  <c r="B17" i="50"/>
  <c r="B18" i="50"/>
  <c r="B19" i="50"/>
  <c r="B20" i="50"/>
  <c r="B21" i="50"/>
  <c r="B22" i="50"/>
  <c r="B23" i="50"/>
  <c r="B24" i="50"/>
  <c r="B25" i="50"/>
  <c r="B26" i="50"/>
  <c r="B27" i="50"/>
  <c r="B28" i="50"/>
  <c r="B29" i="50"/>
  <c r="B30" i="50"/>
  <c r="B31" i="50"/>
  <c r="B32" i="50"/>
  <c r="B33" i="50"/>
  <c r="B34" i="50"/>
  <c r="B35" i="50"/>
  <c r="B36" i="50"/>
  <c r="B37" i="50"/>
  <c r="B38" i="50"/>
  <c r="B39" i="50"/>
  <c r="B40" i="50"/>
  <c r="B41" i="50"/>
  <c r="B42" i="50"/>
  <c r="B43" i="50"/>
  <c r="B44" i="50"/>
  <c r="B45" i="50"/>
  <c r="B46" i="50"/>
  <c r="B47" i="50"/>
  <c r="B48" i="50"/>
  <c r="B49" i="50"/>
  <c r="B50" i="50"/>
  <c r="B51" i="50"/>
  <c r="B52" i="50"/>
  <c r="B53" i="50"/>
  <c r="B54" i="50"/>
  <c r="B55" i="50"/>
  <c r="B56" i="50"/>
  <c r="B57" i="50"/>
  <c r="B58" i="50"/>
  <c r="B59" i="50"/>
  <c r="B60" i="50"/>
  <c r="B61" i="50"/>
  <c r="B62" i="50"/>
  <c r="B65" i="50"/>
  <c r="B66" i="50"/>
  <c r="B67" i="50"/>
  <c r="B68" i="50"/>
  <c r="B69" i="50"/>
  <c r="B70" i="50"/>
  <c r="B71" i="50"/>
  <c r="B72" i="50"/>
  <c r="B73" i="50"/>
  <c r="B74" i="50"/>
  <c r="B75" i="50"/>
  <c r="B76" i="50"/>
  <c r="B77" i="50"/>
  <c r="B78" i="50"/>
  <c r="B79" i="50"/>
  <c r="B80" i="50"/>
  <c r="B81" i="50"/>
  <c r="B82" i="50"/>
  <c r="B83" i="50"/>
  <c r="B84" i="50"/>
  <c r="B85" i="50"/>
  <c r="B86" i="50"/>
  <c r="B87" i="50"/>
  <c r="B88" i="50"/>
  <c r="B89" i="50"/>
  <c r="B90" i="50"/>
  <c r="B91" i="50"/>
  <c r="B92" i="50"/>
  <c r="B93" i="50"/>
  <c r="B94" i="50"/>
  <c r="B95" i="50"/>
  <c r="B96" i="50"/>
  <c r="B97" i="50"/>
  <c r="B98" i="50"/>
  <c r="B99" i="50"/>
  <c r="B100" i="50"/>
  <c r="B101" i="50"/>
  <c r="B102" i="50"/>
  <c r="B103" i="50"/>
  <c r="B104" i="50"/>
  <c r="B105" i="50"/>
  <c r="B106" i="50"/>
  <c r="B107" i="50"/>
  <c r="B108" i="50"/>
  <c r="B109" i="50"/>
  <c r="B110" i="50"/>
  <c r="B111" i="50"/>
  <c r="B112" i="50"/>
  <c r="B113" i="50"/>
  <c r="B114" i="50"/>
  <c r="B115" i="50"/>
  <c r="B116" i="50"/>
  <c r="B117" i="50"/>
  <c r="B118" i="50"/>
  <c r="B119" i="50"/>
  <c r="B120" i="50"/>
  <c r="B121" i="50"/>
  <c r="B122" i="50"/>
  <c r="B123" i="50"/>
  <c r="B124" i="50"/>
  <c r="B125" i="50"/>
  <c r="B126" i="50"/>
  <c r="B127" i="50"/>
  <c r="B128" i="50"/>
  <c r="B129" i="50"/>
  <c r="B130" i="50"/>
  <c r="B131" i="50"/>
  <c r="P7" i="50"/>
  <c r="J4" i="50"/>
  <c r="B4" i="49"/>
  <c r="B119" i="48"/>
  <c r="W13" i="48"/>
  <c r="W14" i="48"/>
  <c r="W15" i="48"/>
  <c r="W16" i="48"/>
  <c r="W17" i="48"/>
  <c r="W18" i="48"/>
  <c r="W19" i="48"/>
  <c r="W20" i="48"/>
  <c r="W21" i="48"/>
  <c r="W22" i="48"/>
  <c r="W23" i="48"/>
  <c r="W24" i="48"/>
  <c r="W25" i="48"/>
  <c r="W26" i="48"/>
  <c r="W27" i="48"/>
  <c r="W28" i="48"/>
  <c r="W29" i="48"/>
  <c r="W30" i="48"/>
  <c r="W31" i="48"/>
  <c r="W32" i="48"/>
  <c r="W33" i="48"/>
  <c r="W35" i="48"/>
  <c r="W36" i="48"/>
  <c r="W37" i="48"/>
  <c r="W38" i="48"/>
  <c r="W39" i="48"/>
  <c r="W40" i="48"/>
  <c r="W41" i="48"/>
  <c r="W42" i="48"/>
  <c r="W43" i="48"/>
  <c r="W44" i="48"/>
  <c r="W45" i="48"/>
  <c r="W46" i="48"/>
  <c r="W47" i="48"/>
  <c r="W48" i="48"/>
  <c r="W49" i="48"/>
  <c r="W50" i="48"/>
  <c r="W51" i="48"/>
  <c r="W53" i="48"/>
  <c r="W54" i="48"/>
  <c r="W55" i="48"/>
  <c r="W56" i="48"/>
  <c r="W57" i="48"/>
  <c r="W58" i="48"/>
  <c r="W59" i="48"/>
  <c r="W61" i="48"/>
  <c r="W62" i="48"/>
  <c r="W63" i="48"/>
  <c r="W65" i="48"/>
  <c r="W66" i="48"/>
  <c r="W68" i="48"/>
  <c r="W69" i="48"/>
  <c r="W70" i="48"/>
  <c r="W71" i="48"/>
  <c r="W72" i="48"/>
  <c r="W73" i="48"/>
  <c r="W74" i="48"/>
  <c r="W75" i="48"/>
  <c r="W76" i="48"/>
  <c r="W77" i="48"/>
  <c r="W78" i="48"/>
  <c r="W79" i="48"/>
  <c r="W80" i="48"/>
  <c r="W81" i="48"/>
  <c r="W82" i="48"/>
  <c r="W83" i="48"/>
  <c r="W84" i="48"/>
  <c r="W86" i="48"/>
  <c r="W87" i="48"/>
  <c r="W88" i="48"/>
  <c r="W89" i="48"/>
  <c r="W90" i="48"/>
  <c r="W91" i="48"/>
  <c r="W92" i="48"/>
  <c r="W93" i="48"/>
  <c r="W94" i="48"/>
  <c r="W95" i="48"/>
  <c r="W96" i="48"/>
  <c r="W97" i="48"/>
  <c r="W98" i="48"/>
  <c r="W99" i="48"/>
  <c r="W100" i="48"/>
  <c r="W101" i="48"/>
  <c r="W102" i="48"/>
  <c r="W103" i="48"/>
  <c r="W104" i="48"/>
  <c r="W105" i="48"/>
  <c r="W106" i="48"/>
  <c r="W107" i="48"/>
  <c r="W108" i="48"/>
  <c r="W110" i="48"/>
  <c r="W111" i="48"/>
  <c r="W112" i="48"/>
  <c r="W113" i="48"/>
  <c r="W114" i="48"/>
  <c r="W115" i="48"/>
  <c r="W116" i="48"/>
  <c r="W117" i="48"/>
  <c r="W118" i="48"/>
  <c r="W121" i="48"/>
  <c r="I10" i="2"/>
  <c r="K10" i="2" s="1"/>
  <c r="H10" i="2"/>
  <c r="J10" i="2" s="1"/>
  <c r="M35" i="48"/>
  <c r="N35" i="48"/>
  <c r="P35" i="48"/>
  <c r="N86" i="48"/>
  <c r="P86" i="48"/>
  <c r="N87" i="48"/>
  <c r="P87" i="48"/>
  <c r="N72" i="48"/>
  <c r="P72" i="48"/>
  <c r="N73" i="48"/>
  <c r="P73" i="48"/>
  <c r="N75" i="48"/>
  <c r="P75" i="48"/>
  <c r="N76" i="48"/>
  <c r="P76" i="48"/>
  <c r="N77" i="48"/>
  <c r="P77" i="48"/>
  <c r="P121" i="48"/>
  <c r="P123" i="48"/>
  <c r="F10" i="2"/>
  <c r="N121" i="48"/>
  <c r="N123" i="48"/>
  <c r="E10" i="2"/>
  <c r="V78" i="48"/>
  <c r="V77" i="48"/>
  <c r="V76" i="48"/>
  <c r="V75" i="48"/>
  <c r="V74" i="48"/>
  <c r="V73" i="48"/>
  <c r="V72" i="48"/>
  <c r="V71" i="48"/>
  <c r="V70" i="48"/>
  <c r="V69" i="48"/>
  <c r="V68" i="48"/>
  <c r="V65" i="48"/>
  <c r="V62" i="48"/>
  <c r="V57" i="48"/>
  <c r="V56" i="48"/>
  <c r="V55" i="48"/>
  <c r="V54" i="48"/>
  <c r="V45" i="48"/>
  <c r="V46" i="48"/>
  <c r="M13" i="49"/>
  <c r="N13" i="49"/>
  <c r="P13" i="49"/>
  <c r="M14" i="49"/>
  <c r="N14" i="49"/>
  <c r="P14" i="49"/>
  <c r="M15" i="49"/>
  <c r="N15" i="49"/>
  <c r="P15" i="49"/>
  <c r="M16" i="49"/>
  <c r="N16" i="49"/>
  <c r="P16" i="49"/>
  <c r="M17" i="49"/>
  <c r="N17" i="49"/>
  <c r="P17" i="49"/>
  <c r="M18" i="49"/>
  <c r="N18" i="49"/>
  <c r="P18" i="49"/>
  <c r="M19" i="49"/>
  <c r="N19" i="49"/>
  <c r="P19" i="49"/>
  <c r="M20" i="49"/>
  <c r="N20" i="49"/>
  <c r="P20" i="49"/>
  <c r="M21" i="49"/>
  <c r="N21" i="49"/>
  <c r="P21" i="49"/>
  <c r="M22" i="49"/>
  <c r="N22" i="49"/>
  <c r="P22" i="49"/>
  <c r="M23" i="49"/>
  <c r="N23" i="49"/>
  <c r="P23" i="49"/>
  <c r="M24" i="49"/>
  <c r="N24" i="49"/>
  <c r="P24" i="49"/>
  <c r="M25" i="49"/>
  <c r="N25" i="49"/>
  <c r="P25" i="49"/>
  <c r="N26" i="49"/>
  <c r="P26" i="49"/>
  <c r="N27" i="49"/>
  <c r="P27" i="49" s="1"/>
  <c r="N28" i="49"/>
  <c r="P28" i="49"/>
  <c r="N29" i="49"/>
  <c r="P29" i="49" s="1"/>
  <c r="N30" i="49"/>
  <c r="P30" i="49"/>
  <c r="N31" i="49"/>
  <c r="P31" i="49" s="1"/>
  <c r="N36" i="49"/>
  <c r="P36" i="49"/>
  <c r="N38" i="49"/>
  <c r="P38" i="49" s="1"/>
  <c r="M43" i="49"/>
  <c r="N43" i="49"/>
  <c r="P43" i="49"/>
  <c r="M44" i="49"/>
  <c r="N44" i="49"/>
  <c r="P44" i="49"/>
  <c r="M45" i="49"/>
  <c r="N45" i="49"/>
  <c r="P45" i="49"/>
  <c r="M46" i="49"/>
  <c r="N46" i="49"/>
  <c r="P46" i="49"/>
  <c r="M47" i="49"/>
  <c r="N47" i="49"/>
  <c r="P47" i="49"/>
  <c r="M48" i="49"/>
  <c r="N48" i="49"/>
  <c r="P48" i="49"/>
  <c r="N49" i="49"/>
  <c r="P49" i="49" s="1"/>
  <c r="N50" i="49"/>
  <c r="P50" i="49"/>
  <c r="N51" i="49"/>
  <c r="P51" i="49" s="1"/>
  <c r="N52" i="49"/>
  <c r="P52" i="49"/>
  <c r="N53" i="49"/>
  <c r="P53" i="49" s="1"/>
  <c r="N54" i="49"/>
  <c r="P54" i="49"/>
  <c r="N55" i="49"/>
  <c r="P55" i="49" s="1"/>
  <c r="N56" i="49"/>
  <c r="P56" i="49"/>
  <c r="N57" i="49"/>
  <c r="N58" i="49"/>
  <c r="P58" i="49"/>
  <c r="M59" i="49"/>
  <c r="N59" i="49"/>
  <c r="P59" i="49"/>
  <c r="M60" i="49"/>
  <c r="N60" i="49"/>
  <c r="P60" i="49"/>
  <c r="M61" i="49"/>
  <c r="N61" i="49"/>
  <c r="P61" i="49"/>
  <c r="M62" i="49"/>
  <c r="N62" i="49"/>
  <c r="P62" i="49"/>
  <c r="M63" i="49"/>
  <c r="N63" i="49"/>
  <c r="P63" i="49"/>
  <c r="M64" i="49"/>
  <c r="N64" i="49"/>
  <c r="P64" i="49"/>
  <c r="M65" i="49"/>
  <c r="N65" i="49"/>
  <c r="P65" i="49"/>
  <c r="M66" i="49"/>
  <c r="N66" i="49"/>
  <c r="P66" i="49"/>
  <c r="M67" i="49"/>
  <c r="N67" i="49"/>
  <c r="P67" i="49"/>
  <c r="M68" i="49"/>
  <c r="N68" i="49"/>
  <c r="P68" i="49"/>
  <c r="M69" i="49"/>
  <c r="N69" i="49"/>
  <c r="P69" i="49"/>
  <c r="M70" i="49"/>
  <c r="N70" i="49"/>
  <c r="P70" i="49"/>
  <c r="M71" i="49"/>
  <c r="N71" i="49"/>
  <c r="P71" i="49"/>
  <c r="M72" i="49"/>
  <c r="N72" i="49"/>
  <c r="P72" i="49"/>
  <c r="M73" i="49"/>
  <c r="N73" i="49"/>
  <c r="P73" i="49"/>
  <c r="M74" i="49"/>
  <c r="N74" i="49"/>
  <c r="P74" i="49"/>
  <c r="M75" i="49"/>
  <c r="N75" i="49"/>
  <c r="P75" i="49"/>
  <c r="Q22" i="49"/>
  <c r="S22" i="49"/>
  <c r="S23" i="49"/>
  <c r="S38" i="49"/>
  <c r="S45" i="49"/>
  <c r="S46" i="49"/>
  <c r="S78" i="49"/>
  <c r="Q78" i="49"/>
  <c r="V13" i="49"/>
  <c r="V14" i="49"/>
  <c r="V15" i="49"/>
  <c r="V16" i="49"/>
  <c r="V17" i="49"/>
  <c r="V18" i="49"/>
  <c r="V19" i="49"/>
  <c r="V20" i="49"/>
  <c r="V21" i="49"/>
  <c r="V22" i="49"/>
  <c r="V23" i="49"/>
  <c r="V24" i="49"/>
  <c r="V25" i="49"/>
  <c r="V26" i="49"/>
  <c r="V27" i="49"/>
  <c r="V28" i="49"/>
  <c r="V29" i="49"/>
  <c r="V30" i="49"/>
  <c r="V31" i="49"/>
  <c r="V32" i="49"/>
  <c r="V33" i="49"/>
  <c r="V34" i="49"/>
  <c r="V35" i="49"/>
  <c r="V36" i="49"/>
  <c r="V37" i="49"/>
  <c r="V38" i="49"/>
  <c r="V40" i="49"/>
  <c r="V42" i="49"/>
  <c r="V43" i="49"/>
  <c r="V44" i="49"/>
  <c r="V45" i="49"/>
  <c r="V46" i="49"/>
  <c r="V48" i="49"/>
  <c r="V49" i="49"/>
  <c r="V50" i="49"/>
  <c r="V51" i="49"/>
  <c r="V52" i="49"/>
  <c r="V53" i="49"/>
  <c r="V55" i="49"/>
  <c r="V56" i="49"/>
  <c r="V58" i="49"/>
  <c r="V60" i="49"/>
  <c r="V61" i="49"/>
  <c r="V63" i="49"/>
  <c r="V65" i="49"/>
  <c r="V68" i="49"/>
  <c r="V71" i="49"/>
  <c r="V73" i="49"/>
  <c r="V75" i="49"/>
  <c r="V78" i="49"/>
  <c r="H78" i="49"/>
  <c r="P7" i="49"/>
  <c r="J4" i="49"/>
  <c r="M8" i="48"/>
  <c r="Q94" i="48"/>
  <c r="S94" i="48"/>
  <c r="Q95" i="48"/>
  <c r="S95" i="48"/>
  <c r="Q96" i="48"/>
  <c r="S96" i="48"/>
  <c r="Q117" i="48"/>
  <c r="S117" i="48"/>
  <c r="Q116" i="48"/>
  <c r="S116" i="48"/>
  <c r="Q115" i="48"/>
  <c r="S115" i="48"/>
  <c r="Q114" i="48"/>
  <c r="S114" i="48"/>
  <c r="Q113" i="48"/>
  <c r="S113" i="48"/>
  <c r="Q89" i="48"/>
  <c r="Q90" i="48"/>
  <c r="Q91" i="48"/>
  <c r="Q92" i="48"/>
  <c r="Q93" i="48"/>
  <c r="Q97" i="48"/>
  <c r="Q98" i="48"/>
  <c r="Q99" i="48"/>
  <c r="Q100" i="48"/>
  <c r="Q101" i="48"/>
  <c r="Q102" i="48"/>
  <c r="Q103" i="48"/>
  <c r="Q104" i="48"/>
  <c r="Q105" i="48"/>
  <c r="Q106" i="48"/>
  <c r="Q107" i="48"/>
  <c r="Q108" i="48"/>
  <c r="S89" i="48"/>
  <c r="Q84" i="48"/>
  <c r="S84" i="48"/>
  <c r="Q83" i="48"/>
  <c r="S83" i="48"/>
  <c r="Q82" i="48"/>
  <c r="S82" i="48"/>
  <c r="Q81" i="48"/>
  <c r="S81" i="48"/>
  <c r="Q80" i="48"/>
  <c r="S80" i="48"/>
  <c r="Q79" i="48"/>
  <c r="S79" i="48"/>
  <c r="Q78" i="48"/>
  <c r="S78" i="48"/>
  <c r="Q77" i="48"/>
  <c r="S77" i="48"/>
  <c r="Q70" i="48"/>
  <c r="S70" i="48"/>
  <c r="Q69" i="48"/>
  <c r="S69" i="48"/>
  <c r="Q68" i="48"/>
  <c r="S68" i="48"/>
  <c r="Q61" i="48"/>
  <c r="S61" i="48"/>
  <c r="M52" i="48"/>
  <c r="Q51" i="48"/>
  <c r="S51" i="48"/>
  <c r="M51" i="48"/>
  <c r="Q50" i="48"/>
  <c r="S50" i="48"/>
  <c r="Q49" i="48"/>
  <c r="S49" i="48"/>
  <c r="Q48" i="48"/>
  <c r="S48" i="48"/>
  <c r="Q47" i="48"/>
  <c r="S47" i="48"/>
  <c r="Q43" i="48"/>
  <c r="S43" i="48"/>
  <c r="Q40" i="48"/>
  <c r="S40" i="48"/>
  <c r="Q38" i="48"/>
  <c r="S38" i="48"/>
  <c r="Q37" i="48"/>
  <c r="S37" i="48"/>
  <c r="Q36" i="48"/>
  <c r="S36" i="48"/>
  <c r="Q30" i="48"/>
  <c r="S30" i="48"/>
  <c r="M14" i="48"/>
  <c r="N14" i="48"/>
  <c r="P14" i="48"/>
  <c r="M15" i="48"/>
  <c r="N15" i="48"/>
  <c r="P15" i="48"/>
  <c r="M16" i="48"/>
  <c r="N16" i="48"/>
  <c r="P16" i="48"/>
  <c r="M17" i="48"/>
  <c r="N17" i="48"/>
  <c r="P17" i="48"/>
  <c r="M18" i="48"/>
  <c r="N18" i="48"/>
  <c r="P18" i="48"/>
  <c r="M19" i="48"/>
  <c r="N19" i="48"/>
  <c r="P19" i="48"/>
  <c r="M20" i="48"/>
  <c r="N20" i="48"/>
  <c r="P20" i="48"/>
  <c r="M21" i="48"/>
  <c r="N21" i="48"/>
  <c r="P21" i="48"/>
  <c r="M22" i="48"/>
  <c r="N22" i="48"/>
  <c r="P22" i="48"/>
  <c r="M23" i="48"/>
  <c r="N23" i="48"/>
  <c r="P23" i="48"/>
  <c r="M24" i="48"/>
  <c r="N24" i="48"/>
  <c r="P24" i="48"/>
  <c r="M25" i="48"/>
  <c r="N25" i="48"/>
  <c r="P25" i="48"/>
  <c r="M26" i="48"/>
  <c r="N26" i="48"/>
  <c r="P26" i="48"/>
  <c r="M27" i="48"/>
  <c r="N27" i="48"/>
  <c r="P27" i="48"/>
  <c r="M28" i="48"/>
  <c r="N28" i="48"/>
  <c r="P28" i="48"/>
  <c r="M29" i="48"/>
  <c r="N29" i="48"/>
  <c r="P29" i="48"/>
  <c r="M30" i="48"/>
  <c r="N30" i="48"/>
  <c r="P30" i="48"/>
  <c r="M31" i="48"/>
  <c r="N31" i="48"/>
  <c r="P31" i="48"/>
  <c r="M32" i="48"/>
  <c r="N32" i="48"/>
  <c r="P32" i="48"/>
  <c r="M33" i="48"/>
  <c r="N33" i="48"/>
  <c r="P33" i="48"/>
  <c r="M36" i="48"/>
  <c r="N36" i="48"/>
  <c r="P36" i="48"/>
  <c r="M37" i="48"/>
  <c r="N37" i="48"/>
  <c r="P37" i="48"/>
  <c r="M38" i="48"/>
  <c r="N38" i="48"/>
  <c r="P38" i="48"/>
  <c r="M39" i="48"/>
  <c r="N39" i="48"/>
  <c r="P39" i="48"/>
  <c r="M40" i="48"/>
  <c r="N40" i="48"/>
  <c r="P40" i="48"/>
  <c r="M41" i="48"/>
  <c r="N41" i="48"/>
  <c r="P41" i="48"/>
  <c r="M42" i="48"/>
  <c r="N42" i="48"/>
  <c r="P42" i="48"/>
  <c r="M43" i="48"/>
  <c r="N43" i="48"/>
  <c r="P43" i="48"/>
  <c r="M44" i="48"/>
  <c r="N44" i="48"/>
  <c r="P44" i="48"/>
  <c r="M45" i="48"/>
  <c r="N45" i="48"/>
  <c r="P45" i="48"/>
  <c r="M46" i="48"/>
  <c r="N46" i="48"/>
  <c r="P46" i="48"/>
  <c r="M47" i="48"/>
  <c r="N47" i="48"/>
  <c r="P47" i="48"/>
  <c r="M48" i="48"/>
  <c r="N48" i="48"/>
  <c r="P48" i="48"/>
  <c r="M49" i="48"/>
  <c r="N49" i="48"/>
  <c r="P49" i="48"/>
  <c r="M50" i="48"/>
  <c r="N50" i="48"/>
  <c r="P50" i="48"/>
  <c r="N51" i="48"/>
  <c r="P51" i="48"/>
  <c r="N52" i="48"/>
  <c r="P52" i="48"/>
  <c r="M53" i="48"/>
  <c r="N53" i="48"/>
  <c r="P53" i="48"/>
  <c r="M54" i="48"/>
  <c r="N54" i="48"/>
  <c r="P54" i="48"/>
  <c r="M55" i="48"/>
  <c r="N55" i="48"/>
  <c r="P55" i="48"/>
  <c r="M56" i="48"/>
  <c r="N56" i="48"/>
  <c r="P56" i="48"/>
  <c r="M57" i="48"/>
  <c r="N57" i="48"/>
  <c r="P57" i="48"/>
  <c r="M58" i="48"/>
  <c r="N58" i="48"/>
  <c r="P58" i="48"/>
  <c r="M59" i="48"/>
  <c r="N59" i="48"/>
  <c r="P59" i="48"/>
  <c r="M60" i="48"/>
  <c r="N60" i="48"/>
  <c r="P60" i="48"/>
  <c r="M61" i="48"/>
  <c r="N61" i="48"/>
  <c r="P61" i="48"/>
  <c r="M62" i="48"/>
  <c r="N62" i="48"/>
  <c r="P62" i="48"/>
  <c r="M63" i="48"/>
  <c r="N63" i="48"/>
  <c r="P63" i="48"/>
  <c r="M64" i="48"/>
  <c r="N64" i="48"/>
  <c r="P64" i="48"/>
  <c r="M65" i="48"/>
  <c r="N65" i="48"/>
  <c r="P65" i="48"/>
  <c r="M66" i="48"/>
  <c r="N66" i="48"/>
  <c r="P66" i="48"/>
  <c r="M67" i="48"/>
  <c r="N67" i="48"/>
  <c r="P67" i="48"/>
  <c r="M68" i="48"/>
  <c r="N68" i="48"/>
  <c r="P68" i="48"/>
  <c r="M69" i="48"/>
  <c r="N69" i="48"/>
  <c r="P69" i="48"/>
  <c r="M70" i="48"/>
  <c r="N70" i="48"/>
  <c r="P70" i="48"/>
  <c r="M71" i="48"/>
  <c r="N71" i="48"/>
  <c r="P71" i="48"/>
  <c r="M74" i="48"/>
  <c r="N74" i="48"/>
  <c r="P74" i="48"/>
  <c r="M78" i="48"/>
  <c r="N78" i="48"/>
  <c r="P78" i="48"/>
  <c r="M79" i="48"/>
  <c r="N79" i="48"/>
  <c r="P79" i="48"/>
  <c r="M80" i="48"/>
  <c r="N80" i="48"/>
  <c r="P80" i="48"/>
  <c r="M81" i="48"/>
  <c r="N81" i="48"/>
  <c r="P81" i="48"/>
  <c r="M82" i="48"/>
  <c r="N82" i="48"/>
  <c r="P82" i="48"/>
  <c r="M83" i="48"/>
  <c r="N83" i="48"/>
  <c r="P83" i="48"/>
  <c r="M84" i="48"/>
  <c r="N84" i="48"/>
  <c r="P84" i="48"/>
  <c r="M88" i="48"/>
  <c r="N88" i="48"/>
  <c r="P88" i="48"/>
  <c r="M89" i="48"/>
  <c r="N89" i="48"/>
  <c r="P89" i="48"/>
  <c r="M90" i="48"/>
  <c r="N90" i="48"/>
  <c r="P90" i="48"/>
  <c r="M91" i="48"/>
  <c r="N91" i="48"/>
  <c r="P91" i="48"/>
  <c r="M92" i="48"/>
  <c r="N92" i="48"/>
  <c r="P92" i="48"/>
  <c r="M93" i="48"/>
  <c r="N93" i="48"/>
  <c r="P93" i="48"/>
  <c r="M94" i="48"/>
  <c r="N94" i="48"/>
  <c r="P94" i="48"/>
  <c r="M95" i="48"/>
  <c r="N95" i="48"/>
  <c r="P95" i="48"/>
  <c r="M96" i="48"/>
  <c r="N96" i="48"/>
  <c r="P96" i="48"/>
  <c r="M97" i="48"/>
  <c r="N97" i="48"/>
  <c r="P97" i="48"/>
  <c r="M98" i="48"/>
  <c r="N98" i="48"/>
  <c r="P98" i="48"/>
  <c r="M99" i="48"/>
  <c r="N99" i="48"/>
  <c r="P99" i="48"/>
  <c r="M100" i="48"/>
  <c r="N100" i="48"/>
  <c r="P100" i="48"/>
  <c r="M101" i="48"/>
  <c r="N101" i="48"/>
  <c r="P101" i="48"/>
  <c r="M102" i="48"/>
  <c r="N102" i="48"/>
  <c r="P102" i="48"/>
  <c r="M103" i="48"/>
  <c r="N103" i="48"/>
  <c r="P103" i="48"/>
  <c r="M104" i="48"/>
  <c r="N104" i="48"/>
  <c r="P104" i="48"/>
  <c r="M105" i="48"/>
  <c r="N105" i="48"/>
  <c r="P105" i="48"/>
  <c r="M106" i="48"/>
  <c r="N106" i="48"/>
  <c r="P106" i="48"/>
  <c r="M107" i="48"/>
  <c r="N107" i="48"/>
  <c r="P107" i="48"/>
  <c r="M108" i="48"/>
  <c r="N108" i="48"/>
  <c r="P108" i="48"/>
  <c r="M110" i="48"/>
  <c r="N110" i="48"/>
  <c r="P110" i="48"/>
  <c r="M111" i="48"/>
  <c r="N111" i="48"/>
  <c r="P111" i="48"/>
  <c r="M112" i="48"/>
  <c r="N112" i="48"/>
  <c r="P112" i="48"/>
  <c r="M113" i="48"/>
  <c r="N113" i="48"/>
  <c r="P113" i="48"/>
  <c r="M114" i="48"/>
  <c r="N114" i="48"/>
  <c r="P114" i="48"/>
  <c r="M115" i="48"/>
  <c r="N115" i="48"/>
  <c r="P115" i="48"/>
  <c r="M116" i="48"/>
  <c r="N116" i="48"/>
  <c r="P116" i="48"/>
  <c r="M117" i="48"/>
  <c r="N117" i="48"/>
  <c r="P117" i="48"/>
  <c r="M118" i="48"/>
  <c r="N118" i="48"/>
  <c r="P118" i="48"/>
  <c r="M13" i="48"/>
  <c r="N13" i="48"/>
  <c r="Q25" i="48"/>
  <c r="S25" i="48"/>
  <c r="Q24" i="48"/>
  <c r="S24" i="48"/>
  <c r="V66" i="48"/>
  <c r="Q66" i="48"/>
  <c r="S66" i="48"/>
  <c r="V63" i="48"/>
  <c r="Q63" i="48"/>
  <c r="S63" i="48"/>
  <c r="V59" i="48"/>
  <c r="Q59" i="48"/>
  <c r="S59" i="48"/>
  <c r="V44" i="48"/>
  <c r="Q44" i="48"/>
  <c r="S44" i="48"/>
  <c r="B4" i="48"/>
  <c r="W14" i="47"/>
  <c r="W15" i="47"/>
  <c r="W16" i="47"/>
  <c r="W17" i="47"/>
  <c r="W18" i="47"/>
  <c r="W19" i="47"/>
  <c r="W20" i="47"/>
  <c r="W21" i="47"/>
  <c r="W22" i="47"/>
  <c r="W23" i="47"/>
  <c r="W24" i="47"/>
  <c r="W25" i="47"/>
  <c r="W26" i="47"/>
  <c r="W27" i="47"/>
  <c r="K11" i="2"/>
  <c r="J15" i="2"/>
  <c r="K18" i="2"/>
  <c r="N176" i="8"/>
  <c r="P176" i="8"/>
  <c r="N177" i="8"/>
  <c r="P177" i="8"/>
  <c r="N178" i="8"/>
  <c r="P178" i="8"/>
  <c r="N179" i="8"/>
  <c r="P179" i="8"/>
  <c r="N180" i="8"/>
  <c r="P180" i="8"/>
  <c r="N181" i="8"/>
  <c r="P181" i="8"/>
  <c r="N182" i="8"/>
  <c r="P182" i="8"/>
  <c r="N196" i="8"/>
  <c r="P196" i="8"/>
  <c r="N197" i="8"/>
  <c r="P197" i="8"/>
  <c r="N147" i="8"/>
  <c r="P147" i="8"/>
  <c r="N148" i="8"/>
  <c r="P148" i="8"/>
  <c r="W13" i="8"/>
  <c r="W14" i="8"/>
  <c r="W15" i="8"/>
  <c r="W16" i="8"/>
  <c r="W17" i="8"/>
  <c r="W18" i="8"/>
  <c r="W19" i="8"/>
  <c r="W20" i="8"/>
  <c r="W21" i="8"/>
  <c r="W22" i="8"/>
  <c r="W23" i="8"/>
  <c r="W24" i="8"/>
  <c r="W25" i="8"/>
  <c r="W26" i="8"/>
  <c r="W27" i="8"/>
  <c r="W28" i="8"/>
  <c r="W29" i="8"/>
  <c r="W30" i="8"/>
  <c r="W31" i="8"/>
  <c r="W32" i="8"/>
  <c r="W33" i="8"/>
  <c r="W34" i="8"/>
  <c r="W35" i="8"/>
  <c r="W36" i="8"/>
  <c r="W37" i="8"/>
  <c r="W38" i="8"/>
  <c r="W39" i="8"/>
  <c r="W40" i="8"/>
  <c r="W41" i="8"/>
  <c r="W42" i="8"/>
  <c r="W43" i="8"/>
  <c r="W44" i="8"/>
  <c r="W45" i="8"/>
  <c r="W46" i="8"/>
  <c r="W47" i="8"/>
  <c r="W48" i="8"/>
  <c r="W49" i="8"/>
  <c r="W50" i="8"/>
  <c r="W51" i="8"/>
  <c r="W52" i="8"/>
  <c r="W53" i="8"/>
  <c r="W54" i="8"/>
  <c r="W55" i="8"/>
  <c r="W56" i="8"/>
  <c r="W57" i="8"/>
  <c r="W58" i="8"/>
  <c r="W59" i="8"/>
  <c r="W60" i="8"/>
  <c r="W61" i="8"/>
  <c r="W62" i="8"/>
  <c r="W63" i="8"/>
  <c r="W64" i="8"/>
  <c r="W65" i="8"/>
  <c r="W66" i="8"/>
  <c r="W67" i="8"/>
  <c r="W68" i="8"/>
  <c r="W69" i="8"/>
  <c r="W70" i="8"/>
  <c r="W71" i="8"/>
  <c r="W72" i="8"/>
  <c r="W73" i="8"/>
  <c r="W74" i="8"/>
  <c r="W75" i="8"/>
  <c r="W76" i="8"/>
  <c r="W77" i="8"/>
  <c r="W78" i="8"/>
  <c r="W79" i="8"/>
  <c r="W80" i="8"/>
  <c r="W81" i="8"/>
  <c r="W82" i="8"/>
  <c r="W83" i="8"/>
  <c r="W84" i="8"/>
  <c r="W85" i="8"/>
  <c r="W86" i="8"/>
  <c r="W87" i="8"/>
  <c r="W88" i="8"/>
  <c r="W89" i="8"/>
  <c r="W90" i="8"/>
  <c r="W91" i="8"/>
  <c r="W92" i="8"/>
  <c r="W93" i="8"/>
  <c r="W94" i="8"/>
  <c r="W95" i="8"/>
  <c r="W96" i="8"/>
  <c r="W97" i="8"/>
  <c r="W98" i="8"/>
  <c r="W99" i="8"/>
  <c r="W100" i="8"/>
  <c r="W101" i="8"/>
  <c r="W102" i="8"/>
  <c r="W103" i="8"/>
  <c r="W104" i="8"/>
  <c r="W105" i="8"/>
  <c r="W106" i="8"/>
  <c r="W107" i="8"/>
  <c r="W108" i="8"/>
  <c r="W109" i="8"/>
  <c r="W110" i="8"/>
  <c r="W111" i="8"/>
  <c r="W112" i="8"/>
  <c r="W113" i="8"/>
  <c r="W114" i="8"/>
  <c r="W115" i="8"/>
  <c r="W116" i="8"/>
  <c r="W117" i="8"/>
  <c r="W119" i="8"/>
  <c r="W120" i="8"/>
  <c r="W121" i="8"/>
  <c r="W122" i="8"/>
  <c r="W123" i="8"/>
  <c r="W124" i="8"/>
  <c r="W125" i="8"/>
  <c r="W126" i="8"/>
  <c r="W127" i="8"/>
  <c r="W128" i="8"/>
  <c r="W129" i="8"/>
  <c r="W130" i="8"/>
  <c r="W132" i="8"/>
  <c r="W133" i="8"/>
  <c r="W134" i="8"/>
  <c r="W135" i="8"/>
  <c r="W136" i="8"/>
  <c r="W137" i="8"/>
  <c r="W138" i="8"/>
  <c r="W139" i="8"/>
  <c r="W140" i="8"/>
  <c r="W141" i="8"/>
  <c r="W142" i="8"/>
  <c r="W143" i="8"/>
  <c r="W144" i="8"/>
  <c r="W145" i="8"/>
  <c r="W146" i="8"/>
  <c r="W147" i="8"/>
  <c r="W148" i="8"/>
  <c r="W149" i="8"/>
  <c r="W150" i="8"/>
  <c r="W151" i="8"/>
  <c r="W152" i="8"/>
  <c r="W153" i="8"/>
  <c r="W154" i="8"/>
  <c r="W155" i="8"/>
  <c r="W156" i="8"/>
  <c r="W157" i="8"/>
  <c r="W158" i="8"/>
  <c r="W159" i="8"/>
  <c r="W160" i="8"/>
  <c r="W161" i="8"/>
  <c r="W162" i="8"/>
  <c r="W163" i="8"/>
  <c r="W164" i="8"/>
  <c r="W165" i="8"/>
  <c r="W166" i="8"/>
  <c r="W167" i="8"/>
  <c r="W168" i="8"/>
  <c r="W169" i="8"/>
  <c r="W170" i="8"/>
  <c r="W171" i="8"/>
  <c r="W172" i="8"/>
  <c r="W173" i="8"/>
  <c r="W174" i="8"/>
  <c r="W175" i="8"/>
  <c r="W176" i="8"/>
  <c r="W177" i="8"/>
  <c r="W178" i="8"/>
  <c r="W179" i="8"/>
  <c r="W180" i="8"/>
  <c r="W181" i="8"/>
  <c r="W182" i="8"/>
  <c r="W183" i="8"/>
  <c r="W184" i="8"/>
  <c r="W185" i="8"/>
  <c r="W186" i="8"/>
  <c r="W187" i="8"/>
  <c r="W188" i="8"/>
  <c r="W189" i="8"/>
  <c r="W190" i="8"/>
  <c r="W191" i="8"/>
  <c r="W192" i="8"/>
  <c r="W193" i="8"/>
  <c r="W194" i="8"/>
  <c r="W195" i="8"/>
  <c r="W196" i="8"/>
  <c r="W197" i="8"/>
  <c r="W198" i="8"/>
  <c r="W199" i="8"/>
  <c r="W200" i="8"/>
  <c r="W201" i="8"/>
  <c r="W202" i="8"/>
  <c r="W203" i="8"/>
  <c r="W204" i="8"/>
  <c r="W205" i="8"/>
  <c r="W206" i="8"/>
  <c r="W207" i="8"/>
  <c r="W208" i="8"/>
  <c r="W209" i="8"/>
  <c r="W210" i="8"/>
  <c r="W211" i="8"/>
  <c r="W212" i="8"/>
  <c r="W213" i="8"/>
  <c r="W214" i="8"/>
  <c r="W215" i="8"/>
  <c r="W216" i="8"/>
  <c r="W217" i="8"/>
  <c r="W218" i="8"/>
  <c r="W219" i="8"/>
  <c r="W220" i="8"/>
  <c r="W221" i="8"/>
  <c r="W222" i="8"/>
  <c r="W223" i="8"/>
  <c r="W224" i="8"/>
  <c r="W225" i="8"/>
  <c r="W226" i="8"/>
  <c r="W227" i="8"/>
  <c r="W228" i="8"/>
  <c r="W229" i="8"/>
  <c r="W230" i="8"/>
  <c r="W231" i="8"/>
  <c r="W232" i="8"/>
  <c r="W233" i="8"/>
  <c r="W234" i="8"/>
  <c r="W235" i="8"/>
  <c r="W236" i="8"/>
  <c r="W237" i="8"/>
  <c r="W238" i="8"/>
  <c r="W239" i="8"/>
  <c r="W241" i="8"/>
  <c r="W242" i="8"/>
  <c r="W243" i="8"/>
  <c r="W244" i="8"/>
  <c r="W245" i="8"/>
  <c r="W246" i="8"/>
  <c r="W247" i="8"/>
  <c r="W248" i="8"/>
  <c r="W249" i="8"/>
  <c r="W250" i="8"/>
  <c r="W251" i="8"/>
  <c r="W252" i="8"/>
  <c r="W253" i="8"/>
  <c r="W254" i="8"/>
  <c r="W255" i="8"/>
  <c r="W256" i="8"/>
  <c r="W257" i="8"/>
  <c r="W258" i="8"/>
  <c r="W259" i="8"/>
  <c r="W260" i="8"/>
  <c r="W261" i="8"/>
  <c r="W262" i="8"/>
  <c r="W263" i="8"/>
  <c r="W264" i="8"/>
  <c r="W265" i="8"/>
  <c r="W266" i="8"/>
  <c r="W267" i="8"/>
  <c r="W268" i="8"/>
  <c r="W269" i="8"/>
  <c r="W270" i="8"/>
  <c r="W273" i="8"/>
  <c r="I8" i="2"/>
  <c r="K8" i="2" s="1"/>
  <c r="H8" i="2"/>
  <c r="J8" i="2" s="1"/>
  <c r="B33" i="47"/>
  <c r="H10" i="47"/>
  <c r="Q25" i="47"/>
  <c r="S25" i="47"/>
  <c r="P13" i="48"/>
  <c r="H10" i="48"/>
  <c r="Q22" i="48"/>
  <c r="S22" i="48"/>
  <c r="Q23" i="48"/>
  <c r="S23" i="48"/>
  <c r="Q58" i="48"/>
  <c r="S58" i="48"/>
  <c r="S90" i="48"/>
  <c r="S91" i="48"/>
  <c r="S92" i="48"/>
  <c r="S93" i="48"/>
  <c r="S97" i="48"/>
  <c r="S98" i="48"/>
  <c r="S99" i="48"/>
  <c r="S100" i="48"/>
  <c r="S101" i="48"/>
  <c r="S102" i="48"/>
  <c r="S103" i="48"/>
  <c r="S104" i="48"/>
  <c r="S105" i="48"/>
  <c r="S106" i="48"/>
  <c r="S107" i="48"/>
  <c r="S108" i="48"/>
  <c r="Q118" i="48"/>
  <c r="S118" i="48"/>
  <c r="S121" i="48"/>
  <c r="Q121" i="48"/>
  <c r="V13" i="48"/>
  <c r="V14" i="48"/>
  <c r="V15" i="48"/>
  <c r="V16" i="48"/>
  <c r="V17" i="48"/>
  <c r="V18" i="48"/>
  <c r="V19" i="48"/>
  <c r="V20" i="48"/>
  <c r="V21" i="48"/>
  <c r="V22" i="48"/>
  <c r="V23" i="48"/>
  <c r="V24" i="48"/>
  <c r="V25" i="48"/>
  <c r="V26" i="48"/>
  <c r="V27" i="48"/>
  <c r="V28" i="48"/>
  <c r="V29" i="48"/>
  <c r="V30" i="48"/>
  <c r="V31" i="48"/>
  <c r="V32" i="48"/>
  <c r="V33" i="48"/>
  <c r="V35" i="48"/>
  <c r="V36" i="48"/>
  <c r="V37" i="48"/>
  <c r="V38" i="48"/>
  <c r="V39" i="48"/>
  <c r="V40" i="48"/>
  <c r="V41" i="48"/>
  <c r="V42" i="48"/>
  <c r="V43" i="48"/>
  <c r="V47" i="48"/>
  <c r="V48" i="48"/>
  <c r="V49" i="48"/>
  <c r="V50" i="48"/>
  <c r="V51" i="48"/>
  <c r="V53" i="48"/>
  <c r="V58" i="48"/>
  <c r="V61" i="48"/>
  <c r="V79" i="48"/>
  <c r="V80" i="48"/>
  <c r="V81" i="48"/>
  <c r="V82" i="48"/>
  <c r="V83" i="48"/>
  <c r="V84" i="48"/>
  <c r="V86" i="48"/>
  <c r="V87" i="48"/>
  <c r="V88" i="48"/>
  <c r="V89" i="48"/>
  <c r="V90" i="48"/>
  <c r="V91" i="48"/>
  <c r="V92" i="48"/>
  <c r="V93" i="48"/>
  <c r="V94" i="48"/>
  <c r="V95" i="48"/>
  <c r="V96" i="48"/>
  <c r="V97" i="48"/>
  <c r="V98" i="48"/>
  <c r="V99" i="48"/>
  <c r="V100" i="48"/>
  <c r="V101" i="48"/>
  <c r="V102" i="48"/>
  <c r="V103" i="48"/>
  <c r="V104" i="48"/>
  <c r="V105" i="48"/>
  <c r="V106" i="48"/>
  <c r="V107" i="48"/>
  <c r="V108" i="48"/>
  <c r="V110" i="48"/>
  <c r="V111" i="48"/>
  <c r="V112" i="48"/>
  <c r="V113" i="48"/>
  <c r="V114" i="48"/>
  <c r="V115" i="48"/>
  <c r="V116" i="48"/>
  <c r="V117" i="48"/>
  <c r="V118" i="48"/>
  <c r="V121" i="48"/>
  <c r="H121" i="48"/>
  <c r="B14" i="48"/>
  <c r="B15" i="48"/>
  <c r="B16" i="48"/>
  <c r="B17" i="48"/>
  <c r="B18" i="48"/>
  <c r="B19" i="48"/>
  <c r="B20" i="48"/>
  <c r="B21" i="48"/>
  <c r="B22" i="48"/>
  <c r="B23" i="48"/>
  <c r="B24" i="48"/>
  <c r="B25" i="48"/>
  <c r="B26" i="48"/>
  <c r="B27" i="48"/>
  <c r="B28" i="48"/>
  <c r="B29" i="48"/>
  <c r="B30" i="48"/>
  <c r="B31" i="48"/>
  <c r="B32" i="48"/>
  <c r="B33" i="48"/>
  <c r="B34" i="48"/>
  <c r="B35" i="48"/>
  <c r="B36" i="48"/>
  <c r="B37" i="48"/>
  <c r="B38" i="48"/>
  <c r="B39" i="48"/>
  <c r="B40" i="48"/>
  <c r="B41" i="48"/>
  <c r="B42" i="48"/>
  <c r="B43" i="48"/>
  <c r="B44" i="48"/>
  <c r="B46" i="48"/>
  <c r="B47" i="48"/>
  <c r="B48" i="48"/>
  <c r="B49" i="48"/>
  <c r="B50" i="48"/>
  <c r="B51" i="48"/>
  <c r="B53" i="48"/>
  <c r="B54" i="48"/>
  <c r="B56" i="48"/>
  <c r="B58" i="48"/>
  <c r="B61" i="48"/>
  <c r="B63" i="48"/>
  <c r="B66" i="48"/>
  <c r="B69" i="48"/>
  <c r="B71" i="48"/>
  <c r="B73" i="48"/>
  <c r="B75" i="48"/>
  <c r="B77" i="48"/>
  <c r="B79" i="48"/>
  <c r="B80" i="48"/>
  <c r="B81" i="48"/>
  <c r="B82" i="48"/>
  <c r="B83" i="48"/>
  <c r="B84" i="48"/>
  <c r="B85" i="48"/>
  <c r="B86" i="48"/>
  <c r="B87" i="48"/>
  <c r="B88" i="48"/>
  <c r="B89" i="48"/>
  <c r="B90" i="48"/>
  <c r="B91" i="48"/>
  <c r="B92" i="48"/>
  <c r="B93" i="48"/>
  <c r="B94" i="48"/>
  <c r="B95" i="48"/>
  <c r="B96" i="48"/>
  <c r="B97" i="48"/>
  <c r="B98" i="48"/>
  <c r="B99" i="48"/>
  <c r="B100" i="48"/>
  <c r="B101" i="48"/>
  <c r="B102" i="48"/>
  <c r="B103" i="48"/>
  <c r="B104" i="48"/>
  <c r="B105" i="48"/>
  <c r="B106" i="48"/>
  <c r="B107" i="48"/>
  <c r="B108" i="48"/>
  <c r="B109" i="48"/>
  <c r="B110" i="48"/>
  <c r="B111" i="48"/>
  <c r="B112" i="48"/>
  <c r="B113" i="48"/>
  <c r="B114" i="48"/>
  <c r="B115" i="48"/>
  <c r="B116" i="48"/>
  <c r="B117" i="48"/>
  <c r="B118" i="48"/>
  <c r="P7" i="48"/>
  <c r="J4" i="48"/>
  <c r="B4" i="47"/>
  <c r="V13" i="47"/>
  <c r="W13" i="47" s="1"/>
  <c r="W35" i="47" s="1"/>
  <c r="I9" i="2" s="1"/>
  <c r="K9" i="2" s="1"/>
  <c r="V14" i="47"/>
  <c r="V15" i="47"/>
  <c r="V16" i="47"/>
  <c r="V17" i="47"/>
  <c r="V18" i="47"/>
  <c r="V19" i="47"/>
  <c r="V20" i="47"/>
  <c r="V21" i="47"/>
  <c r="V22" i="47"/>
  <c r="V23" i="47"/>
  <c r="V24" i="47"/>
  <c r="V25" i="47"/>
  <c r="V26" i="47"/>
  <c r="V27" i="47"/>
  <c r="V28" i="47"/>
  <c r="V29" i="47"/>
  <c r="V30" i="47"/>
  <c r="V31" i="47"/>
  <c r="V32" i="47"/>
  <c r="V35" i="47"/>
  <c r="H9" i="2" s="1"/>
  <c r="J9" i="2" s="1"/>
  <c r="H35" i="47"/>
  <c r="B14" i="47"/>
  <c r="B15" i="47"/>
  <c r="B16" i="47"/>
  <c r="B17" i="47"/>
  <c r="B18" i="47"/>
  <c r="B19" i="47"/>
  <c r="B20" i="47"/>
  <c r="B21" i="47"/>
  <c r="B22" i="47"/>
  <c r="B23" i="47"/>
  <c r="B24" i="47"/>
  <c r="B25" i="47"/>
  <c r="B26" i="47"/>
  <c r="B27" i="47"/>
  <c r="B28" i="47"/>
  <c r="B29" i="47"/>
  <c r="B30" i="47"/>
  <c r="B31" i="47"/>
  <c r="B32" i="47"/>
  <c r="P7" i="47"/>
  <c r="J4" i="47"/>
  <c r="Q52" i="8"/>
  <c r="Q54" i="8"/>
  <c r="Q56" i="8"/>
  <c r="Q58" i="8"/>
  <c r="Q60" i="8"/>
  <c r="Q62" i="8"/>
  <c r="Q64" i="8"/>
  <c r="Q66" i="8"/>
  <c r="Q68" i="8"/>
  <c r="Q70" i="8"/>
  <c r="Q72" i="8"/>
  <c r="Q117" i="8"/>
  <c r="Q130" i="8"/>
  <c r="H10" i="8"/>
  <c r="M242" i="8"/>
  <c r="N242" i="8"/>
  <c r="P242" i="8"/>
  <c r="M243" i="8"/>
  <c r="N243" i="8"/>
  <c r="P243" i="8"/>
  <c r="M244" i="8"/>
  <c r="N244" i="8"/>
  <c r="P244" i="8"/>
  <c r="M248" i="8"/>
  <c r="M249" i="8"/>
  <c r="N249" i="8"/>
  <c r="P249" i="8"/>
  <c r="M250" i="8"/>
  <c r="N250" i="8"/>
  <c r="P250" i="8"/>
  <c r="M253" i="8"/>
  <c r="N253" i="8"/>
  <c r="P253" i="8"/>
  <c r="M254" i="8"/>
  <c r="N254" i="8"/>
  <c r="P254" i="8"/>
  <c r="M258" i="8"/>
  <c r="N258" i="8"/>
  <c r="P258" i="8"/>
  <c r="M260" i="8"/>
  <c r="M263" i="8"/>
  <c r="N263" i="8"/>
  <c r="P263" i="8"/>
  <c r="M264" i="8"/>
  <c r="N264" i="8"/>
  <c r="P264" i="8"/>
  <c r="M267" i="8"/>
  <c r="M268" i="8"/>
  <c r="N268" i="8"/>
  <c r="P268" i="8"/>
  <c r="M270" i="8"/>
  <c r="N270" i="8"/>
  <c r="P270" i="8"/>
  <c r="J4" i="8"/>
  <c r="M8" i="8"/>
  <c r="Q238" i="8"/>
  <c r="S238" i="8"/>
  <c r="Q237" i="8"/>
  <c r="S237" i="8"/>
  <c r="Q236" i="8"/>
  <c r="S236" i="8"/>
  <c r="Q232" i="8"/>
  <c r="S232" i="8"/>
  <c r="Q231" i="8"/>
  <c r="S231" i="8"/>
  <c r="Q229" i="8"/>
  <c r="S229" i="8"/>
  <c r="Q228" i="8"/>
  <c r="S228" i="8"/>
  <c r="Q227" i="8"/>
  <c r="S227" i="8"/>
  <c r="Q224" i="8"/>
  <c r="S224" i="8"/>
  <c r="Q222" i="8"/>
  <c r="S222" i="8"/>
  <c r="Q221" i="8"/>
  <c r="S221" i="8"/>
  <c r="Q219" i="8"/>
  <c r="S219" i="8"/>
  <c r="Q218" i="8"/>
  <c r="S218" i="8"/>
  <c r="Q217" i="8"/>
  <c r="S217" i="8"/>
  <c r="Q216" i="8"/>
  <c r="S216" i="8"/>
  <c r="Q214" i="8"/>
  <c r="S214" i="8"/>
  <c r="Q212" i="8"/>
  <c r="S212" i="8"/>
  <c r="Q211" i="8"/>
  <c r="S211" i="8"/>
  <c r="Q209" i="8"/>
  <c r="S209" i="8"/>
  <c r="Q208" i="8"/>
  <c r="S208" i="8"/>
  <c r="Q206" i="8"/>
  <c r="S206" i="8"/>
  <c r="Q205" i="8"/>
  <c r="S205" i="8"/>
  <c r="Q204" i="8"/>
  <c r="S204" i="8"/>
  <c r="Q203" i="8"/>
  <c r="S203" i="8"/>
  <c r="Q201" i="8"/>
  <c r="S201" i="8"/>
  <c r="Q200" i="8"/>
  <c r="S200" i="8"/>
  <c r="Q199" i="8"/>
  <c r="S199" i="8"/>
  <c r="Q194" i="8"/>
  <c r="S194" i="8"/>
  <c r="Q193" i="8"/>
  <c r="S193" i="8"/>
  <c r="Q187" i="8"/>
  <c r="S187" i="8"/>
  <c r="Q186" i="8"/>
  <c r="S186" i="8"/>
  <c r="Q183" i="8"/>
  <c r="S183" i="8"/>
  <c r="Q174" i="8"/>
  <c r="S174" i="8"/>
  <c r="Q173" i="8"/>
  <c r="S173" i="8"/>
  <c r="Q172" i="8"/>
  <c r="S172" i="8"/>
  <c r="Q170" i="8"/>
  <c r="S170" i="8"/>
  <c r="Q169" i="8"/>
  <c r="S169" i="8"/>
  <c r="Q168" i="8"/>
  <c r="S168" i="8"/>
  <c r="Q167" i="8"/>
  <c r="S167" i="8"/>
  <c r="Q166" i="8"/>
  <c r="S166" i="8"/>
  <c r="Q165" i="8"/>
  <c r="S165" i="8"/>
  <c r="Q164" i="8"/>
  <c r="S164" i="8"/>
  <c r="Q163" i="8"/>
  <c r="S163" i="8"/>
  <c r="Q162" i="8"/>
  <c r="S162" i="8"/>
  <c r="Q161" i="8"/>
  <c r="S161" i="8"/>
  <c r="Q160" i="8"/>
  <c r="S160" i="8"/>
  <c r="Q159" i="8"/>
  <c r="S159" i="8"/>
  <c r="Q158" i="8"/>
  <c r="S158" i="8"/>
  <c r="Q157" i="8"/>
  <c r="S157" i="8"/>
  <c r="Q156" i="8"/>
  <c r="S156" i="8"/>
  <c r="Q155" i="8"/>
  <c r="S155" i="8"/>
  <c r="Q154" i="8"/>
  <c r="S154" i="8"/>
  <c r="Q153" i="8"/>
  <c r="S153" i="8"/>
  <c r="Q152" i="8"/>
  <c r="S152" i="8"/>
  <c r="Q144" i="8"/>
  <c r="S144" i="8"/>
  <c r="Q143" i="8"/>
  <c r="S143" i="8"/>
  <c r="Q142" i="8"/>
  <c r="S142" i="8"/>
  <c r="Q141" i="8"/>
  <c r="S141" i="8"/>
  <c r="Q140" i="8"/>
  <c r="S140" i="8"/>
  <c r="Q139" i="8"/>
  <c r="S139" i="8"/>
  <c r="Q138" i="8"/>
  <c r="S138" i="8"/>
  <c r="Q137" i="8"/>
  <c r="S137" i="8"/>
  <c r="Q136" i="8"/>
  <c r="S136" i="8"/>
  <c r="Q135" i="8"/>
  <c r="S135" i="8"/>
  <c r="Q134" i="8"/>
  <c r="S134" i="8"/>
  <c r="Q133" i="8"/>
  <c r="S133" i="8"/>
  <c r="S130" i="8"/>
  <c r="Q126" i="8"/>
  <c r="S126" i="8"/>
  <c r="Q124" i="8"/>
  <c r="S124" i="8"/>
  <c r="Q123" i="8"/>
  <c r="S123" i="8"/>
  <c r="S117" i="8"/>
  <c r="Q114" i="8"/>
  <c r="S114" i="8"/>
  <c r="Q113" i="8"/>
  <c r="S113" i="8"/>
  <c r="Q105" i="8"/>
  <c r="S105" i="8"/>
  <c r="Q104" i="8"/>
  <c r="S104" i="8"/>
  <c r="Q103" i="8"/>
  <c r="S103" i="8"/>
  <c r="Q102" i="8"/>
  <c r="S102" i="8"/>
  <c r="Q101" i="8"/>
  <c r="S101" i="8"/>
  <c r="Q100" i="8"/>
  <c r="S100" i="8"/>
  <c r="Q99" i="8"/>
  <c r="S99" i="8"/>
  <c r="Q98" i="8"/>
  <c r="S98" i="8"/>
  <c r="Q97" i="8"/>
  <c r="S97" i="8"/>
  <c r="Q96" i="8"/>
  <c r="S96" i="8"/>
  <c r="Q95" i="8"/>
  <c r="S95" i="8"/>
  <c r="Q94" i="8"/>
  <c r="S94" i="8"/>
  <c r="Q93" i="8"/>
  <c r="S93" i="8"/>
  <c r="Q92" i="8"/>
  <c r="S92" i="8"/>
  <c r="Q91" i="8"/>
  <c r="S91" i="8"/>
  <c r="Q88" i="8"/>
  <c r="S88" i="8"/>
  <c r="Q87" i="8"/>
  <c r="S87" i="8"/>
  <c r="Q86" i="8"/>
  <c r="S86" i="8"/>
  <c r="Q85" i="8"/>
  <c r="S85" i="8"/>
  <c r="Q84" i="8"/>
  <c r="S84" i="8"/>
  <c r="Q83" i="8"/>
  <c r="S83" i="8"/>
  <c r="S72" i="8"/>
  <c r="S70" i="8"/>
  <c r="S68" i="8"/>
  <c r="S66" i="8"/>
  <c r="S64" i="8"/>
  <c r="S62" i="8"/>
  <c r="S60" i="8"/>
  <c r="S58" i="8"/>
  <c r="S56" i="8"/>
  <c r="S54" i="8"/>
  <c r="S52" i="8"/>
  <c r="Q32" i="8"/>
  <c r="M14" i="8"/>
  <c r="N14" i="8"/>
  <c r="P14" i="8"/>
  <c r="M15" i="8"/>
  <c r="N15" i="8"/>
  <c r="P15" i="8"/>
  <c r="P16" i="8"/>
  <c r="M17" i="8"/>
  <c r="N17" i="8"/>
  <c r="P17" i="8"/>
  <c r="M18" i="8"/>
  <c r="N18" i="8"/>
  <c r="P18" i="8"/>
  <c r="P19" i="8"/>
  <c r="M20" i="8"/>
  <c r="N20" i="8"/>
  <c r="P20" i="8"/>
  <c r="M21" i="8"/>
  <c r="N21" i="8"/>
  <c r="P21" i="8"/>
  <c r="M22" i="8"/>
  <c r="N22" i="8"/>
  <c r="P22" i="8"/>
  <c r="M23" i="8"/>
  <c r="N23" i="8"/>
  <c r="P23" i="8"/>
  <c r="P24" i="8"/>
  <c r="P25" i="8"/>
  <c r="P26" i="8"/>
  <c r="P27" i="8"/>
  <c r="P28" i="8"/>
  <c r="P29" i="8"/>
  <c r="P30" i="8"/>
  <c r="P31" i="8"/>
  <c r="M32" i="8"/>
  <c r="N32" i="8"/>
  <c r="P32" i="8"/>
  <c r="M33" i="8"/>
  <c r="N33" i="8"/>
  <c r="P33" i="8"/>
  <c r="M52" i="8"/>
  <c r="N52" i="8"/>
  <c r="P52" i="8"/>
  <c r="M53" i="8"/>
  <c r="N53" i="8"/>
  <c r="P53" i="8"/>
  <c r="M54" i="8"/>
  <c r="N54" i="8"/>
  <c r="P54" i="8"/>
  <c r="M55" i="8"/>
  <c r="N55" i="8"/>
  <c r="P55" i="8"/>
  <c r="M56" i="8"/>
  <c r="N56" i="8"/>
  <c r="P56" i="8"/>
  <c r="M57" i="8"/>
  <c r="N57" i="8"/>
  <c r="P57" i="8"/>
  <c r="M58" i="8"/>
  <c r="N58" i="8"/>
  <c r="P58" i="8"/>
  <c r="M59" i="8"/>
  <c r="N59" i="8"/>
  <c r="P59" i="8"/>
  <c r="M60" i="8"/>
  <c r="N60" i="8"/>
  <c r="P60" i="8"/>
  <c r="M61" i="8"/>
  <c r="N61" i="8"/>
  <c r="P61" i="8"/>
  <c r="M62" i="8"/>
  <c r="N62" i="8"/>
  <c r="P62" i="8"/>
  <c r="M63" i="8"/>
  <c r="N63" i="8"/>
  <c r="P63" i="8"/>
  <c r="M64" i="8"/>
  <c r="N64" i="8"/>
  <c r="P64" i="8"/>
  <c r="M65" i="8"/>
  <c r="N65" i="8"/>
  <c r="P65" i="8"/>
  <c r="M66" i="8"/>
  <c r="N66" i="8"/>
  <c r="P66" i="8"/>
  <c r="M67" i="8"/>
  <c r="N67" i="8"/>
  <c r="P67" i="8"/>
  <c r="M68" i="8"/>
  <c r="N68" i="8"/>
  <c r="P68" i="8"/>
  <c r="M69" i="8"/>
  <c r="N69" i="8"/>
  <c r="P69" i="8"/>
  <c r="M70" i="8"/>
  <c r="N70" i="8"/>
  <c r="P70" i="8"/>
  <c r="M71" i="8"/>
  <c r="N71" i="8"/>
  <c r="P71" i="8"/>
  <c r="M72" i="8"/>
  <c r="N72" i="8"/>
  <c r="P72" i="8"/>
  <c r="M73" i="8"/>
  <c r="N73" i="8"/>
  <c r="P73" i="8"/>
  <c r="M74" i="8"/>
  <c r="N74" i="8"/>
  <c r="P74" i="8"/>
  <c r="M75" i="8"/>
  <c r="N75" i="8"/>
  <c r="P75" i="8"/>
  <c r="M76" i="8"/>
  <c r="N76" i="8"/>
  <c r="P76" i="8"/>
  <c r="M77" i="8"/>
  <c r="N77" i="8"/>
  <c r="P77" i="8"/>
  <c r="M78" i="8"/>
  <c r="N78" i="8"/>
  <c r="P78" i="8"/>
  <c r="M79" i="8"/>
  <c r="N79" i="8"/>
  <c r="P79" i="8"/>
  <c r="M80" i="8"/>
  <c r="N80" i="8"/>
  <c r="P80" i="8"/>
  <c r="M83" i="8"/>
  <c r="N83" i="8"/>
  <c r="P83" i="8"/>
  <c r="M84" i="8"/>
  <c r="N84" i="8"/>
  <c r="P84" i="8"/>
  <c r="M85" i="8"/>
  <c r="N85" i="8"/>
  <c r="P85" i="8"/>
  <c r="M86" i="8"/>
  <c r="N86" i="8"/>
  <c r="P86" i="8"/>
  <c r="M87" i="8"/>
  <c r="N87" i="8"/>
  <c r="P87" i="8"/>
  <c r="M88" i="8"/>
  <c r="N88" i="8"/>
  <c r="P88" i="8"/>
  <c r="M89" i="8"/>
  <c r="N89" i="8"/>
  <c r="P89" i="8"/>
  <c r="M90" i="8"/>
  <c r="N90" i="8"/>
  <c r="P90" i="8"/>
  <c r="M91" i="8"/>
  <c r="N91" i="8"/>
  <c r="P91" i="8"/>
  <c r="M92" i="8"/>
  <c r="N92" i="8"/>
  <c r="P92" i="8"/>
  <c r="M93" i="8"/>
  <c r="N93" i="8"/>
  <c r="P93" i="8"/>
  <c r="M94" i="8"/>
  <c r="N94" i="8"/>
  <c r="P94" i="8"/>
  <c r="M95" i="8"/>
  <c r="N95" i="8"/>
  <c r="P95" i="8"/>
  <c r="M96" i="8"/>
  <c r="N96" i="8"/>
  <c r="P96" i="8"/>
  <c r="M97" i="8"/>
  <c r="N97" i="8"/>
  <c r="P97" i="8"/>
  <c r="M98" i="8"/>
  <c r="N98" i="8"/>
  <c r="P98" i="8"/>
  <c r="M99" i="8"/>
  <c r="N99" i="8"/>
  <c r="P99" i="8"/>
  <c r="M100" i="8"/>
  <c r="N100" i="8"/>
  <c r="P100" i="8"/>
  <c r="M101" i="8"/>
  <c r="N101" i="8"/>
  <c r="P101" i="8"/>
  <c r="M102" i="8"/>
  <c r="N102" i="8"/>
  <c r="P102" i="8"/>
  <c r="M103" i="8"/>
  <c r="N103" i="8"/>
  <c r="P103" i="8"/>
  <c r="M104" i="8"/>
  <c r="N104" i="8"/>
  <c r="P104" i="8"/>
  <c r="M105" i="8"/>
  <c r="N105" i="8"/>
  <c r="P105" i="8"/>
  <c r="M106" i="8"/>
  <c r="N106" i="8"/>
  <c r="P106" i="8"/>
  <c r="M107" i="8"/>
  <c r="N107" i="8"/>
  <c r="P107" i="8"/>
  <c r="M108" i="8"/>
  <c r="N108" i="8"/>
  <c r="P108" i="8"/>
  <c r="M109" i="8"/>
  <c r="N109" i="8"/>
  <c r="P109" i="8"/>
  <c r="M110" i="8"/>
  <c r="N110" i="8"/>
  <c r="P110" i="8"/>
  <c r="M111" i="8"/>
  <c r="N111" i="8"/>
  <c r="P111" i="8"/>
  <c r="M112" i="8"/>
  <c r="N112" i="8"/>
  <c r="P112" i="8"/>
  <c r="M113" i="8"/>
  <c r="N113" i="8"/>
  <c r="P113" i="8"/>
  <c r="M114" i="8"/>
  <c r="N114" i="8"/>
  <c r="P114" i="8"/>
  <c r="M115" i="8"/>
  <c r="N115" i="8"/>
  <c r="P115" i="8"/>
  <c r="M116" i="8"/>
  <c r="N116" i="8"/>
  <c r="P116" i="8"/>
  <c r="M117" i="8"/>
  <c r="N117" i="8"/>
  <c r="P117" i="8"/>
  <c r="M118" i="8"/>
  <c r="N118" i="8"/>
  <c r="P118" i="8"/>
  <c r="P119" i="8"/>
  <c r="P120" i="8"/>
  <c r="M121" i="8"/>
  <c r="N121" i="8"/>
  <c r="P121" i="8"/>
  <c r="P122" i="8"/>
  <c r="M123" i="8"/>
  <c r="N123" i="8"/>
  <c r="P123" i="8"/>
  <c r="M124" i="8"/>
  <c r="N124" i="8"/>
  <c r="P124" i="8"/>
  <c r="M125" i="8"/>
  <c r="N125" i="8"/>
  <c r="P125" i="8"/>
  <c r="M126" i="8"/>
  <c r="N126" i="8"/>
  <c r="P126" i="8"/>
  <c r="M128" i="8"/>
  <c r="N128" i="8"/>
  <c r="P128" i="8"/>
  <c r="P129" i="8"/>
  <c r="M130" i="8"/>
  <c r="N130" i="8"/>
  <c r="P130" i="8"/>
  <c r="M131" i="8"/>
  <c r="N131" i="8"/>
  <c r="P131" i="8"/>
  <c r="P132" i="8"/>
  <c r="M133" i="8"/>
  <c r="N133" i="8"/>
  <c r="P133" i="8"/>
  <c r="M134" i="8"/>
  <c r="N134" i="8"/>
  <c r="P134" i="8"/>
  <c r="M135" i="8"/>
  <c r="N135" i="8"/>
  <c r="P135" i="8"/>
  <c r="M136" i="8"/>
  <c r="N136" i="8"/>
  <c r="P136" i="8"/>
  <c r="M137" i="8"/>
  <c r="N137" i="8"/>
  <c r="P137" i="8"/>
  <c r="M138" i="8"/>
  <c r="N138" i="8"/>
  <c r="P138" i="8"/>
  <c r="M139" i="8"/>
  <c r="N139" i="8"/>
  <c r="P139" i="8"/>
  <c r="M140" i="8"/>
  <c r="N140" i="8"/>
  <c r="P140" i="8"/>
  <c r="M141" i="8"/>
  <c r="N141" i="8"/>
  <c r="P141" i="8"/>
  <c r="M142" i="8"/>
  <c r="N142" i="8"/>
  <c r="P142" i="8"/>
  <c r="M143" i="8"/>
  <c r="N143" i="8"/>
  <c r="P143" i="8"/>
  <c r="M144" i="8"/>
  <c r="N144" i="8"/>
  <c r="P144" i="8"/>
  <c r="M145" i="8"/>
  <c r="N145" i="8"/>
  <c r="P145" i="8"/>
  <c r="M146" i="8"/>
  <c r="N146" i="8"/>
  <c r="P146" i="8"/>
  <c r="N149" i="8"/>
  <c r="P149" i="8"/>
  <c r="M150" i="8"/>
  <c r="N150" i="8"/>
  <c r="P150" i="8"/>
  <c r="M152" i="8"/>
  <c r="N152" i="8"/>
  <c r="P152" i="8"/>
  <c r="M153" i="8"/>
  <c r="N153" i="8"/>
  <c r="P153" i="8"/>
  <c r="M154" i="8"/>
  <c r="N154" i="8"/>
  <c r="P154" i="8"/>
  <c r="M155" i="8"/>
  <c r="N155" i="8"/>
  <c r="P155" i="8"/>
  <c r="M156" i="8"/>
  <c r="N156" i="8"/>
  <c r="P156" i="8"/>
  <c r="M157" i="8"/>
  <c r="N157" i="8"/>
  <c r="P157" i="8"/>
  <c r="M158" i="8"/>
  <c r="N158" i="8"/>
  <c r="P158" i="8"/>
  <c r="M159" i="8"/>
  <c r="N159" i="8"/>
  <c r="P159" i="8"/>
  <c r="M160" i="8"/>
  <c r="N160" i="8"/>
  <c r="P160" i="8"/>
  <c r="M161" i="8"/>
  <c r="N161" i="8"/>
  <c r="P161" i="8"/>
  <c r="M162" i="8"/>
  <c r="N162" i="8"/>
  <c r="P162" i="8"/>
  <c r="M163" i="8"/>
  <c r="N163" i="8"/>
  <c r="P163" i="8"/>
  <c r="M164" i="8"/>
  <c r="N164" i="8"/>
  <c r="P164" i="8"/>
  <c r="M165" i="8"/>
  <c r="N165" i="8"/>
  <c r="P165" i="8"/>
  <c r="M166" i="8"/>
  <c r="N166" i="8"/>
  <c r="P166" i="8"/>
  <c r="M167" i="8"/>
  <c r="N167" i="8"/>
  <c r="P167" i="8"/>
  <c r="M168" i="8"/>
  <c r="N168" i="8"/>
  <c r="P168" i="8"/>
  <c r="M169" i="8"/>
  <c r="N169" i="8"/>
  <c r="P169" i="8"/>
  <c r="M170" i="8"/>
  <c r="N170" i="8"/>
  <c r="P170" i="8"/>
  <c r="M171" i="8"/>
  <c r="N171" i="8"/>
  <c r="P171" i="8"/>
  <c r="M172" i="8"/>
  <c r="N172" i="8"/>
  <c r="P172" i="8"/>
  <c r="M173" i="8"/>
  <c r="N173" i="8"/>
  <c r="P173" i="8"/>
  <c r="M174" i="8"/>
  <c r="N174" i="8"/>
  <c r="P174" i="8"/>
  <c r="M175" i="8"/>
  <c r="N175" i="8"/>
  <c r="P175" i="8"/>
  <c r="M183" i="8"/>
  <c r="N183" i="8"/>
  <c r="P183" i="8"/>
  <c r="M184" i="8"/>
  <c r="N184" i="8"/>
  <c r="P184" i="8"/>
  <c r="M185" i="8"/>
  <c r="N185" i="8"/>
  <c r="P185" i="8"/>
  <c r="M186" i="8"/>
  <c r="N186" i="8"/>
  <c r="P186" i="8"/>
  <c r="M187" i="8"/>
  <c r="N187" i="8"/>
  <c r="P187" i="8"/>
  <c r="M188" i="8"/>
  <c r="N188" i="8"/>
  <c r="P188" i="8"/>
  <c r="M189" i="8"/>
  <c r="N189" i="8"/>
  <c r="P189" i="8"/>
  <c r="M190" i="8"/>
  <c r="N190" i="8"/>
  <c r="P190" i="8"/>
  <c r="M191" i="8"/>
  <c r="N191" i="8"/>
  <c r="P191" i="8"/>
  <c r="M192" i="8"/>
  <c r="N192" i="8"/>
  <c r="P192" i="8"/>
  <c r="M193" i="8"/>
  <c r="N193" i="8"/>
  <c r="P193" i="8"/>
  <c r="M194" i="8"/>
  <c r="N194" i="8"/>
  <c r="P194" i="8"/>
  <c r="M195" i="8"/>
  <c r="N195" i="8"/>
  <c r="P195" i="8"/>
  <c r="M199" i="8"/>
  <c r="N199" i="8"/>
  <c r="P199" i="8"/>
  <c r="M200" i="8"/>
  <c r="N200" i="8"/>
  <c r="P200" i="8"/>
  <c r="M201" i="8"/>
  <c r="N201" i="8"/>
  <c r="P201" i="8"/>
  <c r="M202" i="8"/>
  <c r="N202" i="8"/>
  <c r="P202" i="8"/>
  <c r="M203" i="8"/>
  <c r="N203" i="8"/>
  <c r="P203" i="8"/>
  <c r="M204" i="8"/>
  <c r="N204" i="8"/>
  <c r="P204" i="8"/>
  <c r="M205" i="8"/>
  <c r="N205" i="8"/>
  <c r="P205" i="8"/>
  <c r="M206" i="8"/>
  <c r="N206" i="8"/>
  <c r="P206" i="8"/>
  <c r="M207" i="8"/>
  <c r="N207" i="8"/>
  <c r="P207" i="8"/>
  <c r="M208" i="8"/>
  <c r="N208" i="8"/>
  <c r="P208" i="8"/>
  <c r="M209" i="8"/>
  <c r="N209" i="8"/>
  <c r="P209" i="8"/>
  <c r="M210" i="8"/>
  <c r="N210" i="8"/>
  <c r="P210" i="8"/>
  <c r="M211" i="8"/>
  <c r="N211" i="8"/>
  <c r="P211" i="8"/>
  <c r="M212" i="8"/>
  <c r="N212" i="8"/>
  <c r="P212" i="8"/>
  <c r="M214" i="8"/>
  <c r="N214" i="8"/>
  <c r="P214" i="8"/>
  <c r="M215" i="8"/>
  <c r="N215" i="8"/>
  <c r="P215" i="8"/>
  <c r="M216" i="8"/>
  <c r="N216" i="8"/>
  <c r="P216" i="8"/>
  <c r="M217" i="8"/>
  <c r="N217" i="8"/>
  <c r="P217" i="8"/>
  <c r="M218" i="8"/>
  <c r="N218" i="8"/>
  <c r="P218" i="8"/>
  <c r="M219" i="8"/>
  <c r="N219" i="8"/>
  <c r="P219" i="8"/>
  <c r="M220" i="8"/>
  <c r="N220" i="8"/>
  <c r="P220" i="8"/>
  <c r="M221" i="8"/>
  <c r="N221" i="8"/>
  <c r="P221" i="8"/>
  <c r="M222" i="8"/>
  <c r="N222" i="8"/>
  <c r="P222" i="8"/>
  <c r="M223" i="8"/>
  <c r="N223" i="8"/>
  <c r="P223" i="8"/>
  <c r="M224" i="8"/>
  <c r="N224" i="8"/>
  <c r="P224" i="8"/>
  <c r="M225" i="8"/>
  <c r="N225" i="8"/>
  <c r="P225" i="8"/>
  <c r="M227" i="8"/>
  <c r="N227" i="8"/>
  <c r="P227" i="8"/>
  <c r="M228" i="8"/>
  <c r="N228" i="8"/>
  <c r="P228" i="8"/>
  <c r="M229" i="8"/>
  <c r="N229" i="8"/>
  <c r="P229" i="8"/>
  <c r="M230" i="8"/>
  <c r="N230" i="8"/>
  <c r="P230" i="8"/>
  <c r="M231" i="8"/>
  <c r="N231" i="8"/>
  <c r="P231" i="8"/>
  <c r="M232" i="8"/>
  <c r="N232" i="8"/>
  <c r="P232" i="8"/>
  <c r="M233" i="8"/>
  <c r="N233" i="8"/>
  <c r="P233" i="8"/>
  <c r="M234" i="8"/>
  <c r="N234" i="8"/>
  <c r="P234" i="8"/>
  <c r="M235" i="8"/>
  <c r="N235" i="8"/>
  <c r="P235" i="8"/>
  <c r="M236" i="8"/>
  <c r="N236" i="8"/>
  <c r="P236" i="8"/>
  <c r="M237" i="8"/>
  <c r="N237" i="8"/>
  <c r="P237" i="8"/>
  <c r="M238" i="8"/>
  <c r="N238" i="8"/>
  <c r="P238" i="8"/>
  <c r="M239" i="8"/>
  <c r="N239" i="8"/>
  <c r="P239" i="8"/>
  <c r="N248" i="8"/>
  <c r="P248" i="8"/>
  <c r="N260" i="8"/>
  <c r="P260" i="8"/>
  <c r="N267" i="8"/>
  <c r="P267" i="8"/>
  <c r="P269"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4" i="8"/>
  <c r="V56" i="8"/>
  <c r="V58" i="8"/>
  <c r="V60" i="8"/>
  <c r="V62" i="8"/>
  <c r="V64" i="8"/>
  <c r="V66" i="8"/>
  <c r="V68" i="8"/>
  <c r="V70" i="8"/>
  <c r="V72" i="8"/>
  <c r="V74" i="8"/>
  <c r="V75" i="8"/>
  <c r="V76" i="8"/>
  <c r="V77" i="8"/>
  <c r="V78" i="8"/>
  <c r="V79" i="8"/>
  <c r="V80" i="8"/>
  <c r="V81" i="8"/>
  <c r="V82" i="8"/>
  <c r="V83" i="8"/>
  <c r="V84" i="8"/>
  <c r="V85" i="8"/>
  <c r="V86" i="8"/>
  <c r="V87" i="8"/>
  <c r="V88" i="8"/>
  <c r="V89" i="8"/>
  <c r="V90" i="8"/>
  <c r="V91" i="8"/>
  <c r="V92" i="8"/>
  <c r="V93" i="8"/>
  <c r="V94" i="8"/>
  <c r="V95" i="8"/>
  <c r="V96" i="8"/>
  <c r="V97" i="8"/>
  <c r="V98" i="8"/>
  <c r="V99" i="8"/>
  <c r="V100" i="8"/>
  <c r="V101" i="8"/>
  <c r="V102" i="8"/>
  <c r="V103" i="8"/>
  <c r="V104" i="8"/>
  <c r="V105" i="8"/>
  <c r="V106" i="8"/>
  <c r="V107" i="8"/>
  <c r="V108" i="8"/>
  <c r="V109" i="8"/>
  <c r="V110" i="8"/>
  <c r="V111" i="8"/>
  <c r="V112" i="8"/>
  <c r="V113" i="8"/>
  <c r="V114" i="8"/>
  <c r="V115" i="8"/>
  <c r="V116" i="8"/>
  <c r="V117" i="8"/>
  <c r="V119" i="8"/>
  <c r="V120" i="8"/>
  <c r="V121" i="8"/>
  <c r="V122" i="8"/>
  <c r="V123" i="8"/>
  <c r="V124" i="8"/>
  <c r="V125" i="8"/>
  <c r="V126" i="8"/>
  <c r="V127" i="8"/>
  <c r="V128" i="8"/>
  <c r="V129" i="8"/>
  <c r="V130" i="8"/>
  <c r="V132" i="8"/>
  <c r="V133" i="8"/>
  <c r="V134" i="8"/>
  <c r="V135" i="8"/>
  <c r="V136" i="8"/>
  <c r="V137" i="8"/>
  <c r="V138" i="8"/>
  <c r="V139" i="8"/>
  <c r="V140" i="8"/>
  <c r="V141" i="8"/>
  <c r="V142" i="8"/>
  <c r="V143" i="8"/>
  <c r="V144" i="8"/>
  <c r="V145" i="8"/>
  <c r="V146" i="8"/>
  <c r="V147" i="8"/>
  <c r="V148" i="8"/>
  <c r="V149" i="8"/>
  <c r="V150" i="8"/>
  <c r="V151" i="8"/>
  <c r="V152" i="8"/>
  <c r="V153" i="8"/>
  <c r="V154" i="8"/>
  <c r="V155" i="8"/>
  <c r="V156" i="8"/>
  <c r="V157" i="8"/>
  <c r="V158" i="8"/>
  <c r="V159" i="8"/>
  <c r="V160" i="8"/>
  <c r="V161" i="8"/>
  <c r="V162" i="8"/>
  <c r="V163" i="8"/>
  <c r="V164" i="8"/>
  <c r="V165" i="8"/>
  <c r="V166" i="8"/>
  <c r="V167" i="8"/>
  <c r="V168" i="8"/>
  <c r="V169" i="8"/>
  <c r="V170" i="8"/>
  <c r="V171" i="8"/>
  <c r="V172" i="8"/>
  <c r="V173" i="8"/>
  <c r="V174" i="8"/>
  <c r="V175" i="8"/>
  <c r="V176" i="8"/>
  <c r="V177" i="8"/>
  <c r="V178" i="8"/>
  <c r="V179" i="8"/>
  <c r="V180" i="8"/>
  <c r="V181" i="8"/>
  <c r="V182" i="8"/>
  <c r="V183" i="8"/>
  <c r="V184" i="8"/>
  <c r="V185" i="8"/>
  <c r="V186" i="8"/>
  <c r="V187" i="8"/>
  <c r="V188" i="8"/>
  <c r="V189" i="8"/>
  <c r="V190" i="8"/>
  <c r="V191" i="8"/>
  <c r="V192" i="8"/>
  <c r="V193" i="8"/>
  <c r="V194" i="8"/>
  <c r="V195" i="8"/>
  <c r="V196" i="8"/>
  <c r="V197" i="8"/>
  <c r="V198" i="8"/>
  <c r="V199" i="8"/>
  <c r="V200" i="8"/>
  <c r="V201" i="8"/>
  <c r="V202" i="8"/>
  <c r="V203" i="8"/>
  <c r="V204" i="8"/>
  <c r="V205" i="8"/>
  <c r="V206" i="8"/>
  <c r="V207" i="8"/>
  <c r="V208" i="8"/>
  <c r="V209" i="8"/>
  <c r="V210" i="8"/>
  <c r="V211" i="8"/>
  <c r="V212" i="8"/>
  <c r="V213" i="8"/>
  <c r="V214" i="8"/>
  <c r="V215" i="8"/>
  <c r="V216" i="8"/>
  <c r="V217" i="8"/>
  <c r="V218" i="8"/>
  <c r="V219" i="8"/>
  <c r="V220" i="8"/>
  <c r="V221" i="8"/>
  <c r="V222" i="8"/>
  <c r="V223" i="8"/>
  <c r="V224" i="8"/>
  <c r="V225" i="8"/>
  <c r="V226" i="8"/>
  <c r="V227" i="8"/>
  <c r="V228" i="8"/>
  <c r="V229" i="8"/>
  <c r="V230" i="8"/>
  <c r="V231" i="8"/>
  <c r="V232" i="8"/>
  <c r="V233" i="8"/>
  <c r="V234" i="8"/>
  <c r="V235" i="8"/>
  <c r="V236" i="8"/>
  <c r="V237" i="8"/>
  <c r="V238" i="8"/>
  <c r="V239" i="8"/>
  <c r="V241" i="8"/>
  <c r="V242" i="8"/>
  <c r="V243" i="8"/>
  <c r="V244" i="8"/>
  <c r="V245" i="8"/>
  <c r="V246" i="8"/>
  <c r="V247" i="8"/>
  <c r="V248" i="8"/>
  <c r="V249" i="8"/>
  <c r="V250" i="8"/>
  <c r="V251" i="8"/>
  <c r="V252" i="8"/>
  <c r="V253" i="8"/>
  <c r="V254" i="8"/>
  <c r="V255" i="8"/>
  <c r="V256" i="8"/>
  <c r="V257" i="8"/>
  <c r="V258" i="8"/>
  <c r="V259" i="8"/>
  <c r="V260" i="8"/>
  <c r="V261" i="8"/>
  <c r="V262" i="8"/>
  <c r="V263" i="8"/>
  <c r="V264" i="8"/>
  <c r="V265" i="8"/>
  <c r="V266" i="8"/>
  <c r="V267" i="8"/>
  <c r="V268" i="8"/>
  <c r="V269" i="8"/>
  <c r="V270" i="8"/>
  <c r="Q21" i="8"/>
  <c r="S21" i="8"/>
  <c r="Q20" i="8"/>
  <c r="S20"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4" i="8"/>
  <c r="B56" i="8"/>
  <c r="B58" i="8"/>
  <c r="B60" i="8"/>
  <c r="B62" i="8"/>
  <c r="B64" i="8"/>
  <c r="B66" i="8"/>
  <c r="B68" i="8"/>
  <c r="B70" i="8"/>
  <c r="B72"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9" i="8"/>
  <c r="B120" i="8"/>
  <c r="B121" i="8"/>
  <c r="B122" i="8"/>
  <c r="B123" i="8"/>
  <c r="B124" i="8"/>
  <c r="B125" i="8"/>
  <c r="B126" i="8"/>
  <c r="B127" i="8"/>
  <c r="B128" i="8"/>
  <c r="B129" i="8"/>
  <c r="B130" i="8"/>
  <c r="B132" i="8"/>
  <c r="B133" i="8"/>
  <c r="B4"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H273" i="8"/>
  <c r="V13" i="8"/>
  <c r="P7" i="8"/>
  <c r="Q23" i="8"/>
  <c r="S23" i="8"/>
  <c r="P13" i="8"/>
  <c r="V273" i="8"/>
  <c r="Q15" i="8"/>
  <c r="Q22" i="8"/>
  <c r="S22" i="8"/>
  <c r="S32" i="8"/>
  <c r="S15" i="8"/>
  <c r="Q116" i="50"/>
  <c r="S116" i="50"/>
  <c r="M125" i="50"/>
  <c r="N125" i="50"/>
  <c r="P125" i="50"/>
  <c r="Q97" i="50"/>
  <c r="S97" i="50"/>
  <c r="M111" i="50"/>
  <c r="N111" i="50"/>
  <c r="M126" i="50"/>
  <c r="N126" i="50"/>
  <c r="P126" i="50"/>
  <c r="Q129" i="50"/>
  <c r="S129" i="50"/>
  <c r="Q127" i="50"/>
  <c r="S127" i="50"/>
  <c r="Q125" i="50"/>
  <c r="S125" i="50"/>
  <c r="Q75" i="50"/>
  <c r="S75" i="50"/>
  <c r="Q79" i="50"/>
  <c r="S79" i="50"/>
  <c r="Q88" i="50"/>
  <c r="S88" i="50"/>
  <c r="Q98" i="50"/>
  <c r="S98" i="50"/>
  <c r="Q103" i="50"/>
  <c r="S103" i="50"/>
  <c r="Q108" i="50"/>
  <c r="S108" i="50"/>
  <c r="Q117" i="50"/>
  <c r="S117" i="50"/>
  <c r="M93" i="50"/>
  <c r="N93" i="50"/>
  <c r="P93" i="50"/>
  <c r="M36" i="50"/>
  <c r="N36" i="50"/>
  <c r="P36" i="50"/>
  <c r="M127" i="50"/>
  <c r="N127" i="50"/>
  <c r="P127" i="50"/>
  <c r="Q69" i="50"/>
  <c r="S69" i="50"/>
  <c r="Q72" i="50"/>
  <c r="S72" i="50"/>
  <c r="Q76" i="50"/>
  <c r="S76" i="50"/>
  <c r="Q84" i="50"/>
  <c r="S84" i="50"/>
  <c r="Q89" i="50"/>
  <c r="S89" i="50"/>
  <c r="Q99" i="50"/>
  <c r="S99" i="50"/>
  <c r="Q104" i="50"/>
  <c r="S104" i="50"/>
  <c r="Q113" i="50"/>
  <c r="S113" i="50"/>
  <c r="Q118" i="50"/>
  <c r="S118" i="50"/>
  <c r="M41" i="50"/>
  <c r="N41" i="50"/>
  <c r="P41" i="50"/>
  <c r="M33" i="50"/>
  <c r="N33" i="50"/>
  <c r="P33" i="50"/>
  <c r="M112" i="50"/>
  <c r="N112" i="50"/>
  <c r="P112" i="50"/>
  <c r="M124" i="50"/>
  <c r="N124" i="50"/>
  <c r="P124" i="50"/>
  <c r="M128" i="50"/>
  <c r="N128" i="50"/>
  <c r="P128" i="50"/>
  <c r="Q128" i="50"/>
  <c r="S128" i="50"/>
  <c r="Q126" i="50"/>
  <c r="S126" i="50"/>
  <c r="Q73" i="50"/>
  <c r="S73" i="50"/>
  <c r="Q77" i="50"/>
  <c r="S77" i="50"/>
  <c r="Q85" i="50"/>
  <c r="S85" i="50"/>
  <c r="Q96" i="50"/>
  <c r="S96" i="50"/>
  <c r="Q100" i="50"/>
  <c r="S100" i="50"/>
  <c r="Q106" i="50"/>
  <c r="S106" i="50"/>
  <c r="Q114" i="50"/>
  <c r="S114" i="50"/>
  <c r="M91" i="50"/>
  <c r="N91" i="50"/>
  <c r="P91" i="50"/>
  <c r="M34" i="50"/>
  <c r="N34" i="50"/>
  <c r="P34" i="50"/>
  <c r="Q107" i="50"/>
  <c r="S107" i="50"/>
  <c r="Q78" i="50"/>
  <c r="S78" i="50"/>
  <c r="M35" i="50"/>
  <c r="N35" i="50"/>
  <c r="P35" i="50"/>
  <c r="Q101" i="50"/>
  <c r="S101" i="50"/>
  <c r="Q74" i="50"/>
  <c r="S74" i="50"/>
  <c r="M129" i="50"/>
  <c r="N129" i="50"/>
  <c r="P129" i="50"/>
  <c r="W111" i="50"/>
  <c r="W133" i="50"/>
  <c r="I13" i="2"/>
  <c r="K13" i="2"/>
  <c r="V133" i="50"/>
  <c r="H13" i="2"/>
  <c r="J13" i="2"/>
  <c r="M265" i="8"/>
  <c r="N265" i="8"/>
  <c r="P265" i="8"/>
  <c r="M259" i="8"/>
  <c r="N259" i="8"/>
  <c r="P259" i="8"/>
  <c r="M252" i="8"/>
  <c r="N252" i="8"/>
  <c r="P252" i="8"/>
  <c r="M245" i="8"/>
  <c r="N245" i="8"/>
  <c r="P245" i="8"/>
  <c r="Q241" i="8"/>
  <c r="M14" i="47"/>
  <c r="N14" i="47"/>
  <c r="P14" i="47"/>
  <c r="M27" i="47"/>
  <c r="N27" i="47"/>
  <c r="P27" i="47"/>
  <c r="M25" i="47"/>
  <c r="N25" i="47"/>
  <c r="P25" i="47"/>
  <c r="M23" i="47"/>
  <c r="N23" i="47"/>
  <c r="P23" i="47"/>
  <c r="M21" i="47"/>
  <c r="N21" i="47"/>
  <c r="P21" i="47"/>
  <c r="M19" i="47"/>
  <c r="N19" i="47"/>
  <c r="P19" i="47"/>
  <c r="M17" i="47"/>
  <c r="N17" i="47"/>
  <c r="P17" i="47"/>
  <c r="M15" i="47"/>
  <c r="N15" i="47"/>
  <c r="P15" i="47"/>
  <c r="Q17" i="47"/>
  <c r="S17" i="47"/>
  <c r="Q24" i="47"/>
  <c r="S24" i="47"/>
  <c r="M13" i="47"/>
  <c r="N13" i="47"/>
  <c r="M26" i="47"/>
  <c r="N26" i="47"/>
  <c r="P26" i="47"/>
  <c r="M24" i="47"/>
  <c r="N24" i="47"/>
  <c r="P24" i="47"/>
  <c r="M22" i="47"/>
  <c r="N22" i="47"/>
  <c r="P22" i="47"/>
  <c r="M20" i="47"/>
  <c r="N20" i="47"/>
  <c r="P20" i="47"/>
  <c r="M18" i="47"/>
  <c r="N18" i="47"/>
  <c r="P18" i="47"/>
  <c r="M16" i="47"/>
  <c r="N16" i="47"/>
  <c r="P16" i="47"/>
  <c r="Q13" i="47"/>
  <c r="Q23" i="47"/>
  <c r="S23" i="47"/>
  <c r="M241" i="8"/>
  <c r="N241" i="8"/>
  <c r="M266" i="8"/>
  <c r="N266" i="8"/>
  <c r="P266" i="8"/>
  <c r="M262" i="8"/>
  <c r="N262" i="8"/>
  <c r="P262" i="8"/>
  <c r="M257" i="8"/>
  <c r="N257" i="8"/>
  <c r="P257" i="8"/>
  <c r="M251" i="8"/>
  <c r="N251" i="8"/>
  <c r="P251" i="8"/>
  <c r="M246" i="8"/>
  <c r="N246" i="8"/>
  <c r="P246" i="8"/>
  <c r="S133" i="50"/>
  <c r="Q133" i="50"/>
  <c r="N133" i="50"/>
  <c r="P111" i="50"/>
  <c r="P133" i="50"/>
  <c r="P135" i="50"/>
  <c r="S241" i="8"/>
  <c r="S273" i="8"/>
  <c r="Q273" i="8"/>
  <c r="P13" i="47"/>
  <c r="P35" i="47" s="1"/>
  <c r="P37" i="47" s="1"/>
  <c r="F9" i="2" s="1"/>
  <c r="N35" i="47"/>
  <c r="Q35" i="47"/>
  <c r="S13" i="47"/>
  <c r="S35" i="47"/>
  <c r="P241" i="8"/>
  <c r="P273" i="8"/>
  <c r="N273" i="8"/>
  <c r="N275" i="8"/>
  <c r="E8" i="2"/>
  <c r="F13" i="2"/>
  <c r="N135" i="50"/>
  <c r="E13" i="2"/>
  <c r="P275" i="8"/>
  <c r="N37" i="47"/>
  <c r="E9" i="2"/>
  <c r="F8" i="2"/>
  <c r="D28" i="61" l="1"/>
  <c r="E28" i="61" s="1"/>
  <c r="F28" i="61" s="1"/>
  <c r="F16" i="61"/>
  <c r="D19" i="61"/>
  <c r="E19" i="61" s="1"/>
  <c r="F19" i="61" s="1"/>
  <c r="D22" i="61"/>
  <c r="E22" i="61" s="1"/>
  <c r="F22" i="61" s="1"/>
  <c r="F12" i="61"/>
  <c r="F53" i="61"/>
  <c r="I21" i="2"/>
  <c r="J21" i="2"/>
  <c r="K21" i="2"/>
  <c r="H21" i="2"/>
  <c r="N125" i="54"/>
  <c r="P125" i="54" s="1"/>
  <c r="N37" i="54"/>
  <c r="P37" i="54" s="1"/>
  <c r="Q104" i="54"/>
  <c r="S104" i="54" s="1"/>
  <c r="N28" i="54"/>
  <c r="P28" i="54" s="1"/>
  <c r="N75" i="54"/>
  <c r="P75" i="54" s="1"/>
  <c r="N104" i="54"/>
  <c r="P104" i="54" s="1"/>
  <c r="N130" i="54"/>
  <c r="P130" i="54" s="1"/>
  <c r="N19" i="54"/>
  <c r="P19" i="54" s="1"/>
  <c r="N128" i="54"/>
  <c r="P128" i="54" s="1"/>
  <c r="N36" i="54"/>
  <c r="N73" i="54"/>
  <c r="P73" i="54" s="1"/>
  <c r="N88" i="54"/>
  <c r="P88" i="54" s="1"/>
  <c r="N135" i="54"/>
  <c r="P36" i="54"/>
  <c r="N78" i="49"/>
  <c r="N80" i="49" s="1"/>
  <c r="E11" i="2" s="1"/>
  <c r="P57" i="49"/>
  <c r="P78" i="49" s="1"/>
  <c r="P80" i="49" s="1"/>
  <c r="E32" i="61" l="1"/>
  <c r="E39" i="61" s="1"/>
  <c r="E69" i="61" s="1"/>
  <c r="F32" i="61"/>
  <c r="F39" i="61" s="1"/>
  <c r="S135" i="54"/>
  <c r="Q135" i="54"/>
  <c r="N137" i="54" s="1"/>
  <c r="E19" i="2" s="1"/>
  <c r="E21" i="2" s="1"/>
  <c r="P135" i="54"/>
  <c r="F11" i="2"/>
  <c r="E72" i="61" l="1"/>
  <c r="F69" i="61"/>
  <c r="F72" i="61" s="1"/>
  <c r="P137" i="54"/>
  <c r="O7" i="52" l="1"/>
  <c r="O7" i="54"/>
  <c r="O7" i="8"/>
  <c r="O7" i="55"/>
  <c r="O7" i="50"/>
  <c r="O7" i="51"/>
  <c r="O7" i="48"/>
  <c r="O7" i="49"/>
  <c r="O7" i="53"/>
  <c r="O7" i="47"/>
  <c r="D71" i="61"/>
  <c r="B76" i="61"/>
  <c r="F19" i="2"/>
  <c r="F21" i="2" s="1"/>
  <c r="T23" i="47" l="1"/>
  <c r="T18" i="47"/>
  <c r="T26" i="47"/>
  <c r="T21" i="47"/>
  <c r="T25" i="47"/>
  <c r="T27" i="47"/>
  <c r="T24" i="47"/>
  <c r="T16" i="47"/>
  <c r="T28" i="47"/>
  <c r="T32" i="47"/>
  <c r="T15" i="47"/>
  <c r="T29" i="47"/>
  <c r="T22" i="47"/>
  <c r="T31" i="47"/>
  <c r="U37" i="47"/>
  <c r="G9" i="2" s="1"/>
  <c r="L9" i="2" s="1"/>
  <c r="M9" i="2" s="1"/>
  <c r="T13" i="47"/>
  <c r="T19" i="47"/>
  <c r="T20" i="47"/>
  <c r="T17" i="47"/>
  <c r="T30" i="47"/>
  <c r="T14" i="47"/>
  <c r="T34" i="51"/>
  <c r="T31" i="51"/>
  <c r="T33" i="51"/>
  <c r="T29" i="51"/>
  <c r="T17" i="51"/>
  <c r="T22" i="51"/>
  <c r="T19" i="51"/>
  <c r="T35" i="51"/>
  <c r="T28" i="51"/>
  <c r="T18" i="51"/>
  <c r="T32" i="51"/>
  <c r="T26" i="51"/>
  <c r="T13" i="51"/>
  <c r="T24" i="51"/>
  <c r="U41" i="51"/>
  <c r="G18" i="2" s="1"/>
  <c r="L18" i="2" s="1"/>
  <c r="M18" i="2" s="1"/>
  <c r="T27" i="51"/>
  <c r="T14" i="51"/>
  <c r="T30" i="51"/>
  <c r="T25" i="51"/>
  <c r="T16" i="51"/>
  <c r="T23" i="51"/>
  <c r="T21" i="51"/>
  <c r="T20" i="51"/>
  <c r="T121" i="54"/>
  <c r="T27" i="54"/>
  <c r="T51" i="54"/>
  <c r="T67" i="54"/>
  <c r="T83" i="54"/>
  <c r="T16" i="54"/>
  <c r="T112" i="54"/>
  <c r="T19" i="54"/>
  <c r="T45" i="54"/>
  <c r="T71" i="54"/>
  <c r="T91" i="54"/>
  <c r="T124" i="54"/>
  <c r="T28" i="54"/>
  <c r="T52" i="54"/>
  <c r="T68" i="54"/>
  <c r="T84" i="54"/>
  <c r="T100" i="54"/>
  <c r="T118" i="54"/>
  <c r="T36" i="54"/>
  <c r="T21" i="54"/>
  <c r="T43" i="54"/>
  <c r="T61" i="54"/>
  <c r="T77" i="54"/>
  <c r="T93" i="54"/>
  <c r="T109" i="54"/>
  <c r="T132" i="54"/>
  <c r="T54" i="54"/>
  <c r="T106" i="54"/>
  <c r="T34" i="54"/>
  <c r="T110" i="54"/>
  <c r="T66" i="54"/>
  <c r="T130" i="54"/>
  <c r="T94" i="54"/>
  <c r="T107" i="54"/>
  <c r="T95" i="54"/>
  <c r="T38" i="54"/>
  <c r="T35" i="54"/>
  <c r="T75" i="54"/>
  <c r="T37" i="54"/>
  <c r="T24" i="54"/>
  <c r="T56" i="54"/>
  <c r="T76" i="54"/>
  <c r="T96" i="54"/>
  <c r="T127" i="54"/>
  <c r="T123" i="54"/>
  <c r="T33" i="54"/>
  <c r="T65" i="54"/>
  <c r="T85" i="54"/>
  <c r="T105" i="54"/>
  <c r="T111" i="54"/>
  <c r="T86" i="54"/>
  <c r="T14" i="54"/>
  <c r="T126" i="54"/>
  <c r="T102" i="54"/>
  <c r="T103" i="54"/>
  <c r="T50" i="54"/>
  <c r="T23" i="54"/>
  <c r="T87" i="54"/>
  <c r="T42" i="54"/>
  <c r="T88" i="54"/>
  <c r="T48" i="54"/>
  <c r="T53" i="54"/>
  <c r="T73" i="54"/>
  <c r="T119" i="54"/>
  <c r="T116" i="54"/>
  <c r="T44" i="54"/>
  <c r="T26" i="54"/>
  <c r="T125" i="54"/>
  <c r="T55" i="54"/>
  <c r="T79" i="54"/>
  <c r="T41" i="54"/>
  <c r="T32" i="54"/>
  <c r="T60" i="54"/>
  <c r="T80" i="54"/>
  <c r="T104" i="54"/>
  <c r="T131" i="54"/>
  <c r="T17" i="54"/>
  <c r="T49" i="54"/>
  <c r="T69" i="54"/>
  <c r="T89" i="54"/>
  <c r="T115" i="54"/>
  <c r="T122" i="54"/>
  <c r="T98" i="54"/>
  <c r="T62" i="54"/>
  <c r="T18" i="54"/>
  <c r="T113" i="54"/>
  <c r="T39" i="54"/>
  <c r="T117" i="54"/>
  <c r="T59" i="54"/>
  <c r="T13" i="54"/>
  <c r="T64" i="54"/>
  <c r="T108" i="54"/>
  <c r="T25" i="54"/>
  <c r="T97" i="54"/>
  <c r="T30" i="54"/>
  <c r="T82" i="54"/>
  <c r="T22" i="54"/>
  <c r="T58" i="54"/>
  <c r="T63" i="54"/>
  <c r="T72" i="54"/>
  <c r="T29" i="54"/>
  <c r="T128" i="54"/>
  <c r="T90" i="54"/>
  <c r="T129" i="54"/>
  <c r="T31" i="54"/>
  <c r="T40" i="54"/>
  <c r="T99" i="54"/>
  <c r="T47" i="54"/>
  <c r="T92" i="54"/>
  <c r="T57" i="54"/>
  <c r="T70" i="54"/>
  <c r="T74" i="54"/>
  <c r="T15" i="54"/>
  <c r="T20" i="54"/>
  <c r="T114" i="54"/>
  <c r="T81" i="54"/>
  <c r="T78" i="54"/>
  <c r="T46" i="54"/>
  <c r="T101" i="54"/>
  <c r="T120" i="54"/>
  <c r="T20" i="53"/>
  <c r="T21" i="53"/>
  <c r="T27" i="53"/>
  <c r="T16" i="53"/>
  <c r="T23" i="53"/>
  <c r="T24" i="53"/>
  <c r="T25" i="53"/>
  <c r="U36" i="53"/>
  <c r="G17" i="2" s="1"/>
  <c r="L17" i="2" s="1"/>
  <c r="M17" i="2" s="1"/>
  <c r="T30" i="53"/>
  <c r="T15" i="53"/>
  <c r="T26" i="53"/>
  <c r="T29" i="53"/>
  <c r="T31" i="53"/>
  <c r="T18" i="53"/>
  <c r="T22" i="53"/>
  <c r="T13" i="53"/>
  <c r="T14" i="53"/>
  <c r="T28" i="53"/>
  <c r="T63" i="50"/>
  <c r="T95" i="50"/>
  <c r="T80" i="50"/>
  <c r="T120" i="50"/>
  <c r="T45" i="50"/>
  <c r="T56" i="50"/>
  <c r="T89" i="50"/>
  <c r="T86" i="50"/>
  <c r="T108" i="50"/>
  <c r="T40" i="50"/>
  <c r="T122" i="50"/>
  <c r="T51" i="50"/>
  <c r="T101" i="50"/>
  <c r="T48" i="50"/>
  <c r="T38" i="50"/>
  <c r="T98" i="50"/>
  <c r="T61" i="50"/>
  <c r="T90" i="50"/>
  <c r="T43" i="50"/>
  <c r="T114" i="50"/>
  <c r="T113" i="50"/>
  <c r="T37" i="50"/>
  <c r="T58" i="50"/>
  <c r="T49" i="50"/>
  <c r="T57" i="50"/>
  <c r="T18" i="50"/>
  <c r="T23" i="50"/>
  <c r="T36" i="50"/>
  <c r="T112" i="50"/>
  <c r="T99" i="50"/>
  <c r="T30" i="50"/>
  <c r="T111" i="50"/>
  <c r="T39" i="50"/>
  <c r="T33" i="50"/>
  <c r="T32" i="50"/>
  <c r="T91" i="50"/>
  <c r="T64" i="50"/>
  <c r="T67" i="50"/>
  <c r="T106" i="50"/>
  <c r="T78" i="50"/>
  <c r="T100" i="50"/>
  <c r="T127" i="50"/>
  <c r="T75" i="50"/>
  <c r="T117" i="50"/>
  <c r="T41" i="50"/>
  <c r="T88" i="50"/>
  <c r="T92" i="50"/>
  <c r="T85" i="50"/>
  <c r="T118" i="50"/>
  <c r="T60" i="50"/>
  <c r="T47" i="50"/>
  <c r="T59" i="50"/>
  <c r="T103" i="50"/>
  <c r="T102" i="50"/>
  <c r="T17" i="50"/>
  <c r="T116" i="50"/>
  <c r="T34" i="50"/>
  <c r="T71" i="50"/>
  <c r="T73" i="50"/>
  <c r="T123" i="50"/>
  <c r="T15" i="50"/>
  <c r="T35" i="50"/>
  <c r="T31" i="50"/>
  <c r="T93" i="50"/>
  <c r="T26" i="50"/>
  <c r="T24" i="50"/>
  <c r="T115" i="50"/>
  <c r="T52" i="50"/>
  <c r="T124" i="50"/>
  <c r="T44" i="50"/>
  <c r="T79" i="50"/>
  <c r="T97" i="50"/>
  <c r="T28" i="50"/>
  <c r="T109" i="50"/>
  <c r="T25" i="50"/>
  <c r="T110" i="50"/>
  <c r="T16" i="50"/>
  <c r="T129" i="50"/>
  <c r="T74" i="50"/>
  <c r="T119" i="50"/>
  <c r="T81" i="50"/>
  <c r="T76" i="50"/>
  <c r="T84" i="50"/>
  <c r="T50" i="50"/>
  <c r="T105" i="50"/>
  <c r="T14" i="50"/>
  <c r="T69" i="50"/>
  <c r="T125" i="50"/>
  <c r="T128" i="50"/>
  <c r="U135" i="50"/>
  <c r="T29" i="50"/>
  <c r="T13" i="50"/>
  <c r="T104" i="50"/>
  <c r="T82" i="50"/>
  <c r="T107" i="50"/>
  <c r="T54" i="50"/>
  <c r="T77" i="50"/>
  <c r="T55" i="50"/>
  <c r="T96" i="50"/>
  <c r="T46" i="50"/>
  <c r="T65" i="50"/>
  <c r="T72" i="50"/>
  <c r="T126" i="50"/>
  <c r="T42" i="50"/>
  <c r="T87" i="50"/>
  <c r="T83" i="50"/>
  <c r="T24" i="52"/>
  <c r="T25" i="52"/>
  <c r="T30" i="52"/>
  <c r="T27" i="52"/>
  <c r="T14" i="52"/>
  <c r="T21" i="52"/>
  <c r="T13" i="52"/>
  <c r="T23" i="52"/>
  <c r="T28" i="52"/>
  <c r="T20" i="52"/>
  <c r="T29" i="52"/>
  <c r="T26" i="52"/>
  <c r="U35" i="52"/>
  <c r="T16" i="52"/>
  <c r="T15" i="52"/>
  <c r="T22" i="52"/>
  <c r="T18" i="52"/>
  <c r="U137" i="54"/>
  <c r="G19" i="2" s="1"/>
  <c r="L19" i="2" s="1"/>
  <c r="M19" i="2" s="1"/>
  <c r="T59" i="49"/>
  <c r="T75" i="49"/>
  <c r="T24" i="49"/>
  <c r="T60" i="49"/>
  <c r="T13" i="49"/>
  <c r="T69" i="49"/>
  <c r="T31" i="49"/>
  <c r="T62" i="49"/>
  <c r="T26" i="49"/>
  <c r="T54" i="49"/>
  <c r="T28" i="49"/>
  <c r="T70" i="49"/>
  <c r="T38" i="49"/>
  <c r="T58" i="49"/>
  <c r="T14" i="49"/>
  <c r="T47" i="49"/>
  <c r="T63" i="49"/>
  <c r="T35" i="49"/>
  <c r="T48" i="49"/>
  <c r="T64" i="49"/>
  <c r="T17" i="49"/>
  <c r="T15" i="49"/>
  <c r="T37" i="49"/>
  <c r="T73" i="49"/>
  <c r="T32" i="49"/>
  <c r="T65" i="49"/>
  <c r="T33" i="49"/>
  <c r="T18" i="49"/>
  <c r="T57" i="49"/>
  <c r="T25" i="49"/>
  <c r="T29" i="49"/>
  <c r="T55" i="49"/>
  <c r="T20" i="49"/>
  <c r="T72" i="49"/>
  <c r="T27" i="49"/>
  <c r="T19" i="49"/>
  <c r="T21" i="49"/>
  <c r="T45" i="49"/>
  <c r="T66" i="49"/>
  <c r="T67" i="49"/>
  <c r="T52" i="49"/>
  <c r="T53" i="49"/>
  <c r="T43" i="49"/>
  <c r="T40" i="49"/>
  <c r="T42" i="49"/>
  <c r="T23" i="49"/>
  <c r="T71" i="49"/>
  <c r="T61" i="49"/>
  <c r="T46" i="49"/>
  <c r="T36" i="49"/>
  <c r="T16" i="49"/>
  <c r="T22" i="49"/>
  <c r="T74" i="49"/>
  <c r="T44" i="49"/>
  <c r="T56" i="49"/>
  <c r="T50" i="49"/>
  <c r="T49" i="49"/>
  <c r="T68" i="49"/>
  <c r="T51" i="49"/>
  <c r="T34" i="49"/>
  <c r="T30" i="49"/>
  <c r="U80" i="49"/>
  <c r="T35" i="55"/>
  <c r="T18" i="55"/>
  <c r="T49" i="55"/>
  <c r="T65" i="55"/>
  <c r="T14" i="55"/>
  <c r="T48" i="55"/>
  <c r="T31" i="55"/>
  <c r="T62" i="55"/>
  <c r="T15" i="55"/>
  <c r="T20" i="55"/>
  <c r="T51" i="55"/>
  <c r="T67" i="55"/>
  <c r="T25" i="55"/>
  <c r="T68" i="55"/>
  <c r="T64" i="55"/>
  <c r="T38" i="55"/>
  <c r="T39" i="55"/>
  <c r="T22" i="55"/>
  <c r="T53" i="55"/>
  <c r="T69" i="55"/>
  <c r="T36" i="55"/>
  <c r="T19" i="55"/>
  <c r="T50" i="55"/>
  <c r="T66" i="55"/>
  <c r="T37" i="55"/>
  <c r="T24" i="55"/>
  <c r="T55" i="55"/>
  <c r="T72" i="55"/>
  <c r="T56" i="55"/>
  <c r="T13" i="55"/>
  <c r="U83" i="55"/>
  <c r="G20" i="2" s="1"/>
  <c r="L20" i="2" s="1"/>
  <c r="M20" i="2" s="1"/>
  <c r="T29" i="55"/>
  <c r="T43" i="55"/>
  <c r="T57" i="55"/>
  <c r="T40" i="55"/>
  <c r="T54" i="55"/>
  <c r="T41" i="55"/>
  <c r="T59" i="55"/>
  <c r="T73" i="55"/>
  <c r="T21" i="55"/>
  <c r="T74" i="55"/>
  <c r="T28" i="55"/>
  <c r="T52" i="55"/>
  <c r="T27" i="55"/>
  <c r="T46" i="55"/>
  <c r="T42" i="55"/>
  <c r="T47" i="55"/>
  <c r="T61" i="55"/>
  <c r="T44" i="55"/>
  <c r="T58" i="55"/>
  <c r="T45" i="55"/>
  <c r="T63" i="55"/>
  <c r="T33" i="55"/>
  <c r="T16" i="55"/>
  <c r="T26" i="55"/>
  <c r="T23" i="55"/>
  <c r="T70" i="55"/>
  <c r="T76" i="55"/>
  <c r="T60" i="55"/>
  <c r="T17" i="55"/>
  <c r="T30" i="55"/>
  <c r="T78" i="55"/>
  <c r="T75" i="55"/>
  <c r="T32" i="55"/>
  <c r="T77" i="55"/>
  <c r="T46" i="48"/>
  <c r="T70" i="48"/>
  <c r="T87" i="48"/>
  <c r="T103" i="48"/>
  <c r="T55" i="48"/>
  <c r="T91" i="48"/>
  <c r="T112" i="48"/>
  <c r="T20" i="48"/>
  <c r="T37" i="48"/>
  <c r="T58" i="48"/>
  <c r="T88" i="48"/>
  <c r="T110" i="48"/>
  <c r="T63" i="48"/>
  <c r="T18" i="48"/>
  <c r="T40" i="48"/>
  <c r="T72" i="48"/>
  <c r="T94" i="48"/>
  <c r="T117" i="48"/>
  <c r="T73" i="48"/>
  <c r="T118" i="48"/>
  <c r="T42" i="48"/>
  <c r="T47" i="48"/>
  <c r="T108" i="48"/>
  <c r="T36" i="48"/>
  <c r="T101" i="48"/>
  <c r="T80" i="48"/>
  <c r="T102" i="48"/>
  <c r="T31" i="48"/>
  <c r="T78" i="48"/>
  <c r="T28" i="48"/>
  <c r="T48" i="48"/>
  <c r="T98" i="48"/>
  <c r="T44" i="48"/>
  <c r="T61" i="48"/>
  <c r="T105" i="48"/>
  <c r="T96" i="48"/>
  <c r="T26" i="48"/>
  <c r="T86" i="48"/>
  <c r="T56" i="48"/>
  <c r="T74" i="48"/>
  <c r="T95" i="48"/>
  <c r="T116" i="48"/>
  <c r="T24" i="48"/>
  <c r="T41" i="48"/>
  <c r="T71" i="48"/>
  <c r="T93" i="48"/>
  <c r="T115" i="48"/>
  <c r="T59" i="48"/>
  <c r="T23" i="48"/>
  <c r="T49" i="48"/>
  <c r="T77" i="48"/>
  <c r="T100" i="48"/>
  <c r="T14" i="48"/>
  <c r="T84" i="48"/>
  <c r="T15" i="48"/>
  <c r="T51" i="48"/>
  <c r="T75" i="48"/>
  <c r="T68" i="48"/>
  <c r="T43" i="48"/>
  <c r="T113" i="48"/>
  <c r="T39" i="48"/>
  <c r="T22" i="48"/>
  <c r="U123" i="48"/>
  <c r="G10" i="2" s="1"/>
  <c r="L10" i="2" s="1"/>
  <c r="M10" i="2" s="1"/>
  <c r="T99" i="48"/>
  <c r="T65" i="48"/>
  <c r="T76" i="48"/>
  <c r="T62" i="48"/>
  <c r="T29" i="48"/>
  <c r="T83" i="48"/>
  <c r="T19" i="48"/>
  <c r="T90" i="48"/>
  <c r="T82" i="48"/>
  <c r="T53" i="48"/>
  <c r="T13" i="48"/>
  <c r="T111" i="48"/>
  <c r="T30" i="48"/>
  <c r="T54" i="48"/>
  <c r="T92" i="48"/>
  <c r="T104" i="48"/>
  <c r="T17" i="48"/>
  <c r="T69" i="48"/>
  <c r="T57" i="48"/>
  <c r="T66" i="48"/>
  <c r="T33" i="48"/>
  <c r="T38" i="48"/>
  <c r="T107" i="48"/>
  <c r="T81" i="48"/>
  <c r="T35" i="48"/>
  <c r="T25" i="48"/>
  <c r="T97" i="48"/>
  <c r="T79" i="48"/>
  <c r="T50" i="48"/>
  <c r="T16" i="48"/>
  <c r="T45" i="48"/>
  <c r="T106" i="48"/>
  <c r="T21" i="48"/>
  <c r="T32" i="48"/>
  <c r="T89" i="48"/>
  <c r="T27" i="48"/>
  <c r="T114" i="48"/>
  <c r="T23" i="8"/>
  <c r="T39" i="8"/>
  <c r="T58" i="8"/>
  <c r="T83" i="8"/>
  <c r="T99" i="8"/>
  <c r="T20" i="8"/>
  <c r="T41" i="8"/>
  <c r="T72" i="8"/>
  <c r="T96" i="8"/>
  <c r="T115" i="8"/>
  <c r="T134" i="8"/>
  <c r="T150" i="8"/>
  <c r="T167" i="8"/>
  <c r="T183" i="8"/>
  <c r="T200" i="8"/>
  <c r="T217" i="8"/>
  <c r="T234" i="8"/>
  <c r="T252" i="8"/>
  <c r="T21" i="8"/>
  <c r="T49" i="8"/>
  <c r="T89" i="8"/>
  <c r="T116" i="8"/>
  <c r="T140" i="8"/>
  <c r="T162" i="8"/>
  <c r="T184" i="8"/>
  <c r="T206" i="8"/>
  <c r="T229" i="8"/>
  <c r="T253" i="8"/>
  <c r="T268" i="8"/>
  <c r="T32" i="8"/>
  <c r="T68" i="8"/>
  <c r="T100" i="8"/>
  <c r="T125" i="8"/>
  <c r="T148" i="8"/>
  <c r="T170" i="8"/>
  <c r="T192" i="8"/>
  <c r="T215" i="8"/>
  <c r="T237" i="8"/>
  <c r="T264" i="8"/>
  <c r="T22" i="8"/>
  <c r="T50" i="8"/>
  <c r="T92" i="8"/>
  <c r="T117" i="8"/>
  <c r="T141" i="8"/>
  <c r="T164" i="8"/>
  <c r="T190" i="8"/>
  <c r="T214" i="8"/>
  <c r="T236" i="8"/>
  <c r="T262" i="8"/>
  <c r="T121" i="8"/>
  <c r="T210" i="8"/>
  <c r="T70" i="8"/>
  <c r="T172" i="8"/>
  <c r="T265" i="8"/>
  <c r="T133" i="8"/>
  <c r="T222" i="8"/>
  <c r="T48" i="8"/>
  <c r="T161" i="8"/>
  <c r="T251" i="8"/>
  <c r="T27" i="8"/>
  <c r="T43" i="8"/>
  <c r="T66" i="8"/>
  <c r="T87" i="8"/>
  <c r="T103" i="8"/>
  <c r="T25" i="8"/>
  <c r="T46" i="8"/>
  <c r="T79" i="8"/>
  <c r="T101" i="8"/>
  <c r="T120" i="8"/>
  <c r="T138" i="8"/>
  <c r="T155" i="8"/>
  <c r="T171" i="8"/>
  <c r="T187" i="8"/>
  <c r="T204" i="8"/>
  <c r="T221" i="8"/>
  <c r="T238" i="8"/>
  <c r="T258" i="8"/>
  <c r="T28" i="8"/>
  <c r="T60" i="8"/>
  <c r="T97" i="8"/>
  <c r="T122" i="8"/>
  <c r="T145" i="8"/>
  <c r="T168" i="8"/>
  <c r="T35" i="8"/>
  <c r="T78" i="8"/>
  <c r="T14" i="8"/>
  <c r="T62" i="8"/>
  <c r="T111" i="8"/>
  <c r="T146" i="8"/>
  <c r="T179" i="8"/>
  <c r="T212" i="8"/>
  <c r="T248" i="8"/>
  <c r="T42" i="8"/>
  <c r="T110" i="8"/>
  <c r="T157" i="8"/>
  <c r="T194" i="8"/>
  <c r="T223" i="8"/>
  <c r="T260" i="8"/>
  <c r="T17" i="8"/>
  <c r="T54" i="8"/>
  <c r="T108" i="8"/>
  <c r="T137" i="8"/>
  <c r="T165" i="8"/>
  <c r="T197" i="8"/>
  <c r="T15" i="8"/>
  <c r="T47" i="8"/>
  <c r="T91" i="8"/>
  <c r="T30" i="8"/>
  <c r="T85" i="8"/>
  <c r="T124" i="8"/>
  <c r="T159" i="8"/>
  <c r="T191" i="8"/>
  <c r="T225" i="8"/>
  <c r="T263" i="8"/>
  <c r="T75" i="8"/>
  <c r="T128" i="8"/>
  <c r="T173" i="8"/>
  <c r="T201" i="8"/>
  <c r="T235" i="8"/>
  <c r="T266" i="8"/>
  <c r="T24" i="8"/>
  <c r="T77" i="8"/>
  <c r="T113" i="8"/>
  <c r="T143" i="8"/>
  <c r="T176" i="8"/>
  <c r="T203" i="8"/>
  <c r="T232" i="8"/>
  <c r="T269" i="8"/>
  <c r="T37" i="8"/>
  <c r="T84" i="8"/>
  <c r="T123" i="8"/>
  <c r="T153" i="8"/>
  <c r="T185" i="8"/>
  <c r="T219" i="8"/>
  <c r="T249" i="8"/>
  <c r="T94" i="8"/>
  <c r="T233" i="8"/>
  <c r="T126" i="8"/>
  <c r="T239" i="8"/>
  <c r="T156" i="8"/>
  <c r="T270" i="8"/>
  <c r="T139" i="8"/>
  <c r="T51" i="8"/>
  <c r="T36" i="8"/>
  <c r="T129" i="8"/>
  <c r="T195" i="8"/>
  <c r="T267" i="8"/>
  <c r="T135" i="8"/>
  <c r="T211" i="8"/>
  <c r="T169" i="8"/>
  <c r="T86" i="8"/>
  <c r="T154" i="8"/>
  <c r="T209" i="8"/>
  <c r="T250" i="8"/>
  <c r="T29" i="8"/>
  <c r="T98" i="8"/>
  <c r="T136" i="8"/>
  <c r="T180" i="8"/>
  <c r="T224" i="8"/>
  <c r="T26" i="8"/>
  <c r="T188" i="8"/>
  <c r="T149" i="8"/>
  <c r="T80" i="8"/>
  <c r="T245" i="8"/>
  <c r="T182" i="8"/>
  <c r="T81" i="8"/>
  <c r="T119" i="8"/>
  <c r="T227" i="8"/>
  <c r="T64" i="8"/>
  <c r="T112" i="8"/>
  <c r="T202" i="8"/>
  <c r="T144" i="8"/>
  <c r="T216" i="8"/>
  <c r="T88" i="8"/>
  <c r="T74" i="8"/>
  <c r="T52" i="8"/>
  <c r="T142" i="8"/>
  <c r="T208" i="8"/>
  <c r="T34" i="8"/>
  <c r="T152" i="8"/>
  <c r="T218" i="8"/>
  <c r="T13" i="8"/>
  <c r="T93" i="8"/>
  <c r="T160" i="8"/>
  <c r="T220" i="8"/>
  <c r="T257" i="8"/>
  <c r="T44" i="8"/>
  <c r="T105" i="8"/>
  <c r="T147" i="8"/>
  <c r="T196" i="8"/>
  <c r="T231" i="8"/>
  <c r="T56" i="8"/>
  <c r="T259" i="8"/>
  <c r="T193" i="8"/>
  <c r="T109" i="8"/>
  <c r="T18" i="8"/>
  <c r="T205" i="8"/>
  <c r="T19" i="8"/>
  <c r="T95" i="8"/>
  <c r="T90" i="8"/>
  <c r="T163" i="8"/>
  <c r="T230" i="8"/>
  <c r="T178" i="8"/>
  <c r="T241" i="8"/>
  <c r="T38" i="8"/>
  <c r="T181" i="8"/>
  <c r="U275" i="8"/>
  <c r="G8" i="2" s="1"/>
  <c r="T158" i="8"/>
  <c r="T242" i="8"/>
  <c r="T33" i="8"/>
  <c r="T177" i="8"/>
  <c r="T228" i="8"/>
  <c r="T107" i="8"/>
  <c r="T104" i="8"/>
  <c r="T132" i="8"/>
  <c r="T76" i="8"/>
  <c r="T254" i="8"/>
  <c r="T199" i="8"/>
  <c r="T243" i="8"/>
  <c r="T207" i="8"/>
  <c r="T106" i="8"/>
  <c r="T189" i="8"/>
  <c r="T186" i="8"/>
  <c r="T130" i="8"/>
  <c r="T166" i="8"/>
  <c r="T114" i="8"/>
  <c r="T175" i="8"/>
  <c r="T246" i="8"/>
  <c r="T244" i="8"/>
  <c r="T174" i="8"/>
  <c r="T102" i="8"/>
  <c r="T31" i="8"/>
  <c r="T45" i="8"/>
  <c r="T16" i="8"/>
  <c r="T40" i="8"/>
  <c r="T81" i="55" l="1"/>
  <c r="T133" i="50"/>
  <c r="T135" i="54"/>
  <c r="T39" i="51"/>
  <c r="G16" i="2"/>
  <c r="G15" i="2"/>
  <c r="L15" i="2" s="1"/>
  <c r="M15" i="2" s="1"/>
  <c r="L8" i="2"/>
  <c r="G11" i="2"/>
  <c r="L11" i="2" s="1"/>
  <c r="M11" i="2" s="1"/>
  <c r="G12" i="2"/>
  <c r="G14" i="2"/>
  <c r="G13" i="2"/>
  <c r="L13" i="2" s="1"/>
  <c r="M13" i="2" s="1"/>
  <c r="T34" i="53"/>
  <c r="T35" i="47"/>
  <c r="T273" i="8"/>
  <c r="T121" i="48"/>
  <c r="T78" i="49"/>
  <c r="T33" i="52"/>
  <c r="G22" i="2" l="1"/>
  <c r="L22" i="2" s="1"/>
  <c r="M22" i="2" s="1"/>
  <c r="M8" i="2"/>
  <c r="M21" i="2" s="1"/>
  <c r="L21" i="2"/>
  <c r="G21" i="2"/>
</calcChain>
</file>

<file path=xl/sharedStrings.xml><?xml version="1.0" encoding="utf-8"?>
<sst xmlns="http://schemas.openxmlformats.org/spreadsheetml/2006/main" count="7143" uniqueCount="1916">
  <si>
    <t>Auftraggeber</t>
  </si>
  <si>
    <t>Stadt Fellbach</t>
  </si>
  <si>
    <t>Amt für Hochbau und Gebäudemanagement</t>
  </si>
  <si>
    <t>Straße</t>
  </si>
  <si>
    <t>Marktplatz 1</t>
  </si>
  <si>
    <t>PLZ, Ort</t>
  </si>
  <si>
    <t>70734 Fellbach</t>
  </si>
  <si>
    <t>Ansprechpartner</t>
  </si>
  <si>
    <t>Telefon</t>
  </si>
  <si>
    <t>E-Mail</t>
  </si>
  <si>
    <t>Ausschreibungsunterlagen</t>
  </si>
  <si>
    <t xml:space="preserve"> </t>
  </si>
  <si>
    <t>Abgabetermin</t>
  </si>
  <si>
    <t>14:00 Uhr</t>
  </si>
  <si>
    <t>Für Ihr Angebot in Textform (§126b BGB) sind nur die vorliegenden Unterlagen zu verwenden und auf den dafür</t>
  </si>
  <si>
    <t>vorgesehenen Felder eine lesbare Erklärung, in der die Person des Erklärenden genannt wird, auszufüllen.</t>
  </si>
  <si>
    <t>Unvollständige und nicht fristgerecht eingegangene Angebote werden nicht berücksichtigt.</t>
  </si>
  <si>
    <t>Diese ausgefüllten Vergabegrundlagen mit den nachfolgenden Kalkulationsblätter sind in elektronischer Form</t>
  </si>
  <si>
    <t>einzustellen.</t>
  </si>
  <si>
    <t>Abgabeort</t>
  </si>
  <si>
    <t>Auftragsbeginn</t>
  </si>
  <si>
    <t>Verbrauchsmaterialien:</t>
  </si>
  <si>
    <t>Das Verbrauchsmaterial stellt der AG und ist vom AN zu verteilen, bzw. aufzufüllen.</t>
  </si>
  <si>
    <r>
      <rPr>
        <b/>
        <sz val="12"/>
        <color rgb="FF000000"/>
        <rFont val="Arial Narrow"/>
        <family val="2"/>
      </rPr>
      <t xml:space="preserve">Die </t>
    </r>
    <r>
      <rPr>
        <b/>
        <sz val="12"/>
        <color rgb="FF000000"/>
        <rFont val="Arial Narrow"/>
        <family val="2"/>
      </rPr>
      <t>Grundreinig</t>
    </r>
    <r>
      <rPr>
        <b/>
        <sz val="12"/>
        <color rgb="FF000000"/>
        <rFont val="Arial Narrow"/>
        <family val="2"/>
      </rPr>
      <t>ung</t>
    </r>
    <r>
      <rPr>
        <sz val="12"/>
        <color rgb="FF000000"/>
        <rFont val="Arial Narrow"/>
        <family val="2"/>
      </rPr>
      <t xml:space="preserve"> soll an den Dienstleister, der die laufende Unterhaltsreinigung durchführt,</t>
    </r>
  </si>
  <si>
    <t>vergeben werden. Das Aus- und wieder Einräumen des Mobiliars zur fachgerechten Grundreinigung</t>
  </si>
  <si>
    <t>ist vom Auftragnehmer durchzuführen und in den Angebotspreis einzurechnen.</t>
  </si>
  <si>
    <t>Das Angebot gilt als abgelehnt, wenn bis zum Ablauf dieser Bindefrist kein Zuschlag erteilt wird. Wird dem Anbieter</t>
  </si>
  <si>
    <t>kein Zuschlag erteilt, ist jeder Schadensersatzanspruch wegen Versagen des Zuschlags ausgeschlossen.</t>
  </si>
  <si>
    <t>In der gesamten Datei müssen alle gelb hinterlegten Zellen ausgefüllt sein !!!</t>
  </si>
  <si>
    <t>Unterhaltsreinigung</t>
  </si>
  <si>
    <t>Grundreinigung alle 2 Jahre</t>
  </si>
  <si>
    <t>Kosten</t>
  </si>
  <si>
    <t>Lfd.
nr.</t>
  </si>
  <si>
    <t>Objekt</t>
  </si>
  <si>
    <t>Anschrift</t>
  </si>
  <si>
    <t>Fläche Jahr</t>
  </si>
  <si>
    <t>Stunden
Jahr</t>
  </si>
  <si>
    <t>Gewertete
Stunden
Jahr</t>
  </si>
  <si>
    <t>Gewerteter
Preis GR  
½ x in €</t>
  </si>
  <si>
    <t>Gesamt Netto</t>
  </si>
  <si>
    <t>Gesamt Butto</t>
  </si>
  <si>
    <t>Los 1</t>
  </si>
  <si>
    <t>1.1</t>
  </si>
  <si>
    <t>1.2</t>
  </si>
  <si>
    <t>1.3</t>
  </si>
  <si>
    <t>1.4</t>
  </si>
  <si>
    <t>1.5</t>
  </si>
  <si>
    <t>Firmenbezeichnung</t>
  </si>
  <si>
    <t>Kontakt: Tel. / Fax / Email</t>
  </si>
  <si>
    <t>Ort, Datum</t>
  </si>
  <si>
    <t>Name des Unterzeichners</t>
  </si>
  <si>
    <r>
      <t xml:space="preserve">Kalkulation des Stundenverrechnungssatzes : </t>
    </r>
    <r>
      <rPr>
        <b/>
        <sz val="10"/>
        <color rgb="FFFF0000"/>
        <rFont val="Arial"/>
        <family val="2"/>
      </rPr>
      <t>Unterhaltsre</t>
    </r>
    <r>
      <rPr>
        <b/>
        <sz val="10"/>
        <color rgb="FFFF0000"/>
        <rFont val="Arial"/>
        <family val="2"/>
      </rPr>
      <t>inigung</t>
    </r>
  </si>
  <si>
    <t>% v. PStdl.</t>
  </si>
  <si>
    <t>StVS</t>
  </si>
  <si>
    <t>Bietername:</t>
  </si>
  <si>
    <t>Tarifliche und gesetzlich vorgeschriebene Zuschläge</t>
  </si>
  <si>
    <t>1</t>
  </si>
  <si>
    <t>Produktiver Stundenlohn</t>
  </si>
  <si>
    <t>2</t>
  </si>
  <si>
    <t>Lohngebundene Kosten</t>
  </si>
  <si>
    <t>2.10</t>
  </si>
  <si>
    <t>Soziallöhne</t>
  </si>
  <si>
    <t>2.11</t>
  </si>
  <si>
    <t>Gesetzliche Feiertage</t>
  </si>
  <si>
    <t>2.12</t>
  </si>
  <si>
    <t>Urlaubsentgelt</t>
  </si>
  <si>
    <t>2.13</t>
  </si>
  <si>
    <t>2.14</t>
  </si>
  <si>
    <t>Lohnfortzahlung im Krankheitsfall</t>
  </si>
  <si>
    <t>2.15</t>
  </si>
  <si>
    <t>Fortzahlungspflichtige Freistellung nach § 5 RTV</t>
  </si>
  <si>
    <t>2.16</t>
  </si>
  <si>
    <t>Insolvenzgeld</t>
  </si>
  <si>
    <t>Zwischensumme Soziallöhne</t>
  </si>
  <si>
    <t>2.20</t>
  </si>
  <si>
    <t>Sozialversicherungsbeiträge auf Produktivlohn und Soziallöhne</t>
  </si>
  <si>
    <t>2.21</t>
  </si>
  <si>
    <t>Krankenversicherung auf Produktivlohn</t>
  </si>
  <si>
    <t>Krankenversicherung auf Soziallöhne</t>
  </si>
  <si>
    <t>2.22</t>
  </si>
  <si>
    <t>Rentenversicherung auf Produktivlohn</t>
  </si>
  <si>
    <t>Rentenversicherung auf Soziallöhne</t>
  </si>
  <si>
    <t>2.23</t>
  </si>
  <si>
    <t>Arbeitslosenversicherung auf Produktivlohn</t>
  </si>
  <si>
    <t>Arbeitslosenversicherung auf Soziallöhne</t>
  </si>
  <si>
    <t>2.24</t>
  </si>
  <si>
    <t>Pflegeversicherung auf Produktivlohn</t>
  </si>
  <si>
    <t>Pflegeversicherung auf Soziallöhne</t>
  </si>
  <si>
    <t>2.25</t>
  </si>
  <si>
    <t>U2 Mutterschaftsaufwendungen auf Produktivlohn</t>
  </si>
  <si>
    <t>U2 Mutterschaftsaufwendungen auf Soziallöhne</t>
  </si>
  <si>
    <t>2.30</t>
  </si>
  <si>
    <t>Gesetzliche Unfallversicherung</t>
  </si>
  <si>
    <t>2.40</t>
  </si>
  <si>
    <t>Schwerbehindertenabgabe</t>
  </si>
  <si>
    <t>Zwischensumme Sozialvers.beiträge auf Produktivlohn und Soziallöhne</t>
  </si>
  <si>
    <t>Zusätzliche lohngebundene Kosten</t>
  </si>
  <si>
    <t>2.50</t>
  </si>
  <si>
    <t>Haftpflichtversicherung</t>
  </si>
  <si>
    <t>2.60</t>
  </si>
  <si>
    <t>Sonstige Lohnkosten</t>
  </si>
  <si>
    <t>Zwischensumme zusätzliche lohngebundene Kosten</t>
  </si>
  <si>
    <t>Gesamtsumme lohngebundene Kosten</t>
  </si>
  <si>
    <t>3</t>
  </si>
  <si>
    <t>Sonstige auftragsbezogene Kosten</t>
  </si>
  <si>
    <t>Auftragsbezogene Zuschläge</t>
  </si>
  <si>
    <t>3.10</t>
  </si>
  <si>
    <t>3.30</t>
  </si>
  <si>
    <t>3.31</t>
  </si>
  <si>
    <t>3.32</t>
  </si>
  <si>
    <t xml:space="preserve">      Verbrauchsmaterial (nur Reinigungsmittel)</t>
  </si>
  <si>
    <t>3.40</t>
  </si>
  <si>
    <t>Sondereinzelkosten</t>
  </si>
  <si>
    <t>3.41</t>
  </si>
  <si>
    <t xml:space="preserve">      Qualitätsmess- und Kontrollsystem</t>
  </si>
  <si>
    <t>3.42</t>
  </si>
  <si>
    <t xml:space="preserve">      Schulungskosten</t>
  </si>
  <si>
    <t>Summe Sondereinzelkosten</t>
  </si>
  <si>
    <t>Summe sonstige auftragsbezogene Kosten</t>
  </si>
  <si>
    <t>4</t>
  </si>
  <si>
    <t>Unternehmensbezogene Kosten</t>
  </si>
  <si>
    <t>Unternehmensbezogene Zuschläge</t>
  </si>
  <si>
    <t>4.10</t>
  </si>
  <si>
    <t>Gehälter</t>
  </si>
  <si>
    <t>4.11</t>
  </si>
  <si>
    <t>4.12</t>
  </si>
  <si>
    <t>4.20</t>
  </si>
  <si>
    <t>Fuhrparkkosten</t>
  </si>
  <si>
    <t>4.30</t>
  </si>
  <si>
    <t>Fertigungshilfskosten</t>
  </si>
  <si>
    <t>4.31</t>
  </si>
  <si>
    <t>4.32</t>
  </si>
  <si>
    <t xml:space="preserve">     Sonstige Betriebskosten</t>
  </si>
  <si>
    <t>4.40</t>
  </si>
  <si>
    <t>Sonstige Verwaltungskosten</t>
  </si>
  <si>
    <t>4.50</t>
  </si>
  <si>
    <t>Betriebsratskosten</t>
  </si>
  <si>
    <t>4.60</t>
  </si>
  <si>
    <t>4.70</t>
  </si>
  <si>
    <t>Gewerbesteuer</t>
  </si>
  <si>
    <t>Summe unternehmensbezogene Kosten</t>
  </si>
  <si>
    <t>5</t>
  </si>
  <si>
    <r>
      <t xml:space="preserve">Selbstkosten bzw. Stundenverrechnungssatz </t>
    </r>
    <r>
      <rPr>
        <b/>
        <sz val="8"/>
        <color rgb="FF000000"/>
        <rFont val="Arial"/>
        <family val="2"/>
      </rPr>
      <t xml:space="preserve">(ohne </t>
    </r>
    <r>
      <rPr>
        <b/>
        <sz val="8"/>
        <color rgb="FF000000"/>
        <rFont val="Arial"/>
        <family val="2"/>
      </rPr>
      <t xml:space="preserve">Gewinn + </t>
    </r>
    <r>
      <rPr>
        <b/>
        <sz val="8"/>
        <color rgb="FF000000"/>
        <rFont val="Arial"/>
        <family val="2"/>
      </rPr>
      <t>Wagnis)</t>
    </r>
  </si>
  <si>
    <t>6</t>
  </si>
  <si>
    <t>Gewinn + Wagnis (bez. auf den Produktivlohn, entspr. einer Umsatzrendite von)</t>
  </si>
  <si>
    <t>7</t>
  </si>
  <si>
    <t>Stundenverrechnungssatz (incl. Gewinn + Wagnis)</t>
  </si>
  <si>
    <t>Bitte alle gelben Felder  unbedingt ausfüllen!!!</t>
  </si>
  <si>
    <t>Anteil der geringfügig Beschäftigten an Gesamtzahl Jahresproduktivstunden</t>
  </si>
  <si>
    <t>Anteil Lohn- und  lohngebundene Kosten (Pos. 1-2.6) am SVS</t>
  </si>
  <si>
    <t>Estrich</t>
  </si>
  <si>
    <t>Fliesen</t>
  </si>
  <si>
    <t>Beton</t>
  </si>
  <si>
    <t>Nadelfilz</t>
  </si>
  <si>
    <t>Stein</t>
  </si>
  <si>
    <t>Steinplatten</t>
  </si>
  <si>
    <t>Linoleum</t>
  </si>
  <si>
    <t>Geräteraum</t>
  </si>
  <si>
    <t>Anschrift:</t>
  </si>
  <si>
    <t>Anbieter:</t>
  </si>
  <si>
    <t>Reinigungszeit:</t>
  </si>
  <si>
    <t>Reinigungstage /Woche:</t>
  </si>
  <si>
    <t>Schließtage pro Jahr:</t>
  </si>
  <si>
    <t>Reinigungstage /Jahr:</t>
  </si>
  <si>
    <t>SVS UR</t>
  </si>
  <si>
    <t>SVS GR</t>
  </si>
  <si>
    <t>Vollreinigung</t>
  </si>
  <si>
    <t>Trocken-/Sichtreinigung</t>
  </si>
  <si>
    <t>Grundreinigung</t>
  </si>
  <si>
    <t>LFD NR:</t>
  </si>
  <si>
    <t>Ge- schoss</t>
  </si>
  <si>
    <t>Raumgr.
Din
77400 277</t>
  </si>
  <si>
    <t>Raum
Nr.</t>
  </si>
  <si>
    <t>Raumbezeichnung</t>
  </si>
  <si>
    <t>Bodenbelag</t>
  </si>
  <si>
    <t>Fläche m²</t>
  </si>
  <si>
    <t>Vollrein.
pro Woche</t>
  </si>
  <si>
    <t>Trocken rein. Pro Woche</t>
  </si>
  <si>
    <t>Vollrein.
pro Monat</t>
  </si>
  <si>
    <t>Vollrein.
pro Jahr</t>
  </si>
  <si>
    <t>Reinigungs-fläche pro Monat</t>
  </si>
  <si>
    <t>Leistungs-kennzahl
m²/h</t>
  </si>
  <si>
    <t>Reinigungs-stunden pro Monat</t>
  </si>
  <si>
    <t>Preis je Vollreinigung</t>
  </si>
  <si>
    <t>LM
m²/h</t>
  </si>
  <si>
    <t>Preis Grundr.
  in €</t>
  </si>
  <si>
    <t>Kostenstelle</t>
  </si>
  <si>
    <t>Bemerkung</t>
  </si>
  <si>
    <t>UG</t>
  </si>
  <si>
    <t>U1-01</t>
  </si>
  <si>
    <t>U1-02</t>
  </si>
  <si>
    <t>Flur</t>
  </si>
  <si>
    <t>LA</t>
  </si>
  <si>
    <t>U1-03</t>
  </si>
  <si>
    <t>U1-04</t>
  </si>
  <si>
    <t>U1-05</t>
  </si>
  <si>
    <t>U1-06</t>
  </si>
  <si>
    <t>HT</t>
  </si>
  <si>
    <t>U1-07</t>
  </si>
  <si>
    <t>U1-08</t>
  </si>
  <si>
    <t>U1-09</t>
  </si>
  <si>
    <t>U1-10</t>
  </si>
  <si>
    <t>U1-11</t>
  </si>
  <si>
    <t>U1-12</t>
  </si>
  <si>
    <t>U1-13</t>
  </si>
  <si>
    <t>U1-14</t>
  </si>
  <si>
    <t>U1-15</t>
  </si>
  <si>
    <t>U1-16</t>
  </si>
  <si>
    <t>U1-17</t>
  </si>
  <si>
    <t>U1-18</t>
  </si>
  <si>
    <t>U1-19</t>
  </si>
  <si>
    <t>U1-20</t>
  </si>
  <si>
    <t>Umkleideraum</t>
  </si>
  <si>
    <t>WC</t>
  </si>
  <si>
    <t>EG</t>
  </si>
  <si>
    <t>EG-01</t>
  </si>
  <si>
    <t>EG-02</t>
  </si>
  <si>
    <t>Windfang</t>
  </si>
  <si>
    <t>EG-03</t>
  </si>
  <si>
    <t>EG-04</t>
  </si>
  <si>
    <t>EG-05</t>
  </si>
  <si>
    <t>EG-06</t>
  </si>
  <si>
    <t>EG-07</t>
  </si>
  <si>
    <t>EG-08</t>
  </si>
  <si>
    <t>Lager</t>
  </si>
  <si>
    <t>EG-09</t>
  </si>
  <si>
    <t>WC Herren</t>
  </si>
  <si>
    <t>EG-10</t>
  </si>
  <si>
    <t>EG-11</t>
  </si>
  <si>
    <t>EG-12</t>
  </si>
  <si>
    <t>EG-13</t>
  </si>
  <si>
    <t>EG-14</t>
  </si>
  <si>
    <t>EG-15</t>
  </si>
  <si>
    <t>EG-16</t>
  </si>
  <si>
    <t>EG-17</t>
  </si>
  <si>
    <t>EG-18</t>
  </si>
  <si>
    <t>EG-19</t>
  </si>
  <si>
    <t>EG-20</t>
  </si>
  <si>
    <t>EG-21</t>
  </si>
  <si>
    <t>EG-22</t>
  </si>
  <si>
    <t>EG-23</t>
  </si>
  <si>
    <t>Summen pro Monat</t>
  </si>
  <si>
    <t>Stunden UR</t>
  </si>
  <si>
    <t>Stunden TR</t>
  </si>
  <si>
    <t>Gesamt Reinigunsfl. Pro Mo</t>
  </si>
  <si>
    <t>Ges.Std. Mo</t>
  </si>
  <si>
    <t>Küche</t>
  </si>
  <si>
    <t>Putzraum</t>
  </si>
  <si>
    <t>EG-24</t>
  </si>
  <si>
    <t>Aufzug</t>
  </si>
  <si>
    <t>Büro</t>
  </si>
  <si>
    <t>Konrektor</t>
  </si>
  <si>
    <t>Sekretariat</t>
  </si>
  <si>
    <t>Materialraum</t>
  </si>
  <si>
    <t>Treppe</t>
  </si>
  <si>
    <t>Klassenzimmer</t>
  </si>
  <si>
    <t>Werkraum</t>
  </si>
  <si>
    <t>Gruppenraum</t>
  </si>
  <si>
    <t>Lehrerzimmer</t>
  </si>
  <si>
    <t>Halle</t>
  </si>
  <si>
    <t>Abstellraum</t>
  </si>
  <si>
    <t>EG-31</t>
  </si>
  <si>
    <t>EG-30</t>
  </si>
  <si>
    <t>EG-29</t>
  </si>
  <si>
    <t>EG-28</t>
  </si>
  <si>
    <t>EG-27</t>
  </si>
  <si>
    <t>EG-26</t>
  </si>
  <si>
    <t>EG-25</t>
  </si>
  <si>
    <t>GÄ</t>
  </si>
  <si>
    <t>Eingang</t>
  </si>
  <si>
    <t>WC-Damen</t>
  </si>
  <si>
    <t>WC-Behinderte</t>
  </si>
  <si>
    <t>1.OG</t>
  </si>
  <si>
    <t>Besprechungszimmer</t>
  </si>
  <si>
    <t>Umkleide</t>
  </si>
  <si>
    <t>Eingangsbereich</t>
  </si>
  <si>
    <t>Offenes Verfahren zur Ausschreibung der Unterhalts- und Grundreinigungsarbeiten</t>
  </si>
  <si>
    <t xml:space="preserve">Offenes Verfahren zur Ausschreibung der Unterhalts- </t>
  </si>
  <si>
    <t>Bearbeitungshinweise:</t>
  </si>
  <si>
    <t xml:space="preserve">Der in den Register „SVS-Unterhaltsreinigung und SVS-Grundreinigung“ ermittelte Stundenverrechnungssatz </t>
  </si>
  <si>
    <t>Allgemeine Informationen:</t>
  </si>
  <si>
    <t xml:space="preserve">Bewerber unterliegen mit der Angebotsabgabe auch den Bestimmungen über nicht berücksichtigte </t>
  </si>
  <si>
    <t xml:space="preserve">Zur Gleichstellung aller Anbieter und zur Kalkulationssicherheit hat der Bieter eine Ortsbesichtigung </t>
  </si>
  <si>
    <t xml:space="preserve">der einzelnen Objekte vor der Angebotsabgabe durchzuführen und diese bestätigen zu lassen. </t>
  </si>
  <si>
    <t>erforderlich.</t>
  </si>
  <si>
    <t>Der Einwand, dass der Bieter über Art und Umfang der Leistungen nicht genügend unterrichtet sei, ist ausgeschlossen.</t>
  </si>
  <si>
    <t>Der AG behält sich das Recht vor einzelne Objekte nicht oder später zu vergeben.</t>
  </si>
  <si>
    <t>Bei Wegfall der Geschäftsgrundlage durch Aufgabe einzelner Objekte oder Objektteile ist eine Kündigung</t>
  </si>
  <si>
    <t>auch während der Festlaufzeit zu akzeptieren. Neu hinzukommende oder Ersatzobjekte sind vor Übernahme</t>
  </si>
  <si>
    <t>mit den angebotenen Leistungskennzahlen und Stundenverrechnungssätzen zu kalkulieren und die Kosten</t>
  </si>
  <si>
    <t>dem AG mitzuteilen.</t>
  </si>
  <si>
    <t xml:space="preserve">Das Angebot gilt als abgelehnt, wenn bis zum Ablauf dieser Bindefrist kein Zuschlag erteilt wird. </t>
  </si>
  <si>
    <t xml:space="preserve">Wird dem Anbieter kein Zuschlag erteilt, ist jeder Schadensersatzanspruch wegen Versagen des </t>
  </si>
  <si>
    <t>Zuschlags ausgeschlossen.</t>
  </si>
  <si>
    <t>Es wird davon ausgegangen, dass die Reinigungsarbeiten nicht in den zuschlagspflichtigen Zeiten</t>
  </si>
  <si>
    <t xml:space="preserve">gemäß Tarifvertrag durchgeführt werden. Auch die Kalkulationsdatei sieht das so vor. Es gelten </t>
  </si>
  <si>
    <r>
      <t xml:space="preserve">folgende Ausnahmen: </t>
    </r>
    <r>
      <rPr>
        <b/>
        <sz val="12"/>
        <rFont val="Arial Narrow"/>
        <family val="2"/>
      </rPr>
      <t xml:space="preserve">Muss </t>
    </r>
    <r>
      <rPr>
        <sz val="12"/>
        <rFont val="Arial Narrow"/>
        <family val="2"/>
      </rPr>
      <t>zu zuschlagspflichtigen Zeiten gereinigt werden, sind diese wie folgt zu ermitteln:</t>
    </r>
  </si>
  <si>
    <r>
      <t>Die Arbeitszeiten sind elektronisch zu erfassen</t>
    </r>
    <r>
      <rPr>
        <sz val="12"/>
        <rFont val="Arial Narrow"/>
        <family val="2"/>
      </rPr>
      <t xml:space="preserve">. Für die im LV aufgeführten Grundreinigungsarbeiten </t>
    </r>
  </si>
  <si>
    <t>muss der Dienstleister einen Rapportnachweis in Schriftform und digital der Rechnung beilegen.</t>
  </si>
  <si>
    <t>Vor Auftragserteilung ist dem AG das eingesetzte System vorzustellen und die Praxisfähigkeit nachzuweisen.</t>
  </si>
  <si>
    <t>In der Regel wird in den Klassenräumen durch die Schüler auf- und abgestuhlt. Erfolgt dies in geringem</t>
  </si>
  <si>
    <t>Umfang (10%) nicht durch die Schüler, ist es vom Auftragnehmer zu übernehmen. Eine zusätzliche</t>
  </si>
  <si>
    <t>Vergütung erfolgt nicht.</t>
  </si>
  <si>
    <t>3.)  Wasserlose Urinale</t>
  </si>
  <si>
    <t>In den Objekten befinden sich unterschiedliche Modelle von wasserlosen Urinalen. Diese dürfen</t>
  </si>
  <si>
    <t>erst nach Einweisung durch den zuständigen Objektverantwortlichen (Hausmeister) gereinigt werden.</t>
  </si>
  <si>
    <t>4.)  Reinigung von Küchenzeilen</t>
  </si>
  <si>
    <t xml:space="preserve">Küchenzeilen und Kücheneinrichtungen sind vom Auftragnehmer nicht zu reinigen. </t>
  </si>
  <si>
    <t xml:space="preserve">Die Reinigungsleistung beschränkt sich auf die Fußböden und die Abfallbehälter sowie kleinere </t>
  </si>
  <si>
    <t>Nebenarbeiten laut Leistungsverzeichnis.</t>
  </si>
  <si>
    <t>5.)  Letzter Tag vor den Ferien und Vertragsende</t>
  </si>
  <si>
    <t>Wird ein Objekt für mindestens eine Woche geschlossen (Ferien), ist am letzten Ferientag eine Nassreinigung</t>
  </si>
  <si>
    <t>(Vollreinigung) einschließlich der auf  1x wtl. festgelegten Reinigungsleistungen durchzuführen.</t>
  </si>
  <si>
    <t>Bei Vertragsende gelten die zuvor genannten Regelungen für den letzten Reinigungstag in allen Objekten.</t>
  </si>
  <si>
    <t>Der Reinigungsplan ist so zu ändern dass keine zusätzlicher Aufwand anfällt.</t>
  </si>
  <si>
    <t>6.)  Ferienreinigung</t>
  </si>
  <si>
    <t xml:space="preserve">An einem der letzten Ferientagen  von Oster-, Pfingst-, Sommer- und Winterferien ist, nach Terminabsprache </t>
  </si>
  <si>
    <t xml:space="preserve">dem zuständigen Hausmeister, eine zusätzliche Reinigung in allen Räumen mit mind. 1x wöchentlicher Reinigung </t>
  </si>
  <si>
    <t xml:space="preserve">mit dem zuständigen Hausmeister, eine zusätzliche Reinigung in allen Räumen mit mind. 1x wöchentlicher Reinigung </t>
  </si>
  <si>
    <t>durchzuführen. Diese vier zusätzlichen Reinigungen sind in den Jahresreinigungstagen bereits berücksichtigt.</t>
  </si>
  <si>
    <t xml:space="preserve">Die im LV aufgeführten Reinigungsleistungen die  6 x bzw. 2 x jährlich durchzuführen sind, </t>
  </si>
  <si>
    <t xml:space="preserve">sind möglichst an diesen Tagen durchzuführen. Und im Vorfeld mit dem Hausmeister zu terminieren. </t>
  </si>
  <si>
    <t>Die Turnhallen werden teilweise auch am Wochenende sowie zum Teil in den Ferien genutzt.</t>
  </si>
  <si>
    <t>Die zusätzlichen Reinigungen werden rechtzeitig abgestimmt. Die Abrechnung erfolgt aufgrund der</t>
  </si>
  <si>
    <t>Angebotskalkulation der betroffenen Räume.</t>
  </si>
  <si>
    <t>Bei Bedarf sind die Graffiti in Toiletten, Dusch- und Waschräumen zu entfernen.</t>
  </si>
  <si>
    <t>Vorschlag für die Reinigung der Hallenböden:</t>
  </si>
  <si>
    <t>Für die maschinelle Intensivreinigung sind die entsprechenden, für Maschinen geeigneten, neutralen Reinigungsmittel</t>
  </si>
  <si>
    <t>in der vorgeschriebenen Dosierung einzusetzen.</t>
  </si>
  <si>
    <t>Bei Lino-Böden ist ein alkoholfreier Zwei-Phasen Reiniger zu verwenden.</t>
  </si>
  <si>
    <r>
      <t>Generell gilt:</t>
    </r>
    <r>
      <rPr>
        <sz val="12"/>
        <color indexed="8"/>
        <rFont val="Arial Narrow"/>
        <family val="2"/>
      </rPr>
      <t xml:space="preserve"> In Sporthallen, in denen sogenannte Handballbacke (Harz oder Klister) zum Einsatz kommen, sind diese </t>
    </r>
  </si>
  <si>
    <t>möglichst am selben Tag zu entfernen, da bei weiteren Sportveranstaltungen das Harz zusätzlich festgetreten wird.</t>
  </si>
  <si>
    <t>Arbeitsablauf bei nicht wasserlöslichem Harz</t>
  </si>
  <si>
    <t xml:space="preserve">Sicherheitsdatenblätter gem. EG Nr. 1907/2006 in der jeweils gültigen Fassung sind vom Nutzer der </t>
  </si>
  <si>
    <r>
      <t xml:space="preserve">Handballbacke einzuholen und auszulegen. </t>
    </r>
    <r>
      <rPr>
        <sz val="12"/>
        <color indexed="8"/>
        <rFont val="Arial Narrow"/>
        <family val="2"/>
      </rPr>
      <t>Reinigungs- und Pflegeanleitung des Bodenherstellers sind zu beachten!</t>
    </r>
  </si>
  <si>
    <t>Direkt nach dem Spiel oder Training sollte die Halle systematisch abgegangen werden und die Harz-Flecken mit einem</t>
  </si>
  <si>
    <t>Tuch oder durch aufsprühen, mit dem entsprechenden für den Boden geeigneten Harzmittelentferner, nach den</t>
  </si>
  <si>
    <t xml:space="preserve">Herstellerangaben, vorgereinigt werden. </t>
  </si>
  <si>
    <t xml:space="preserve">Zum Reinigen sind Harzentferner nur nach Rücksprache mit dem Sportbodenhersteller einzusetzen. </t>
  </si>
  <si>
    <t>Das Mittel mit dem der AG (Nutzer) das bisher beste Ergebnis erzielt hat, ist beim AG zu erfragen..</t>
  </si>
  <si>
    <t>Zum Auftragen vom Harzmittelentferner hat sich der Einsatz vom "Marob Gigant - System" bewährt.</t>
  </si>
  <si>
    <t xml:space="preserve">Nach der vom Hersteller vorgeschriebenen Einwirkzeit kann der Hallenboden mit einer Reinigungsmaschine, </t>
  </si>
  <si>
    <t xml:space="preserve">mit geeignetem Pad und dem Boden und Nutzung angepasster Reinigungsflotte, abgefahren werden. </t>
  </si>
  <si>
    <t>(Eine Flächenreinigung mit Flachwischmops ist nicht ausreichend, da keine abrasive Wirkung erzielt wird).</t>
  </si>
  <si>
    <t>Anschließend ist der Hallenboden einzupflegen.</t>
  </si>
  <si>
    <t>gegenstände inkl. der Armaturen und Lüftungsgitter.</t>
  </si>
  <si>
    <t>Schwer zugängliche Bereiche sind manuell zu reinigen, damit sich keine Bakterien ansiedeln können.</t>
  </si>
  <si>
    <t>Bodenflächen sind maschinell zu bearbeiten, anschließend ist die Schmutzflotte rückstandslos aufzunehmen,</t>
  </si>
  <si>
    <t>um ein Vergrauen der Feinsteinzeugfliesen zu beseitigen oder vorzubeugen.</t>
  </si>
  <si>
    <t>Händetrocknungssysteme und Seifenspendersysteme sind außen und innen zu reinigen.</t>
  </si>
  <si>
    <t xml:space="preserve">Die grundgereinigten Flächen und Einrichtungen müssen danach frei sein von Schmutz, Kalkablagerungen, </t>
  </si>
  <si>
    <t>Öl-, Seifen- und Fettrückständen sowie Pilzbefall.</t>
  </si>
  <si>
    <t>Ausblühungen im Mauerwerk und Mangandioxydablagerungen (Braunstein) müssen vollflächig entfernt sein.</t>
  </si>
  <si>
    <t>Geeignete Maschinen und Arbeitsmaterial sind vom Auftragnehmer zu stellen.</t>
  </si>
  <si>
    <t>wird ebenfalls in „Berechnung“ übertragen. Es ist möglich die Stundenverrechnungssätze im Register "Berechnung"</t>
  </si>
  <si>
    <t>individuell dem Objekt anzupassen. Dadurch werden  die bestehenden Verknüpfungen allerdings gelöscht.</t>
  </si>
  <si>
    <t>unter der in den Ausschreibungsunterlagen genannten Referenz-Nummer auf die Plattform: www.evergabe.de</t>
  </si>
  <si>
    <t>0711 5851-450</t>
  </si>
  <si>
    <t>hochbauamt@fellbach.de</t>
  </si>
  <si>
    <t>Plattform: www.evergabe.de</t>
  </si>
  <si>
    <t>Frau Martina Müller</t>
  </si>
  <si>
    <t xml:space="preserve">Los 1 </t>
  </si>
  <si>
    <t>0711 5851-5571</t>
  </si>
  <si>
    <t>Herr Valentin Gottwald</t>
  </si>
  <si>
    <t>gesamt Vollrein.
pro Jahr</t>
  </si>
  <si>
    <t>FL5</t>
  </si>
  <si>
    <t>WC5</t>
  </si>
  <si>
    <t>WC-Mädchen</t>
  </si>
  <si>
    <t>WC-Jungen</t>
  </si>
  <si>
    <t>KÜ5</t>
  </si>
  <si>
    <t>BÜ2</t>
  </si>
  <si>
    <t>GÄ2j</t>
  </si>
  <si>
    <t>UM5</t>
  </si>
  <si>
    <t>EH5</t>
  </si>
  <si>
    <t>SA5</t>
  </si>
  <si>
    <t>GR5</t>
  </si>
  <si>
    <t>TR5</t>
  </si>
  <si>
    <t>GR3</t>
  </si>
  <si>
    <t>SA6</t>
  </si>
  <si>
    <t>WC6</t>
  </si>
  <si>
    <t>UM6</t>
  </si>
  <si>
    <t>FL6</t>
  </si>
  <si>
    <t xml:space="preserve">Der Auftraggeber legt auf die Ausführung und die Reinigungsqualität großen Wert. Bei Überschreiten der </t>
  </si>
  <si>
    <t xml:space="preserve">Maximale Leistungskennzahlen für </t>
  </si>
  <si>
    <t>in Objekten der Stadt Fellbach</t>
  </si>
  <si>
    <t>Der AG legt Wert auf eine gute Reinigungsqualität.</t>
  </si>
  <si>
    <t>max. Leistungen UR</t>
  </si>
  <si>
    <t>max. Leistungen SR</t>
  </si>
  <si>
    <t>max. 240 m²/Std.</t>
  </si>
  <si>
    <t>max.    600 m²/Std.</t>
  </si>
  <si>
    <t>max. 270 m²/Std.</t>
  </si>
  <si>
    <t>max.    700 m²/Std.</t>
  </si>
  <si>
    <t>Kinder- und Schülerttoiletten</t>
  </si>
  <si>
    <t xml:space="preserve">       max.   270 m²/Std.</t>
  </si>
  <si>
    <t>max. 110 m²/Std.</t>
  </si>
  <si>
    <t>max.    400 m²/Std.</t>
  </si>
  <si>
    <t>max. 150 m²/Std.</t>
  </si>
  <si>
    <t>max.    450 m²/Std.</t>
  </si>
  <si>
    <t>Mensa, Speiseräume</t>
  </si>
  <si>
    <t>max.    650 m²/Std.</t>
  </si>
  <si>
    <t>Umkleideräume, Garderoben</t>
  </si>
  <si>
    <t>max. 200 m²/Std.</t>
  </si>
  <si>
    <t>max.    800 m²/Std.</t>
  </si>
  <si>
    <t>Aufzüge</t>
  </si>
  <si>
    <t>max.   50 m²/Std.</t>
  </si>
  <si>
    <t>Flure, Foyer (Handreinigung)</t>
  </si>
  <si>
    <t>max. 350 m²/Std.</t>
  </si>
  <si>
    <t>max.    900 m²/Std.</t>
  </si>
  <si>
    <t>Flure &lt; 100 m²</t>
  </si>
  <si>
    <t>max. 250 m²/Std.</t>
  </si>
  <si>
    <t>Flure &gt; 100 m²</t>
  </si>
  <si>
    <t>max. 400 m²/Std.</t>
  </si>
  <si>
    <t>max. 600 m²/Std.</t>
  </si>
  <si>
    <t>Eingangshallen (Aula) (maschinell)</t>
  </si>
  <si>
    <t>max. 700 m²/Std.</t>
  </si>
  <si>
    <t>max. 1.200 m²/Std.</t>
  </si>
  <si>
    <t>Treppenhäuser</t>
  </si>
  <si>
    <t>Lager, Nebenräume</t>
  </si>
  <si>
    <t>max.    750 m²/Std.</t>
  </si>
  <si>
    <t>Unterrichts-, Klassen-, Fachräume</t>
  </si>
  <si>
    <t>Sport- und Mehrzweckhallen manuell</t>
  </si>
  <si>
    <t>max. 900 m²/Std.</t>
  </si>
  <si>
    <t>Sporträume (wie Gymnastik, Kraftraum)</t>
  </si>
  <si>
    <t>max. 210 m²/Std.</t>
  </si>
  <si>
    <t xml:space="preserve">max. Leistungskennzahlen siehe Sheet "max. Leistungskennzahlen" in den Kalkulationsunterlagen behält sich der AG vor, </t>
  </si>
  <si>
    <t>Gesamtkosten pro Monat, Netto</t>
  </si>
  <si>
    <t>Netto Preis UR
pro Jahr in €</t>
  </si>
  <si>
    <t>Netto Preis    kompl. GR  
 in €</t>
  </si>
  <si>
    <t>Schule</t>
  </si>
  <si>
    <t>von uns eingefügten Zahlen (Platzhalter) zu überschreiben. Die restlichen Felder sind schreibgeschützt.</t>
  </si>
  <si>
    <t xml:space="preserve">Fällt der vorgesehene wöchentliche Reinigungstag auf einen Feiertag, sind in dieser Woche die laufenden </t>
  </si>
  <si>
    <t>Unterhaltsreinigungsarbeiten vor- oder nachzuarbeiten.</t>
  </si>
  <si>
    <t>und Grundreinigungsarbeiten der Stadt Fellbach Los 1</t>
  </si>
  <si>
    <t xml:space="preserve">In den Kalk. Register, "Berechnung der Objekte" (gelb) sind die gelben und grünen Felder mit Ihren Leistungskennzahlen, für die </t>
  </si>
  <si>
    <r>
      <t>Das Angebotsschreiben (</t>
    </r>
    <r>
      <rPr>
        <b/>
        <u/>
        <sz val="10"/>
        <rFont val="Arial Narrow"/>
        <family val="2"/>
      </rPr>
      <t>Formblatt 633 in den Ausschreibungsunterlagen)</t>
    </r>
    <r>
      <rPr>
        <b/>
        <sz val="10"/>
        <rFont val="Arial Narrow"/>
        <family val="2"/>
      </rPr>
      <t xml:space="preserve"> ist nebst allen erforderlichen Anlagen vollständig ausgefüllt und </t>
    </r>
  </si>
  <si>
    <t xml:space="preserve">mit lesbarer Erklärung ggf. einzuscannen und zusammen mit dem Ordner Angebotsunterlagen zurück an AG in Textform </t>
  </si>
  <si>
    <t>Angebote (§§ 56 - 63 VgV).</t>
  </si>
  <si>
    <t xml:space="preserve">Für die Bieter ist eine rechtzeitige Terminabsprache mit dem Beauftragten des Auftraggebers für die Objekte </t>
  </si>
  <si>
    <t>An einem der letzten Ferientagen von Oster-, Pfingst-, Sommer- und Winterferien ist, nach Terminabsprache mit</t>
  </si>
  <si>
    <t>Der Reinigungsplan ist so zu ändern dass kein zusätzlicher Aufwand anfällt.</t>
  </si>
  <si>
    <t>Fußböden mit WEARMAX-Keramikversiegelung sind mit Multitan-Neutralreiniger zu reinigen.</t>
  </si>
  <si>
    <t>Grobschmutz und aufliegende Verschmutzungen entfernen durch moppen oder feuchtwischen.</t>
  </si>
  <si>
    <t>Grund zu reinigen sind die Bodenflächen, alle wasserresistenten Wände und Decken, alle Sanitäreinrichtungs-</t>
  </si>
  <si>
    <t>Schulen/ -Sporthallen, Kindergärten und Verwaltungen</t>
  </si>
  <si>
    <t>Flure &gt; 200 m²  maschinell</t>
  </si>
  <si>
    <t>max.    180 m²/Std.</t>
  </si>
  <si>
    <t>max.   60 m²/Std.</t>
  </si>
  <si>
    <t xml:space="preserve">     max.   90 m²/Std.</t>
  </si>
  <si>
    <t>Vollständige Anschrift der zuständigen Niederlassung  bzw. Objektbüro</t>
  </si>
  <si>
    <t>Zusätzliches Urlaubsgeld</t>
  </si>
  <si>
    <t>Fertigungsmaterial, Maschinen, Geräte, AfA, inkl.</t>
  </si>
  <si>
    <t>Summe Fertigungsmaterial, Maschinen, Geräte, AfA, inkl.</t>
  </si>
  <si>
    <t xml:space="preserve">     Kaufmännische Angestellte, inkl. Lohnfolgekosten</t>
  </si>
  <si>
    <t xml:space="preserve">     Technische Angestellte, inkl. Lohnfolgekosten</t>
  </si>
  <si>
    <r>
      <t xml:space="preserve">Aufsicht / OL </t>
    </r>
    <r>
      <rPr>
        <sz val="8"/>
        <color rgb="FF000000"/>
        <rFont val="Arial"/>
        <family val="2"/>
      </rPr>
      <t>inkl. soziale Folgekosten f. Aufsichtslohn</t>
    </r>
  </si>
  <si>
    <t xml:space="preserve">      Maschinen, Geräte inkl. AfA</t>
  </si>
  <si>
    <t xml:space="preserve">     Löhne Hilfsdienste, inkl. Lohnfolgekosten</t>
  </si>
  <si>
    <r>
      <t xml:space="preserve">Sonstige Kosten </t>
    </r>
    <r>
      <rPr>
        <sz val="8"/>
        <color rgb="FF000000"/>
        <rFont val="Arial"/>
        <family val="2"/>
      </rPr>
      <t>(Verbandsbeiträge, Zertifizierungen, inkl..)</t>
    </r>
  </si>
  <si>
    <t>Aufsicht / OL inkl. soziale Folgekosten f. Aufsichtslohn</t>
  </si>
  <si>
    <t>Sonstige Kosten (Verbandsbeiträge, Zertifizierungen, inkl..)</t>
  </si>
  <si>
    <t>Objekt:</t>
  </si>
  <si>
    <t xml:space="preserve">(siehe §126b BGB) bis zum Abgabetermin auf die Angebotsplattform: www.evergabe.de, unter der auf der Vergabeplattform angegebenen </t>
  </si>
  <si>
    <t>Referenz-Nummer, einzustellen.</t>
  </si>
  <si>
    <t>verknüpft, somit werden Ihre kalkulierten Werte automatisch übertragen.</t>
  </si>
  <si>
    <t>Im Register "Objektübersicht“ müssen Sie alle gelben Felder mit Ihren Daten auszufüllen. Der Bietername wird in die Register</t>
  </si>
  <si>
    <t xml:space="preserve">„Berechnung ----“ übertragen. Die restlichen Felder sind schreibgeschützt. Die Ergebnisfelder sind mit den Register„Berechnungen“ </t>
  </si>
  <si>
    <t>Vorraum</t>
  </si>
  <si>
    <t>U1-21</t>
  </si>
  <si>
    <t>EG-32</t>
  </si>
  <si>
    <t>EG-33</t>
  </si>
  <si>
    <t>EG-34</t>
  </si>
  <si>
    <t>EG-40</t>
  </si>
  <si>
    <t>EG-41</t>
  </si>
  <si>
    <t>EG-42</t>
  </si>
  <si>
    <t>EG-43</t>
  </si>
  <si>
    <t>EG-45</t>
  </si>
  <si>
    <t>EG-46</t>
  </si>
  <si>
    <t>EG-37</t>
  </si>
  <si>
    <t>EG-39</t>
  </si>
  <si>
    <t>EG-35</t>
  </si>
  <si>
    <t>EG-38</t>
  </si>
  <si>
    <t>Heizung</t>
  </si>
  <si>
    <t>Offenes Verfahren zur Ausschreibung der Unterhalts- und Grundreinigungsarbeiten der Großen Kreisstadt Fellbach 2025</t>
  </si>
  <si>
    <t>der Großen Kreisstadt Fellbach, Schulzentrum</t>
  </si>
  <si>
    <t>01.08.2025 oder nach Vereinbarung</t>
  </si>
  <si>
    <t>Der Anbieter ist bis zum 31.07.2025 an sein Angebot gebunden.</t>
  </si>
  <si>
    <t>WC-, Toilettenräume</t>
  </si>
  <si>
    <t xml:space="preserve">Büros </t>
  </si>
  <si>
    <t>Aufenthalts-, Gruppenräume Schulen</t>
  </si>
  <si>
    <t xml:space="preserve">Gruppenräume Kindergarten </t>
  </si>
  <si>
    <t>Sitzung-, Besprechungszimmer</t>
  </si>
  <si>
    <t>WC-Vorräume, Wasch- und Duschräume</t>
  </si>
  <si>
    <t>Küchen / Teeküchen / Essenausgaben</t>
  </si>
  <si>
    <t>1.6</t>
  </si>
  <si>
    <t>1.7</t>
  </si>
  <si>
    <t>1.8</t>
  </si>
  <si>
    <t>1.9</t>
  </si>
  <si>
    <t>1.10</t>
  </si>
  <si>
    <t>Brennraum</t>
  </si>
  <si>
    <t>Stampfasphalt</t>
  </si>
  <si>
    <t>Schülerzeitung</t>
  </si>
  <si>
    <t>SMV- Raum</t>
  </si>
  <si>
    <t>Schulsozialarbeit</t>
  </si>
  <si>
    <t>Teppich</t>
  </si>
  <si>
    <t xml:space="preserve">Treppe </t>
  </si>
  <si>
    <t>U1-22</t>
  </si>
  <si>
    <t>U1-22a</t>
  </si>
  <si>
    <t>U1-23</t>
  </si>
  <si>
    <t>U1-23a</t>
  </si>
  <si>
    <t>U1-23b</t>
  </si>
  <si>
    <t>Keller</t>
  </si>
  <si>
    <t>U1-23c</t>
  </si>
  <si>
    <t>Stuhllager ABI</t>
  </si>
  <si>
    <t>Tischlager ABI</t>
  </si>
  <si>
    <t>U1-21a</t>
  </si>
  <si>
    <t>Treppe UG/EG</t>
  </si>
  <si>
    <t>Bücherausgabe</t>
  </si>
  <si>
    <t>U1-14a</t>
  </si>
  <si>
    <t>Lager / Werkstatt HM</t>
  </si>
  <si>
    <t xml:space="preserve">Regelung Heizung </t>
  </si>
  <si>
    <t>U1-02b</t>
  </si>
  <si>
    <t>Riffelblech</t>
  </si>
  <si>
    <t>U1-02c</t>
  </si>
  <si>
    <t xml:space="preserve">Heizung (Schlackengang) </t>
  </si>
  <si>
    <t>U1-01a</t>
  </si>
  <si>
    <t>Anschlußraum Gas</t>
  </si>
  <si>
    <t>Blockheizkraftwerk</t>
  </si>
  <si>
    <t>U1-33</t>
  </si>
  <si>
    <t>Aula Umkleide</t>
  </si>
  <si>
    <t>U1-31</t>
  </si>
  <si>
    <t>U1-30</t>
  </si>
  <si>
    <t>Aula Flur</t>
  </si>
  <si>
    <t>U1-30b</t>
  </si>
  <si>
    <t>Aula Treppenhaus</t>
  </si>
  <si>
    <t>U1-27</t>
  </si>
  <si>
    <t>U1-26</t>
  </si>
  <si>
    <t>U1-25</t>
  </si>
  <si>
    <t>U1-24</t>
  </si>
  <si>
    <t>U1-29</t>
  </si>
  <si>
    <t>Niederspannungsverteilung</t>
  </si>
  <si>
    <t>U1-45</t>
  </si>
  <si>
    <t>Verbindungsgang</t>
  </si>
  <si>
    <t>EG-48</t>
  </si>
  <si>
    <t>Treppe/Podest</t>
  </si>
  <si>
    <t>EG-49</t>
  </si>
  <si>
    <t>EG-23a</t>
  </si>
  <si>
    <t>EG-23b</t>
  </si>
  <si>
    <t>EG-03a</t>
  </si>
  <si>
    <t>EG-47</t>
  </si>
  <si>
    <t>EG-20a</t>
  </si>
  <si>
    <t>WC-Jungen Vorraum</t>
  </si>
  <si>
    <t>EG-19a</t>
  </si>
  <si>
    <t>EG-39a</t>
  </si>
  <si>
    <t>EG-44</t>
  </si>
  <si>
    <t>Küche -nur Boden-</t>
  </si>
  <si>
    <t>Vorbereitung Chemie</t>
  </si>
  <si>
    <t>Chemiesaal</t>
  </si>
  <si>
    <t>EG-21b</t>
  </si>
  <si>
    <t>Vorraum/Flur</t>
  </si>
  <si>
    <t>EG-21a</t>
  </si>
  <si>
    <t>Beratungslehrer</t>
  </si>
  <si>
    <t>Physiksaal</t>
  </si>
  <si>
    <t>Kautschuk</t>
  </si>
  <si>
    <t>EG-22a</t>
  </si>
  <si>
    <t>Vorbereitung Physik</t>
  </si>
  <si>
    <t>Parkett/Fliesen</t>
  </si>
  <si>
    <t>Durchgang Flur</t>
  </si>
  <si>
    <t>Physik- Chemiesaal</t>
  </si>
  <si>
    <t>Übungsraum Biologie</t>
  </si>
  <si>
    <t>Fliesen/Holz</t>
  </si>
  <si>
    <t>Biologiesaal</t>
  </si>
  <si>
    <t>Vorbereitung Biologie</t>
  </si>
  <si>
    <t>Aula Küche</t>
  </si>
  <si>
    <t>EG-33a</t>
  </si>
  <si>
    <t>Aula Schleuse</t>
  </si>
  <si>
    <t>Parkett</t>
  </si>
  <si>
    <t>Aula Stuhllager</t>
  </si>
  <si>
    <t>EG-36</t>
  </si>
  <si>
    <t>Aula Saal</t>
  </si>
  <si>
    <t>Aula Bühne  EG</t>
  </si>
  <si>
    <t>NWT Fachraum</t>
  </si>
  <si>
    <t>Nebenraum</t>
  </si>
  <si>
    <t>Lager Technik AG</t>
  </si>
  <si>
    <t>Hausmeisterbüro</t>
  </si>
  <si>
    <t>EG-53</t>
  </si>
  <si>
    <t>HM-Aufenthaltsraum</t>
  </si>
  <si>
    <t>O1-57</t>
  </si>
  <si>
    <t>O1-41</t>
  </si>
  <si>
    <t>O1-06</t>
  </si>
  <si>
    <t>O1-08</t>
  </si>
  <si>
    <t>O1-23</t>
  </si>
  <si>
    <t>O1-40</t>
  </si>
  <si>
    <t>O1-24</t>
  </si>
  <si>
    <t>O1-12</t>
  </si>
  <si>
    <t>O1-25</t>
  </si>
  <si>
    <t>O1-26</t>
  </si>
  <si>
    <t>O1-54</t>
  </si>
  <si>
    <t>O1-46</t>
  </si>
  <si>
    <t>O1-05</t>
  </si>
  <si>
    <t xml:space="preserve">WC-Herren </t>
  </si>
  <si>
    <t>O1-04</t>
  </si>
  <si>
    <t>O1-13</t>
  </si>
  <si>
    <t>O1-21</t>
  </si>
  <si>
    <t>O1-47</t>
  </si>
  <si>
    <t>O1-48</t>
  </si>
  <si>
    <t>O1-49</t>
  </si>
  <si>
    <t>O1-50</t>
  </si>
  <si>
    <t>O1-51</t>
  </si>
  <si>
    <t>O1-52</t>
  </si>
  <si>
    <t>O1-53</t>
  </si>
  <si>
    <t>O1-42</t>
  </si>
  <si>
    <t>O1-43</t>
  </si>
  <si>
    <t>O1-44</t>
  </si>
  <si>
    <t>O1-22</t>
  </si>
  <si>
    <t>O1-19</t>
  </si>
  <si>
    <t>O1-20</t>
  </si>
  <si>
    <t>Übungsraum Physik</t>
  </si>
  <si>
    <t>O1-15</t>
  </si>
  <si>
    <t>O1-16</t>
  </si>
  <si>
    <t>Physik-Chemiesaal</t>
  </si>
  <si>
    <t>O1-17</t>
  </si>
  <si>
    <t>O1-18</t>
  </si>
  <si>
    <t>O1-14</t>
  </si>
  <si>
    <t>O1-09</t>
  </si>
  <si>
    <t>O1-10</t>
  </si>
  <si>
    <t>Übungsraum Chemie</t>
  </si>
  <si>
    <t>O1-11</t>
  </si>
  <si>
    <t>Arztzimmer</t>
  </si>
  <si>
    <t>O1-02</t>
  </si>
  <si>
    <t>Zeichensaal</t>
  </si>
  <si>
    <t>O1-01</t>
  </si>
  <si>
    <t>O1-07</t>
  </si>
  <si>
    <t>Musiksaal</t>
  </si>
  <si>
    <t>O1-03</t>
  </si>
  <si>
    <t>Sammlung</t>
  </si>
  <si>
    <t>O1-39</t>
  </si>
  <si>
    <t>Rektorat</t>
  </si>
  <si>
    <t>O1-38</t>
  </si>
  <si>
    <t>O1-36</t>
  </si>
  <si>
    <t>Sekretariat Küche</t>
  </si>
  <si>
    <t>O1-37</t>
  </si>
  <si>
    <t xml:space="preserve">Sekretariat </t>
  </si>
  <si>
    <t>O1-35</t>
  </si>
  <si>
    <t>O1-34</t>
  </si>
  <si>
    <t>O1-33</t>
  </si>
  <si>
    <t>Beratungszimmer</t>
  </si>
  <si>
    <t>O1-32</t>
  </si>
  <si>
    <t>O1-31</t>
  </si>
  <si>
    <t>Büro Beratung</t>
  </si>
  <si>
    <t>O1-30</t>
  </si>
  <si>
    <t>O1-29</t>
  </si>
  <si>
    <t>Linoleum?</t>
  </si>
  <si>
    <t>O1-28</t>
  </si>
  <si>
    <t>Schülerfreizeit</t>
  </si>
  <si>
    <t>O1-27</t>
  </si>
  <si>
    <t>EG-56</t>
  </si>
  <si>
    <t>Musikzimmer</t>
  </si>
  <si>
    <t>EG-50</t>
  </si>
  <si>
    <t>EG-51</t>
  </si>
  <si>
    <t>Vorbereitung Musik</t>
  </si>
  <si>
    <t>EG-54</t>
  </si>
  <si>
    <t>Flur vor WC-Jungen/Putzraum</t>
  </si>
  <si>
    <t>EG-55</t>
  </si>
  <si>
    <t>Treppe z. Heizverteilung</t>
  </si>
  <si>
    <t>EG-52</t>
  </si>
  <si>
    <t>Abstellraum u.d. Treppe  EG 0.5</t>
  </si>
  <si>
    <t>EG-57</t>
  </si>
  <si>
    <t>Musikraum</t>
  </si>
  <si>
    <t>EG-58</t>
  </si>
  <si>
    <t>2.OG</t>
  </si>
  <si>
    <t>O1-65</t>
  </si>
  <si>
    <t>Lehrerküche</t>
  </si>
  <si>
    <t>O1-66</t>
  </si>
  <si>
    <t>Medienraum Lehrer</t>
  </si>
  <si>
    <t>O1-67</t>
  </si>
  <si>
    <t>O1-68</t>
  </si>
  <si>
    <t>O1-58</t>
  </si>
  <si>
    <t>O1-59</t>
  </si>
  <si>
    <t>O1-60</t>
  </si>
  <si>
    <t>O1-62</t>
  </si>
  <si>
    <t>O1-62a</t>
  </si>
  <si>
    <t>O1-63</t>
  </si>
  <si>
    <t>O1-61</t>
  </si>
  <si>
    <t>O1-69</t>
  </si>
  <si>
    <t>O1-61a</t>
  </si>
  <si>
    <t>TreppePodest EG/1. OG</t>
  </si>
  <si>
    <t>O1-64</t>
  </si>
  <si>
    <t>O2-07</t>
  </si>
  <si>
    <t>O2-08</t>
  </si>
  <si>
    <t>O2-09</t>
  </si>
  <si>
    <t>O2-10</t>
  </si>
  <si>
    <t>O2-11</t>
  </si>
  <si>
    <t>Kartenraum Erdkunde</t>
  </si>
  <si>
    <t>O2-01</t>
  </si>
  <si>
    <t>O2-02</t>
  </si>
  <si>
    <t>O2-03</t>
  </si>
  <si>
    <t>O2-06</t>
  </si>
  <si>
    <t>O2-12</t>
  </si>
  <si>
    <t>O2-04</t>
  </si>
  <si>
    <t>O2-06a</t>
  </si>
  <si>
    <t>Treppe/Podest 1.OG/2 OG</t>
  </si>
  <si>
    <t>O2-05</t>
  </si>
  <si>
    <t>O3-07</t>
  </si>
  <si>
    <t>O3-08</t>
  </si>
  <si>
    <t>O3-09</t>
  </si>
  <si>
    <t>O3-10</t>
  </si>
  <si>
    <t>O3-11</t>
  </si>
  <si>
    <t>Kartenraum Geschichte</t>
  </si>
  <si>
    <t>O3-01</t>
  </si>
  <si>
    <t>O3-02</t>
  </si>
  <si>
    <t>O3-02a</t>
  </si>
  <si>
    <t>Lehrmittel</t>
  </si>
  <si>
    <t>O3-02b</t>
  </si>
  <si>
    <t>Informatikraum</t>
  </si>
  <si>
    <t>O3-03</t>
  </si>
  <si>
    <t>O3-04</t>
  </si>
  <si>
    <t>O3-06</t>
  </si>
  <si>
    <t>O3-12</t>
  </si>
  <si>
    <t>Treppe/Podest 2.OG/3. OG</t>
  </si>
  <si>
    <t>O3-05</t>
  </si>
  <si>
    <t>3.OG</t>
  </si>
  <si>
    <t>O4-08</t>
  </si>
  <si>
    <t>O4-02</t>
  </si>
  <si>
    <t>O4-01</t>
  </si>
  <si>
    <t>O4-03</t>
  </si>
  <si>
    <t>Lager Kunst</t>
  </si>
  <si>
    <t>O4-05</t>
  </si>
  <si>
    <t>O4-04</t>
  </si>
  <si>
    <t>O4-07</t>
  </si>
  <si>
    <t>O4-07a</t>
  </si>
  <si>
    <t>Treppe 3.OG/4.OG</t>
  </si>
  <si>
    <t>O4-06</t>
  </si>
  <si>
    <t>4.OG</t>
  </si>
  <si>
    <t>Sporthalle</t>
  </si>
  <si>
    <t>Turnh.boden</t>
  </si>
  <si>
    <t xml:space="preserve">Flur </t>
  </si>
  <si>
    <t>Gummi</t>
  </si>
  <si>
    <t xml:space="preserve">Lehrer, Sanitätsraum </t>
  </si>
  <si>
    <t xml:space="preserve">Lehrerumkleideraum </t>
  </si>
  <si>
    <t>Lehrer WC/Dusche</t>
  </si>
  <si>
    <t xml:space="preserve">WC-Damen </t>
  </si>
  <si>
    <t xml:space="preserve">Umkleideraum </t>
  </si>
  <si>
    <t xml:space="preserve">Dusche </t>
  </si>
  <si>
    <t xml:space="preserve">WC </t>
  </si>
  <si>
    <t>U2-01</t>
  </si>
  <si>
    <t>Treppe zur Lüfterzentrale*</t>
  </si>
  <si>
    <t>U2-02</t>
  </si>
  <si>
    <t>Podest / Treppe</t>
  </si>
  <si>
    <t>EG-01a</t>
  </si>
  <si>
    <t>Treppe/Podest EG</t>
  </si>
  <si>
    <t xml:space="preserve">Sanitär Lehrer </t>
  </si>
  <si>
    <t>Raum unter Treppe</t>
  </si>
  <si>
    <t xml:space="preserve">Treppe/Podest EG </t>
  </si>
  <si>
    <t>FSG-Turnhalle</t>
  </si>
  <si>
    <t>nach Bedarf</t>
  </si>
  <si>
    <t>Mitte April - Mitte Oktober</t>
  </si>
  <si>
    <t>Mitte Oktober - Mitte April</t>
  </si>
  <si>
    <t>Bei der Grundreinigung ist für alle Flächen und Bodenbelagsarten</t>
  </si>
  <si>
    <t>die maximale Leistungskennzahl von 25 m²/Std. nicht zu überschreiten.</t>
  </si>
  <si>
    <t>Unterhaltsreinigung:</t>
  </si>
  <si>
    <t>Grundreinigung:</t>
  </si>
  <si>
    <t>965-9-P02-07</t>
  </si>
  <si>
    <t>Abruf bei Bedarf</t>
  </si>
  <si>
    <t>EG-02a</t>
  </si>
  <si>
    <t>U1-04a</t>
  </si>
  <si>
    <t>U1-02a</t>
  </si>
  <si>
    <t>Turnhalle</t>
  </si>
  <si>
    <t>Umkleideraum Lehrer</t>
  </si>
  <si>
    <t>WC-Lehrer</t>
  </si>
  <si>
    <t>Umkleideraum 1</t>
  </si>
  <si>
    <t>Umkleideraum 2</t>
  </si>
  <si>
    <t>Dusche 1</t>
  </si>
  <si>
    <t>Dusche 2</t>
  </si>
  <si>
    <t xml:space="preserve">Geräteraum </t>
  </si>
  <si>
    <t>Treppe/Podest UG/EG</t>
  </si>
  <si>
    <t>Heizverteilung*</t>
  </si>
  <si>
    <t>0</t>
  </si>
  <si>
    <t>Gang</t>
  </si>
  <si>
    <t>Maickler Schule-Altbau, Maicklerstraße 30, 70736 Fellbach</t>
  </si>
  <si>
    <t xml:space="preserve">Maickler Schule-Pavillon West, Maicklerstraße 30, 70736 Fellbach </t>
  </si>
  <si>
    <t xml:space="preserve">Maickler Schule-Pavillon Ost, Maicklerstraße 30, 70736 Fellbach </t>
  </si>
  <si>
    <t>3.UG</t>
  </si>
  <si>
    <t>2.UG</t>
  </si>
  <si>
    <t>1.UG</t>
  </si>
  <si>
    <t>U3-01</t>
  </si>
  <si>
    <t>U3-02</t>
  </si>
  <si>
    <t>U3-03</t>
  </si>
  <si>
    <t>U3-04</t>
  </si>
  <si>
    <t>Treppenhaus Heizung</t>
  </si>
  <si>
    <t>Betonwerkstein</t>
  </si>
  <si>
    <t>Technik</t>
  </si>
  <si>
    <t>U2-05</t>
  </si>
  <si>
    <t>Verbindungsschacht</t>
  </si>
  <si>
    <t>U2-06</t>
  </si>
  <si>
    <t>U2-07</t>
  </si>
  <si>
    <t>Werkstatt Hausmeister</t>
  </si>
  <si>
    <t>U2-08</t>
  </si>
  <si>
    <t>U2-09</t>
  </si>
  <si>
    <t>U2-10</t>
  </si>
  <si>
    <t>Maschinenraum</t>
  </si>
  <si>
    <t>U2-11</t>
  </si>
  <si>
    <t>U2-12</t>
  </si>
  <si>
    <t>Brennraum Lager</t>
  </si>
  <si>
    <t>U2-13</t>
  </si>
  <si>
    <t>Lagerraum</t>
  </si>
  <si>
    <t>U2-14</t>
  </si>
  <si>
    <t>Proberaum</t>
  </si>
  <si>
    <t>U2-15</t>
  </si>
  <si>
    <t>U2-16</t>
  </si>
  <si>
    <t>Treppenhaus Eingang</t>
  </si>
  <si>
    <t>U2-17</t>
  </si>
  <si>
    <t>Fotolabor</t>
  </si>
  <si>
    <t>U2-18</t>
  </si>
  <si>
    <t>U2-19</t>
  </si>
  <si>
    <t>U2-20</t>
  </si>
  <si>
    <t>U2-21</t>
  </si>
  <si>
    <t>Fachklassenzimmer</t>
  </si>
  <si>
    <t>Vorbereitungsraum</t>
  </si>
  <si>
    <t>Trreppenhaus Fachraum</t>
  </si>
  <si>
    <t>EG-05a</t>
  </si>
  <si>
    <t>WC Jungen</t>
  </si>
  <si>
    <t>WC Mädchen</t>
  </si>
  <si>
    <t>Pausenraum</t>
  </si>
  <si>
    <t>AES Raum</t>
  </si>
  <si>
    <t>Schulküche</t>
  </si>
  <si>
    <t>Treppenhaus Fachraum</t>
  </si>
  <si>
    <t xml:space="preserve">Sanitätsraum </t>
  </si>
  <si>
    <t>O2-07a</t>
  </si>
  <si>
    <t>O2-13</t>
  </si>
  <si>
    <t>O2-14</t>
  </si>
  <si>
    <t>O2-15</t>
  </si>
  <si>
    <t>O2-16</t>
  </si>
  <si>
    <t>WC Damen</t>
  </si>
  <si>
    <t>O2-17</t>
  </si>
  <si>
    <t>Kopierraum</t>
  </si>
  <si>
    <t>O2-18</t>
  </si>
  <si>
    <t>O2-19</t>
  </si>
  <si>
    <t>O2-20</t>
  </si>
  <si>
    <t>Beratungsraum</t>
  </si>
  <si>
    <t>O2-21</t>
  </si>
  <si>
    <t>O2-22</t>
  </si>
  <si>
    <t>O2-23</t>
  </si>
  <si>
    <t>O2-24</t>
  </si>
  <si>
    <t>Biologieraum</t>
  </si>
  <si>
    <t>Handarbeit</t>
  </si>
  <si>
    <t>Kartenraum+ Computerübungsraum</t>
  </si>
  <si>
    <t>O4-09</t>
  </si>
  <si>
    <t>O4-10</t>
  </si>
  <si>
    <t>O4-11</t>
  </si>
  <si>
    <t>O4-12</t>
  </si>
  <si>
    <t>O4-13</t>
  </si>
  <si>
    <t>O4-14</t>
  </si>
  <si>
    <t>Büro, Sozialdienst</t>
  </si>
  <si>
    <t>O4-15</t>
  </si>
  <si>
    <t>Bücherei</t>
  </si>
  <si>
    <t>O4-16</t>
  </si>
  <si>
    <t>O4-17</t>
  </si>
  <si>
    <t>O4-18</t>
  </si>
  <si>
    <t>O4-19</t>
  </si>
  <si>
    <t>O4-20</t>
  </si>
  <si>
    <t>965-9-H04-01</t>
  </si>
  <si>
    <t>HT6j</t>
  </si>
  <si>
    <t>WE</t>
  </si>
  <si>
    <t>FL3/2</t>
  </si>
  <si>
    <t>WE1/4</t>
  </si>
  <si>
    <t>MA1/4</t>
  </si>
  <si>
    <t>WT1/4</t>
  </si>
  <si>
    <t>FA1j</t>
  </si>
  <si>
    <t>TR3/2</t>
  </si>
  <si>
    <t>FO6j</t>
  </si>
  <si>
    <t>FL6j</t>
  </si>
  <si>
    <t>FA1/4</t>
  </si>
  <si>
    <t>TR</t>
  </si>
  <si>
    <t>UN1/4</t>
  </si>
  <si>
    <t>LA6j</t>
  </si>
  <si>
    <t>BÜ1</t>
  </si>
  <si>
    <t>TR5W</t>
  </si>
  <si>
    <t>AF3/2</t>
  </si>
  <si>
    <t>FL5W</t>
  </si>
  <si>
    <t>KÜ3</t>
  </si>
  <si>
    <t>LZ3</t>
  </si>
  <si>
    <t>BE2</t>
  </si>
  <si>
    <t>BT2</t>
  </si>
  <si>
    <t>AF3</t>
  </si>
  <si>
    <t>LE3</t>
  </si>
  <si>
    <t>BI1/4</t>
  </si>
  <si>
    <t>FL1/2</t>
  </si>
  <si>
    <t>FA1/2</t>
  </si>
  <si>
    <t>OG</t>
  </si>
  <si>
    <t>MeNuk Raum</t>
  </si>
  <si>
    <t>Lehrmittelraum</t>
  </si>
  <si>
    <t>Kunststeinwerk</t>
  </si>
  <si>
    <t xml:space="preserve">Lehrmittelraum </t>
  </si>
  <si>
    <t>Materialien</t>
  </si>
  <si>
    <t>Druckerei</t>
  </si>
  <si>
    <t>Hort Halle</t>
  </si>
  <si>
    <t>U1-13a</t>
  </si>
  <si>
    <t>Hort 'Treppe</t>
  </si>
  <si>
    <t>Hort Abstellraum</t>
  </si>
  <si>
    <t>Hort WC-Personal</t>
  </si>
  <si>
    <t>Heizverteilung</t>
  </si>
  <si>
    <t>Hort Gruppenraum</t>
  </si>
  <si>
    <t>WC Knaben</t>
  </si>
  <si>
    <t>EG-02b</t>
  </si>
  <si>
    <t>WC Behinderte</t>
  </si>
  <si>
    <t>EG-04a</t>
  </si>
  <si>
    <t>PC-Raum</t>
  </si>
  <si>
    <t>Hort Flur</t>
  </si>
  <si>
    <t>Hort Büro</t>
  </si>
  <si>
    <t>Hort Küche</t>
  </si>
  <si>
    <t>WC Lehrer</t>
  </si>
  <si>
    <t>WC Lehrerinnen</t>
  </si>
  <si>
    <t>Teppichboden</t>
  </si>
  <si>
    <t>O1-12a</t>
  </si>
  <si>
    <t>O1-13a</t>
  </si>
  <si>
    <t>ARS</t>
  </si>
  <si>
    <t>nicht genutzt</t>
  </si>
  <si>
    <t>ARS und HM</t>
  </si>
  <si>
    <t>MJA</t>
  </si>
  <si>
    <t>HM</t>
  </si>
  <si>
    <t xml:space="preserve">MJA </t>
  </si>
  <si>
    <t>MJA / ARS / HM</t>
  </si>
  <si>
    <t>Möbellager</t>
  </si>
  <si>
    <t>ARS Mittagsbetr.</t>
  </si>
  <si>
    <t>MJA HM /</t>
  </si>
  <si>
    <t>ARS Mittagsbetreuung</t>
  </si>
  <si>
    <t>965-9-M01-01</t>
  </si>
  <si>
    <t>LE</t>
  </si>
  <si>
    <t>AA3/2</t>
  </si>
  <si>
    <t>FA1</t>
  </si>
  <si>
    <t>LA1j</t>
  </si>
  <si>
    <t>Schule/ARS</t>
  </si>
  <si>
    <t>AA5W</t>
  </si>
  <si>
    <t>FA2</t>
  </si>
  <si>
    <t>LA1/4</t>
  </si>
  <si>
    <t>HAT</t>
  </si>
  <si>
    <t>-1.01</t>
  </si>
  <si>
    <t>UG Technik NSHV</t>
  </si>
  <si>
    <t>Hohlboden</t>
  </si>
  <si>
    <t>-1.02</t>
  </si>
  <si>
    <t>UG Technik Si. Bel.</t>
  </si>
  <si>
    <t>Beschichtung</t>
  </si>
  <si>
    <t>-1.03</t>
  </si>
  <si>
    <t>UG Technik SAA</t>
  </si>
  <si>
    <t>-1.04</t>
  </si>
  <si>
    <t>Serverraum</t>
  </si>
  <si>
    <t>LE-0-0-0-6</t>
  </si>
  <si>
    <t>-1.05</t>
  </si>
  <si>
    <t>LA-0-0-0-6</t>
  </si>
  <si>
    <t>-1.06</t>
  </si>
  <si>
    <t>-1.07</t>
  </si>
  <si>
    <t>Putzraum UG</t>
  </si>
  <si>
    <t>-1.08</t>
  </si>
  <si>
    <t>Mittelgarage</t>
  </si>
  <si>
    <t>Asphalt</t>
  </si>
  <si>
    <t>-1.09</t>
  </si>
  <si>
    <t>UG Technik HLS</t>
  </si>
  <si>
    <t>staubbind. Anstrich</t>
  </si>
  <si>
    <t>-1.09/1</t>
  </si>
  <si>
    <t>LFT Kanalraum</t>
  </si>
  <si>
    <t>TR-3-2</t>
  </si>
  <si>
    <t>-1.T2</t>
  </si>
  <si>
    <t>FL1-3-2</t>
  </si>
  <si>
    <t>-1.T2.1</t>
  </si>
  <si>
    <t>Schleuse</t>
  </si>
  <si>
    <t>-1.T3</t>
  </si>
  <si>
    <t>FL-3-2</t>
  </si>
  <si>
    <t>-1.V1</t>
  </si>
  <si>
    <t>-1.V2</t>
  </si>
  <si>
    <t>Rampe</t>
  </si>
  <si>
    <t>HM-1</t>
  </si>
  <si>
    <t>0.01</t>
  </si>
  <si>
    <t>Hausmeister</t>
  </si>
  <si>
    <t>LZ-2</t>
  </si>
  <si>
    <t>0.02</t>
  </si>
  <si>
    <t>Pädagoge</t>
  </si>
  <si>
    <t>GR-1-4</t>
  </si>
  <si>
    <t>0.03</t>
  </si>
  <si>
    <t>Aufenthaltsbereich</t>
  </si>
  <si>
    <t>EH-1-4</t>
  </si>
  <si>
    <t>0.04</t>
  </si>
  <si>
    <t>Krankenzimmer</t>
  </si>
  <si>
    <t>BÜ-2</t>
  </si>
  <si>
    <t>0.05</t>
  </si>
  <si>
    <t>0.06</t>
  </si>
  <si>
    <t>Stellvertretung Schulleitung</t>
  </si>
  <si>
    <t>0.07</t>
  </si>
  <si>
    <t>Schulleitung</t>
  </si>
  <si>
    <t>0.08</t>
  </si>
  <si>
    <t xml:space="preserve">Schulsozialarbeit                                                     </t>
  </si>
  <si>
    <t>0.09</t>
  </si>
  <si>
    <t>0.10</t>
  </si>
  <si>
    <t>Putzmittel</t>
  </si>
  <si>
    <t>BT-0-0-0-6</t>
  </si>
  <si>
    <t>0.11</t>
  </si>
  <si>
    <t>EG EDV</t>
  </si>
  <si>
    <t>WC-5</t>
  </si>
  <si>
    <t>0.12</t>
  </si>
  <si>
    <t>WCJ</t>
  </si>
  <si>
    <t>0.13</t>
  </si>
  <si>
    <t>WCH</t>
  </si>
  <si>
    <t>0.14</t>
  </si>
  <si>
    <t>WCD</t>
  </si>
  <si>
    <t>0.15</t>
  </si>
  <si>
    <t>WCM</t>
  </si>
  <si>
    <t>WE-1-4</t>
  </si>
  <si>
    <t>0.16</t>
  </si>
  <si>
    <t xml:space="preserve">Lernwerkstatt </t>
  </si>
  <si>
    <t>ME-5</t>
  </si>
  <si>
    <t>0.17</t>
  </si>
  <si>
    <t>Mensa</t>
  </si>
  <si>
    <t>Terrazzo</t>
  </si>
  <si>
    <t>KÜ-5</t>
  </si>
  <si>
    <t>0.18</t>
  </si>
  <si>
    <t>0.18.01</t>
  </si>
  <si>
    <t>UM-1-4</t>
  </si>
  <si>
    <t>0.18.02</t>
  </si>
  <si>
    <t>0.18.03</t>
  </si>
  <si>
    <t>LA-1</t>
  </si>
  <si>
    <t>0.18.04</t>
  </si>
  <si>
    <t>0.18.05</t>
  </si>
  <si>
    <t>0.18.06</t>
  </si>
  <si>
    <t>Kühlraum</t>
  </si>
  <si>
    <t>0.19</t>
  </si>
  <si>
    <t>Parktasche</t>
  </si>
  <si>
    <t>WC/SA-5</t>
  </si>
  <si>
    <t>0.20</t>
  </si>
  <si>
    <t>WCB + Du</t>
  </si>
  <si>
    <t>0.21</t>
  </si>
  <si>
    <t>WCB</t>
  </si>
  <si>
    <t>0.22</t>
  </si>
  <si>
    <t>Stuhllager</t>
  </si>
  <si>
    <t>0.23</t>
  </si>
  <si>
    <t>EG BMZ</t>
  </si>
  <si>
    <t>0.24</t>
  </si>
  <si>
    <t>Nebengebäude Geräte</t>
  </si>
  <si>
    <t>0.25</t>
  </si>
  <si>
    <t>Nebengebäude Lüftung</t>
  </si>
  <si>
    <t>0.26</t>
  </si>
  <si>
    <t>Nebengebäude Müll</t>
  </si>
  <si>
    <t>0.T1</t>
  </si>
  <si>
    <t>Foyer</t>
  </si>
  <si>
    <t>FL-5</t>
  </si>
  <si>
    <t>0.T2</t>
  </si>
  <si>
    <t>TR-5</t>
  </si>
  <si>
    <t>0.T3</t>
  </si>
  <si>
    <t>0.V1</t>
  </si>
  <si>
    <t>Flur Verwaltung</t>
  </si>
  <si>
    <t>0.V4</t>
  </si>
  <si>
    <t>Flur Küche</t>
  </si>
  <si>
    <t>1. OG</t>
  </si>
  <si>
    <t>UN-1-4</t>
  </si>
  <si>
    <t>1.01</t>
  </si>
  <si>
    <t>Grundschulförderklasse</t>
  </si>
  <si>
    <t>1.02</t>
  </si>
  <si>
    <t>1.03</t>
  </si>
  <si>
    <t xml:space="preserve">Lernbereich                                    </t>
  </si>
  <si>
    <t>1.04</t>
  </si>
  <si>
    <t>1.05</t>
  </si>
  <si>
    <t>1.06</t>
  </si>
  <si>
    <t>1.07</t>
  </si>
  <si>
    <t>Leseraum</t>
  </si>
  <si>
    <t>1.08</t>
  </si>
  <si>
    <t>Teamraum</t>
  </si>
  <si>
    <t>1.09</t>
  </si>
  <si>
    <t>GR-5</t>
  </si>
  <si>
    <t>1.11</t>
  </si>
  <si>
    <t>Ganztag</t>
  </si>
  <si>
    <t>1.12</t>
  </si>
  <si>
    <t>1.13</t>
  </si>
  <si>
    <t>1.14</t>
  </si>
  <si>
    <t>1.15</t>
  </si>
  <si>
    <t>1.16</t>
  </si>
  <si>
    <t>1.17</t>
  </si>
  <si>
    <t>1.18</t>
  </si>
  <si>
    <t>1.19</t>
  </si>
  <si>
    <t>1.20</t>
  </si>
  <si>
    <t>1.21</t>
  </si>
  <si>
    <t>WCL</t>
  </si>
  <si>
    <t>1.22</t>
  </si>
  <si>
    <t>1.23</t>
  </si>
  <si>
    <t>1.24</t>
  </si>
  <si>
    <t>EDV</t>
  </si>
  <si>
    <t>1.CM1</t>
  </si>
  <si>
    <t>Clustermitte</t>
  </si>
  <si>
    <t>1.CM2</t>
  </si>
  <si>
    <t>1.T1</t>
  </si>
  <si>
    <t>Haupttreppe</t>
  </si>
  <si>
    <t>1.T2</t>
  </si>
  <si>
    <t>Treppenhaus</t>
  </si>
  <si>
    <t>1.T3</t>
  </si>
  <si>
    <t>2. OG</t>
  </si>
  <si>
    <t>2.01</t>
  </si>
  <si>
    <t>2.02</t>
  </si>
  <si>
    <t>2.03</t>
  </si>
  <si>
    <t>2.04</t>
  </si>
  <si>
    <t>2.05</t>
  </si>
  <si>
    <t>2.06</t>
  </si>
  <si>
    <t>2.07</t>
  </si>
  <si>
    <t>2.08</t>
  </si>
  <si>
    <t>2.09</t>
  </si>
  <si>
    <t>2.17</t>
  </si>
  <si>
    <t>2.18</t>
  </si>
  <si>
    <t>2.19</t>
  </si>
  <si>
    <t>2.CM3</t>
  </si>
  <si>
    <t>2.CM4</t>
  </si>
  <si>
    <t>2.T1</t>
  </si>
  <si>
    <t>TR-1-4</t>
  </si>
  <si>
    <t>2.T2</t>
  </si>
  <si>
    <t>2.T3</t>
  </si>
  <si>
    <t>LE6j</t>
  </si>
  <si>
    <t>keine Reinigung</t>
  </si>
  <si>
    <t>inkl. 10 R-Tage in Ferien</t>
  </si>
  <si>
    <t>WT1j</t>
  </si>
  <si>
    <t>GR6j</t>
  </si>
  <si>
    <t>LA2j</t>
  </si>
  <si>
    <t>FL</t>
  </si>
  <si>
    <t>UM</t>
  </si>
  <si>
    <t>GR1/4</t>
  </si>
  <si>
    <t>EI3/2</t>
  </si>
  <si>
    <t>EI5W</t>
  </si>
  <si>
    <t>FL1/4</t>
  </si>
  <si>
    <t>KÜ1</t>
  </si>
  <si>
    <t>AA</t>
  </si>
  <si>
    <t>BH</t>
  </si>
  <si>
    <t>NE6j</t>
  </si>
  <si>
    <t>HR</t>
  </si>
  <si>
    <t>FA6j</t>
  </si>
  <si>
    <t>WF1/4</t>
  </si>
  <si>
    <t>KÜ2</t>
  </si>
  <si>
    <t>VO3/2</t>
  </si>
  <si>
    <t>AU</t>
  </si>
  <si>
    <t>HA3/2</t>
  </si>
  <si>
    <t>SA3/2</t>
  </si>
  <si>
    <t>HA3/3</t>
  </si>
  <si>
    <t>EH6</t>
  </si>
  <si>
    <t>TR6</t>
  </si>
  <si>
    <t>Kunstwerkstein</t>
  </si>
  <si>
    <t>O1-01a</t>
  </si>
  <si>
    <t>MA und ARS</t>
  </si>
  <si>
    <t>MA / Mutterspr.Unterricht / VKL / AG</t>
  </si>
  <si>
    <t>EG-03b</t>
  </si>
  <si>
    <t>WC Madchen</t>
  </si>
  <si>
    <t>WC Lehrerin</t>
  </si>
  <si>
    <t>U1-07a</t>
  </si>
  <si>
    <t>Podest Eingang A EG/UG</t>
  </si>
  <si>
    <t>Waschraum</t>
  </si>
  <si>
    <t>Podest/Treppe</t>
  </si>
  <si>
    <t>Gymnastiksaal</t>
  </si>
  <si>
    <t>TR3/3</t>
  </si>
  <si>
    <t>FL3/3</t>
  </si>
  <si>
    <t>FL6W</t>
  </si>
  <si>
    <t>GY2/3</t>
  </si>
  <si>
    <t>Podest Turnhalle</t>
  </si>
  <si>
    <t>Stuhllager I</t>
  </si>
  <si>
    <t>Stuhllager II</t>
  </si>
  <si>
    <t>Keine Reinigung</t>
  </si>
  <si>
    <t>965-9-M02-01</t>
  </si>
  <si>
    <t>Lager 1</t>
  </si>
  <si>
    <t>Lager 2</t>
  </si>
  <si>
    <t>Lager 3</t>
  </si>
  <si>
    <t>Lager 4</t>
  </si>
  <si>
    <t>Gewerblicher Mieter 1</t>
  </si>
  <si>
    <t>Gewerbliche Mieter 2</t>
  </si>
  <si>
    <t>TRH 1</t>
  </si>
  <si>
    <t>Künstler Atelier 1</t>
  </si>
  <si>
    <t>Künstler Atelier 1 Lager</t>
  </si>
  <si>
    <t>Künstler/Atelier 2</t>
  </si>
  <si>
    <t>Künstler/Atelier 3</t>
  </si>
  <si>
    <t>Künstler/Alelier 4</t>
  </si>
  <si>
    <t>Technik 1</t>
  </si>
  <si>
    <t>Technik 2</t>
  </si>
  <si>
    <t>Flur 1</t>
  </si>
  <si>
    <t>Flur 2</t>
  </si>
  <si>
    <t>Vorraum 1</t>
  </si>
  <si>
    <t>Waschraum D</t>
  </si>
  <si>
    <t>Vorraum 2</t>
  </si>
  <si>
    <t>WC D</t>
  </si>
  <si>
    <t>WC H</t>
  </si>
  <si>
    <t>TRH 2</t>
  </si>
  <si>
    <t>Fluchtweg (Flur)</t>
  </si>
  <si>
    <t>Minicar-Club Vereins Nutzung</t>
  </si>
  <si>
    <t>Lager 5</t>
  </si>
  <si>
    <t>Lager 6</t>
  </si>
  <si>
    <t>Lastverteiler E-Verteiler</t>
  </si>
  <si>
    <t>Trafostation</t>
  </si>
  <si>
    <t>Empfang/Büro</t>
  </si>
  <si>
    <t>Gewerblicher Mieter 2</t>
  </si>
  <si>
    <t>Zähler Technik</t>
  </si>
  <si>
    <t>Gewerblicher Mieter 3</t>
  </si>
  <si>
    <t>Künstler Atelier 2</t>
  </si>
  <si>
    <t>Künstler Atelier 3</t>
  </si>
  <si>
    <t>Künstler Atelier 4</t>
  </si>
  <si>
    <t>Künstler Atelier 5</t>
  </si>
  <si>
    <t>Künstler Atelier 6</t>
  </si>
  <si>
    <t>Ausstellung 1</t>
  </si>
  <si>
    <t>IN Garage</t>
  </si>
  <si>
    <t>Aufzug (Aufzug wird stillgelegt)</t>
  </si>
  <si>
    <t>TRH 3</t>
  </si>
  <si>
    <t>Stromzähler Untervert</t>
  </si>
  <si>
    <t>Künstler Atelier 7</t>
  </si>
  <si>
    <t>Künstler Atelier 8</t>
  </si>
  <si>
    <t xml:space="preserve">Künstler Atelier 9 </t>
  </si>
  <si>
    <t>Künstler Atelier 10</t>
  </si>
  <si>
    <t>Künstler Atelier 11</t>
  </si>
  <si>
    <t>Künstler Atelier 12</t>
  </si>
  <si>
    <t>Aufzug im Sockelbereich</t>
  </si>
  <si>
    <t>Flur intern</t>
  </si>
  <si>
    <t>Nr. 1 WC D</t>
  </si>
  <si>
    <t>Nr. 2 WC H</t>
  </si>
  <si>
    <t>Nr. 3 Türkischer Verein</t>
  </si>
  <si>
    <t>Nr. 4 Büro DLRG</t>
  </si>
  <si>
    <t>Nr. 5 Büro HHC</t>
  </si>
  <si>
    <t>Nr. 6 Büro HHC/DLRG</t>
  </si>
  <si>
    <t>Nr. 7 Flur Vereins-Nutzung</t>
  </si>
  <si>
    <t>Nr. 8 Griech. Verein</t>
  </si>
  <si>
    <t>Nr. 9 Flur</t>
  </si>
  <si>
    <t>Nr. 10 Griech. Verein</t>
  </si>
  <si>
    <t>Nr. 11 Technik</t>
  </si>
  <si>
    <t>Nr. 13 ZBV</t>
  </si>
  <si>
    <t>Nr. 14 Küche</t>
  </si>
  <si>
    <t>Nr. 15 Schleuse</t>
  </si>
  <si>
    <t>Nr. 17 Centro Vereins-Nutzung</t>
  </si>
  <si>
    <t>Nr. 18 Türk. Verein Vereins-Nutzung</t>
  </si>
  <si>
    <t>Nr. 19 Künstler Atelier</t>
  </si>
  <si>
    <t>Nr. 20 Künstler Atelier</t>
  </si>
  <si>
    <t>Nr. 21 Künstler Atelier</t>
  </si>
  <si>
    <t>Nr. 22 Künstler Atelier</t>
  </si>
  <si>
    <t>Nr. 23 Künstler Atelier</t>
  </si>
  <si>
    <t>Nr. 24 Künstler Atelier</t>
  </si>
  <si>
    <t>Nr. 25 WC Beh u D</t>
  </si>
  <si>
    <t>Nr. 26 WC H</t>
  </si>
  <si>
    <t>Nr. 27 VERT</t>
  </si>
  <si>
    <t>Aufzug stillgelegt, bereits im EG</t>
  </si>
  <si>
    <t>Nr. 28 Künstler Atelier</t>
  </si>
  <si>
    <t>Nr. 29 Künstler Atelier</t>
  </si>
  <si>
    <t>Nr. 30 Künstler Atelier</t>
  </si>
  <si>
    <t>Nr. 31 Künstler Atelier</t>
  </si>
  <si>
    <t>Nr. 32 Künstler Atelier</t>
  </si>
  <si>
    <t>Nr. 33 Künstler Atelier</t>
  </si>
  <si>
    <t>Nr. 34 Technik</t>
  </si>
  <si>
    <t>O2-1</t>
  </si>
  <si>
    <t>O2-2</t>
  </si>
  <si>
    <t>O2-3</t>
  </si>
  <si>
    <t>O2-4</t>
  </si>
  <si>
    <t>O2-5</t>
  </si>
  <si>
    <t>O2-6</t>
  </si>
  <si>
    <t>O2-7</t>
  </si>
  <si>
    <t>O2-8</t>
  </si>
  <si>
    <t>O2-9</t>
  </si>
  <si>
    <t>FCC Vereinsnutzung</t>
  </si>
  <si>
    <t>Loggia Vereinsnutzung</t>
  </si>
  <si>
    <t>Büro FFC</t>
  </si>
  <si>
    <t>Lager FFC</t>
  </si>
  <si>
    <t>Albanischer Verein</t>
  </si>
  <si>
    <t>Loggia Alb. Verein</t>
  </si>
  <si>
    <t>Künstler/Atelier</t>
  </si>
  <si>
    <t>Künstler/Altelier</t>
  </si>
  <si>
    <t>Künstelr/Atelier</t>
  </si>
  <si>
    <t xml:space="preserve">TRH 3 </t>
  </si>
  <si>
    <t xml:space="preserve">Aufzug </t>
  </si>
  <si>
    <t xml:space="preserve">TRH 1 </t>
  </si>
  <si>
    <t>Hartbelag, gestrichen</t>
  </si>
  <si>
    <t>01-1</t>
  </si>
  <si>
    <t>01-2</t>
  </si>
  <si>
    <t>01-3</t>
  </si>
  <si>
    <t>01-4</t>
  </si>
  <si>
    <t>01-5</t>
  </si>
  <si>
    <t>01-6</t>
  </si>
  <si>
    <t>01-7</t>
  </si>
  <si>
    <t>01-9</t>
  </si>
  <si>
    <t>01-10</t>
  </si>
  <si>
    <t>01-11</t>
  </si>
  <si>
    <t>01-13</t>
  </si>
  <si>
    <t>01-14</t>
  </si>
  <si>
    <t>01-15</t>
  </si>
  <si>
    <t>01-17</t>
  </si>
  <si>
    <t>01-19</t>
  </si>
  <si>
    <t>01-20</t>
  </si>
  <si>
    <t>01-21</t>
  </si>
  <si>
    <t>01-22</t>
  </si>
  <si>
    <t>01-23</t>
  </si>
  <si>
    <t>01-24</t>
  </si>
  <si>
    <t>01-25</t>
  </si>
  <si>
    <t>01-26</t>
  </si>
  <si>
    <t>01-27</t>
  </si>
  <si>
    <t>01-28</t>
  </si>
  <si>
    <t>01-29</t>
  </si>
  <si>
    <t>01-30</t>
  </si>
  <si>
    <t>01-31</t>
  </si>
  <si>
    <t>01-32</t>
  </si>
  <si>
    <t>01-33</t>
  </si>
  <si>
    <t>01-8</t>
  </si>
  <si>
    <t>01-18</t>
  </si>
  <si>
    <t>01-34</t>
  </si>
  <si>
    <t>01</t>
  </si>
  <si>
    <t>Stadtteil- und Familienzentrum Fellbach, Eberhardstr. 37, 70736 Fellbach</t>
  </si>
  <si>
    <t>Rampe:</t>
  </si>
  <si>
    <t>Technik:</t>
  </si>
  <si>
    <t>Heizzentrale:</t>
  </si>
  <si>
    <t>Abstellfläche:</t>
  </si>
  <si>
    <t>Lager:</t>
  </si>
  <si>
    <t>SHB:</t>
  </si>
  <si>
    <t>Aufzug:</t>
  </si>
  <si>
    <t>Schleuse/Vorraum:</t>
  </si>
  <si>
    <t>Treppe UG-EG:</t>
  </si>
  <si>
    <t>Tiefgarage Parkfläche</t>
  </si>
  <si>
    <t>Tiefgarage Fahrspur</t>
  </si>
  <si>
    <t>TG</t>
  </si>
  <si>
    <t>U03</t>
  </si>
  <si>
    <t>U06</t>
  </si>
  <si>
    <t>U05</t>
  </si>
  <si>
    <t>U04</t>
  </si>
  <si>
    <t>Multifunktionsraum:</t>
  </si>
  <si>
    <t>Küche (Ohne Geräte)</t>
  </si>
  <si>
    <t>WC Beh.</t>
  </si>
  <si>
    <t>WC Herren Vorraum</t>
  </si>
  <si>
    <t>WC Damen Vorraum</t>
  </si>
  <si>
    <t>Flur EG1</t>
  </si>
  <si>
    <t>Vorbereich Auzug</t>
  </si>
  <si>
    <t>Müllraum</t>
  </si>
  <si>
    <t>Büro 1 Leitung</t>
  </si>
  <si>
    <t>Büro 2</t>
  </si>
  <si>
    <t>Büro 3</t>
  </si>
  <si>
    <t>Flur EG"</t>
  </si>
  <si>
    <t>Funktionsraum Bewegung Kita</t>
  </si>
  <si>
    <t>Personal/Besprechung</t>
  </si>
  <si>
    <t>Flur EG3</t>
  </si>
  <si>
    <t>Kinder WC</t>
  </si>
  <si>
    <t xml:space="preserve">Lager </t>
  </si>
  <si>
    <t>Treppenhaus  zum OG1 (Kindergarten hinten)</t>
  </si>
  <si>
    <t>Gruppenraum Krippe 1</t>
  </si>
  <si>
    <t>Sanitär u. Wickelber. Krippe</t>
  </si>
  <si>
    <t>Gruppenraum Krippe 2</t>
  </si>
  <si>
    <t>Schlafraum 1</t>
  </si>
  <si>
    <t>Schlafraum 2</t>
  </si>
  <si>
    <t>Büro Leitung</t>
  </si>
  <si>
    <t>Funktionsraum</t>
  </si>
  <si>
    <t>Tee- und Kinderküche</t>
  </si>
  <si>
    <t>Schlafraum Kiga</t>
  </si>
  <si>
    <t>Gruppenraum 1 Kiga</t>
  </si>
  <si>
    <t>Sanitär u. Wickelbereich Kiga</t>
  </si>
  <si>
    <t>Gruppenraum 2 Kiga</t>
  </si>
  <si>
    <t>Funktionsraum Bauen</t>
  </si>
  <si>
    <t>Funktionsraum Lesen</t>
  </si>
  <si>
    <t>Funktionsraum Rollensp</t>
  </si>
  <si>
    <t>Funktonsraum Malen u Werkstatt</t>
  </si>
  <si>
    <t>Vorbereich Aufzug</t>
  </si>
  <si>
    <t>Flur und Garderobenbereich Kiga</t>
  </si>
  <si>
    <t>Flur und Garderobenbereich Krippe</t>
  </si>
  <si>
    <t>WC 1</t>
  </si>
  <si>
    <t>WC 2</t>
  </si>
  <si>
    <t xml:space="preserve">Cafe-Bar </t>
  </si>
  <si>
    <t>Vinyl</t>
  </si>
  <si>
    <t xml:space="preserve">Treppenhaus </t>
  </si>
  <si>
    <t>Küche_Versorgungs- u Verteiler</t>
  </si>
  <si>
    <t>Kiga</t>
  </si>
  <si>
    <t>Stadtteilzentrum</t>
  </si>
  <si>
    <t>Ausschreibung der Unterhalts- und  Grundreinigung</t>
  </si>
  <si>
    <t>Dieses Formblatt bitte Ausdrucken und Unterschrieben der Ausschreibung beilegen. Vielen Dank.</t>
  </si>
  <si>
    <t>Besichtigung</t>
  </si>
  <si>
    <t>Unterschrift</t>
  </si>
  <si>
    <t>am:</t>
  </si>
  <si>
    <t xml:space="preserve">Vollreinigung bzw. Trockenreinigung und Grundreinigung entsprechend den Leistungsverzeichnissen, auszufüllen, dabei sind die </t>
  </si>
  <si>
    <t>sind einzurechnen).</t>
  </si>
  <si>
    <r>
      <t xml:space="preserve">Ändern sich </t>
    </r>
    <r>
      <rPr>
        <u/>
        <sz val="12"/>
        <rFont val="Arial Narrow"/>
        <family val="2"/>
      </rPr>
      <t>vor</t>
    </r>
    <r>
      <rPr>
        <sz val="12"/>
        <rFont val="Arial Narrow"/>
        <family val="2"/>
      </rPr>
      <t xml:space="preserve"> Ablauf der gültigen Festpreisvereinbarung die Lohn- oder Gehaltstarifverträge (z.Zt. gültig bis 31.12.2026</t>
    </r>
  </si>
  <si>
    <t xml:space="preserve">und die Rahmentarifverträge oder/und die gesetzlichen Sozialleistungen (lohngebundene Kosten), so können die </t>
  </si>
  <si>
    <t>festgesetzten Preise entsprechend einem Lohnkostenanteil von 85% angepasst werden.</t>
  </si>
  <si>
    <t xml:space="preserve">             </t>
  </si>
  <si>
    <t>Lohn-Preis-Vereinbarung:</t>
  </si>
  <si>
    <t>Werden die hellgelben Verknüpfungsfelder in den Berechnungsregister überschrieben sind die bestehenden Verknüpfungen gelöscht.</t>
  </si>
  <si>
    <t>Zur Angebotserstellung ist es erforderlich die nachstehenden Register entsprechend den Angeben vollständig zu bearbeiten.</t>
  </si>
  <si>
    <t xml:space="preserve">Besondere Hinweise </t>
  </si>
  <si>
    <r>
      <rPr>
        <sz val="12"/>
        <rFont val="Calibri"/>
        <family val="2"/>
      </rPr>
      <t>•</t>
    </r>
    <r>
      <rPr>
        <sz val="12"/>
        <rFont val="Arial Narrow"/>
        <family val="2"/>
      </rPr>
      <t xml:space="preserve"> Die eingesetzten Reinigungskräfte müssen der deutschen Sprache mächtig sein. </t>
    </r>
  </si>
  <si>
    <t xml:space="preserve">   In jedem Objekt muss mindestens ein Mitarbeiter (Vorarbeiter) anwesend zu sein, der die deutsche Sprache </t>
  </si>
  <si>
    <t xml:space="preserve">   zu schulen und die Schulungen dem AG nachzuweisen. </t>
  </si>
  <si>
    <t xml:space="preserve">   versehen der Rechnung beigefügt werden.</t>
  </si>
  <si>
    <t xml:space="preserve">   und Leistung in der jeweils gültigen Fassung (siehe Vergabeunterlagen).</t>
  </si>
  <si>
    <t xml:space="preserve">• Bietergemeinschaften und Eignungsleihe sind im Angebot zu benennen und müssen den Eignungskriterien </t>
  </si>
  <si>
    <t xml:space="preserve">   nach VgV §§ 42 u. ff entsprechen. </t>
  </si>
  <si>
    <t xml:space="preserve">   Die Eignungskriterien sind von jedem Teilnehmer entsprechend EEE oder Komm EU (D) EigE zu erklären.</t>
  </si>
  <si>
    <t>1.)  Allgemeine Hinweise</t>
  </si>
  <si>
    <t>3.)  Auf- und Abstuhlen in den Klassenräumen</t>
  </si>
  <si>
    <t>4.)  Wasserlose Urinale</t>
  </si>
  <si>
    <t>5.)  Reinigung von Küchenzeilen</t>
  </si>
  <si>
    <t>6.)  Letzter Tag vor den Ferien und Vertragsende</t>
  </si>
  <si>
    <t>7.)  Ferienreinigung</t>
  </si>
  <si>
    <t>8.)  Gleitwertmessung in den Sporthallen</t>
  </si>
  <si>
    <t>9.)  Turnhallen-Belegung</t>
  </si>
  <si>
    <t>11.) Periodische Reinigungen</t>
  </si>
  <si>
    <t>12.) Entfernung Graffiti</t>
  </si>
  <si>
    <t>13.) Vorschlag zum Umgang mit Haftmitteln in Sporthallen</t>
  </si>
  <si>
    <t xml:space="preserve">  freigestellt sein. </t>
  </si>
  <si>
    <t xml:space="preserve">   und innerhalb von 2 Stunden im Objekt sein.</t>
  </si>
  <si>
    <r>
      <rPr>
        <sz val="12"/>
        <rFont val="Calibri"/>
        <family val="2"/>
      </rPr>
      <t>• D</t>
    </r>
    <r>
      <rPr>
        <sz val="12"/>
        <rFont val="Arial Narrow"/>
        <family val="2"/>
      </rPr>
      <t>ie Objektleitung muss während den Reinigungszeiten, Zeitfenster siehe Punkt 2.) Reinigungszeiten, auf Abruf zu erreichen</t>
    </r>
  </si>
  <si>
    <r>
      <rPr>
        <sz val="12"/>
        <rFont val="Calibri"/>
        <family val="2"/>
      </rPr>
      <t>•</t>
    </r>
    <r>
      <rPr>
        <sz val="12"/>
        <rFont val="Arial Narrow"/>
        <family val="2"/>
      </rPr>
      <t xml:space="preserve"> Die bei der Stadt Fellbach eingesetzten Mitarbeiter und Führungskräfte des AN sind entsprechend den ISO-Vorgaben </t>
    </r>
  </si>
  <si>
    <r>
      <rPr>
        <sz val="12"/>
        <rFont val="Calibri"/>
        <family val="2"/>
      </rPr>
      <t>•</t>
    </r>
    <r>
      <rPr>
        <sz val="12"/>
        <rFont val="Arial Narrow"/>
        <family val="2"/>
      </rPr>
      <t xml:space="preserve"> Lieferscheine bzw. Rapportzettel werden nur abgerechnet, wenn sie im Original mit Unterschrift der Hausmeister/Vertreter</t>
    </r>
  </si>
  <si>
    <t>• Im Auftragsfall gelten die Allgemeinen Geschäftsbedingungen des Großen Kreisstadt Fellbach für Lieferung</t>
  </si>
  <si>
    <t xml:space="preserve">   in Wort und Schrift beherrscht. Der Vorarbeiter muss bei Bedarf für Führungsaufgaben  vom Reinigungsdienst</t>
  </si>
  <si>
    <t xml:space="preserve">die Auskömmlichkeit zu überprüfen. </t>
  </si>
  <si>
    <t>Mindestanforderung Nachhaltigkeit</t>
  </si>
  <si>
    <t>Intensiv/Grundreinigung</t>
  </si>
  <si>
    <t>Glasreinigung</t>
  </si>
  <si>
    <t>Mindestanforderung an Nachhaltigkeit</t>
  </si>
  <si>
    <t xml:space="preserve">Diese Mindestanforderungen gelten für alle Lose </t>
  </si>
  <si>
    <t>dieser Ausschreibung</t>
  </si>
  <si>
    <t>Soziale Nachhaltigkeit</t>
  </si>
  <si>
    <t>Eine nachhaltige Reinigung von Gebäuden soll die Gesundheit des Reinigungspersonals schützen und die</t>
  </si>
  <si>
    <t xml:space="preserve">Umwelt möglichst wenig beeinträchtigen. Neben Inhaltsstoffen der Reinigungsmittel spielen </t>
  </si>
  <si>
    <t xml:space="preserve">auch Anwendung und Dosierung der Produkte eine Rolle. Das Reinigungspersonal muss </t>
  </si>
  <si>
    <t xml:space="preserve">daher regelmäßig geschult werden. Die Schulungen sollten Informationen zu ökologischen und </t>
  </si>
  <si>
    <t xml:space="preserve">gesundheitlichen Risiken der Inhaltsstoffe, zu umweltschonenden Reinigungsmitteln und dem </t>
  </si>
  <si>
    <t xml:space="preserve">sparsamen und bestimmungsgemäßen Einsatz von Reinigungsmitteln einschließlich </t>
  </si>
  <si>
    <t>Dosieranleitungen und Handhabung von Dosierhilfen beinhalten.</t>
  </si>
  <si>
    <t xml:space="preserve">Die Bezahlung der für die Reinigungsdienstleistung eingesetzten Beschäftigten (inklusive </t>
  </si>
  <si>
    <t xml:space="preserve">Subunternehmer) erfolgt unter Einhaltung des Tariftreue- und Mindestlohngesetzes für </t>
  </si>
  <si>
    <t>Ökologische Nachhaltigkeit</t>
  </si>
  <si>
    <t xml:space="preserve">Das Reinigungspersonal, das die Reinigungsdienstleistung durchführt, erhält regelmäßige </t>
  </si>
  <si>
    <t>Schulungen mindestens mit folgenden Schulungsinhalten:</t>
  </si>
  <si>
    <t>• umweltschonender Einsatz von Reinigungsmitteln,</t>
  </si>
  <si>
    <t>• ökologische und gesundheitliche Risiken,</t>
  </si>
  <si>
    <t>• Informationen und Hinweise zur Schutzausrüstung, sofern erforderlich</t>
  </si>
  <si>
    <t xml:space="preserve">Der Anbieter erklärt verbindlich die Einhaltung dieser Klausel für die Auftragsdurchführung </t>
  </si>
  <si>
    <t xml:space="preserve">durch die Abgabe einer Eigenerklärung zur Durchführung regelmäßiger Schulungen </t>
  </si>
  <si>
    <t>Die eingesetzten Produkte entsprechen den Richtlinien der EU für Umweltfreundlichkeit und Nachhaltigkeit (insbesondere bzgl. Verpackung, Material, Stoffe und Energieeffizienz).</t>
  </si>
  <si>
    <t xml:space="preserve">Sie achten auf zertifizierte ökologische Reinigungsmittel und nachhaltiges Equipment </t>
  </si>
  <si>
    <t>(Reinigungsautomaten, Staubsauger usw.)sowie auf einen ressourcenschonenden Einsatz.</t>
  </si>
  <si>
    <t xml:space="preserve">Die bei der Auftragsdurchführung eingesetzten Reinigungsmittel müssen während ihres </t>
  </si>
  <si>
    <t>gesamten Lebenszyklus - also von den Rohstoffen über die Verwendung bis hin zur Entsorgung der Verpackung - die konkreten Prüfkriterien eines staatlich geprüfte Umweltsiegel wie der Blaue Engel, Ecocert , Euroblume oder gleichwertig erfüllen.</t>
  </si>
  <si>
    <t>Der Auftragnehmer wird vor Leistungsbeginn dem Auftraggeber einen Nachweis über die einzusetzenden Reinigungsmittel vorlegen. Der Nachweis muss Angaben zu den Inhaltsstoffen und die Art der Verwendung (Einsatz und Dosierung) enthalten. Insbesondere muss sich aus dem Nachweis ergeben, dass das Reinigungsmittel die vorliegenden Mindestanforderungen an die Nachhaltigkeit erfüllt.</t>
  </si>
  <si>
    <t>Reinigungsmittel mit folgenden Inhaltsstoffen bzw. Kriterien dürfen bei der Leistungserbringung nicht eingesetzt werden:</t>
  </si>
  <si>
    <t>Sanitär-, Bad- bzw. WC-Reiniger mit einem pH-Wert &lt; pH 1 oder &gt; pH 11.</t>
  </si>
  <si>
    <r>
      <rPr>
        <b/>
        <sz val="14"/>
        <rFont val="Arial Narrow"/>
        <family val="2"/>
      </rPr>
      <t xml:space="preserve">Tenside </t>
    </r>
    <r>
      <rPr>
        <sz val="14"/>
        <rFont val="Arial Narrow"/>
        <family val="2"/>
      </rPr>
      <t>anionisch, nichtionisch, amphoter Alkylphenolethoxylate (APEO); Alkylphenolalkoxylate; Alkylphenolalkoxylat-Derivate (APEO-Sulfate, APEO-Phosphate usw.) enthalten, lineare Alkylbenzolsulfonate; Sulfobernsteinsäureester; sekundäre Alkansulfonate (SAS); a-Methylestersulfonate/a-Sulfofettsäuren; a-Olefinsulfonate (AOS) über 5 % enthalten.</t>
    </r>
  </si>
  <si>
    <r>
      <rPr>
        <b/>
        <sz val="14"/>
        <rFont val="Arial Narrow"/>
        <family val="2"/>
      </rPr>
      <t xml:space="preserve">Alkoholsulfate (FAS); </t>
    </r>
    <r>
      <rPr>
        <sz val="14"/>
        <rFont val="Arial Narrow"/>
        <family val="2"/>
      </rPr>
      <t>Alkoholethersulfate (FES); Carbonsäuresalze (Seife); Alkylaminethoxylate; Fettsäurealkylolamide; Fettalkoholethoxylate (FAE); Fettsäurealkylolamidethoxylate; Fettsäurepolyglykolester; Alkylpolyglykoside; Alkyldimethylbetain; Alkyliminodipropionate; Cocosamidopropylbetain; Alkylamine über 10 % , andere anionische oden nichtionische Tenside über 2,5 % enthalten.</t>
    </r>
  </si>
  <si>
    <r>
      <rPr>
        <b/>
        <sz val="14"/>
        <rFont val="Arial Narrow"/>
        <family val="2"/>
      </rPr>
      <t>Kationisch quartäre Ethanolaminester</t>
    </r>
    <r>
      <rPr>
        <sz val="14"/>
        <rFont val="Arial Narrow"/>
        <family val="2"/>
      </rPr>
      <t xml:space="preserve"> (Esterquats) oder Alkyldi(polyethylenglykolether)methylammoniumchlorid über 5 % enthalten.</t>
    </r>
  </si>
  <si>
    <r>
      <rPr>
        <b/>
        <sz val="14"/>
        <rFont val="Arial Narrow"/>
        <family val="2"/>
      </rPr>
      <t xml:space="preserve">Gerüststoffe und Komplexbildner, </t>
    </r>
    <r>
      <rPr>
        <sz val="14"/>
        <rFont val="Arial Narrow"/>
        <family val="2"/>
      </rPr>
      <t>Thioharnstoff Ethylendiamintetraacetat (EDTA); Thioharnstoff; Nitrilotriacetat (NTA) enthalten sowie Phosphonate über 2 % enthalten.</t>
    </r>
  </si>
  <si>
    <t xml:space="preserve">Phosphate in Maschinengeschirrspülmitteln über 40 %. </t>
  </si>
  <si>
    <r>
      <rPr>
        <b/>
        <sz val="14"/>
        <rFont val="Arial Narrow"/>
        <family val="2"/>
      </rPr>
      <t>Lecithine; Harnstoff;</t>
    </r>
    <r>
      <rPr>
        <sz val="14"/>
        <rFont val="Arial Narrow"/>
        <family val="2"/>
      </rPr>
      <t xml:space="preserve"> Soda/Pottasche/Carbonate/Hydrogencarbonate; Gluconate; Citrate, IDS, MGDA, GLDA oder sonstige biologisch leicht abbaubare organische Komplexbildner; Zeolithe/Zeolith A/feste Silikate; Magnesiumsilikate und andere Gerüststoffe über 5 % enthalten</t>
    </r>
  </si>
  <si>
    <t>Alkalien zur pH-Einstellung der Zubereitung über 0,1 %, Wasserglas; Metasilikate Alkalimetallhydroxide (KOH, NaOH) über 5 %, Ammoniak; Monoethanolamin; Triethanolamin; andere Alkalien über 2,5 %.</t>
  </si>
  <si>
    <r>
      <rPr>
        <b/>
        <sz val="14"/>
        <rFont val="Arial Narrow"/>
        <family val="2"/>
      </rPr>
      <t>Säuren</t>
    </r>
    <r>
      <rPr>
        <sz val="14"/>
        <rFont val="Arial Narrow"/>
        <family val="2"/>
      </rPr>
      <t>: Salpetersäure; Flußsäure; Salzsäure; Schwefelsäure enthalten,                           Säuren zur pH-Einstellung der Zubereitung über 0,1 %;  Ameisensäure; Essigsäure; Glyoxylsäure über 10 %;  Phosphorsäure; Oxalsäure; Hydroxyessigsäure; Hydrogensulfate über 10 %; Amidosulfonsäure; Methansulfonsäure; Milchsäure; Citronensäure oder andere nicht flüchtige Fruchtsäuren über 15 % und andere Säuren über 10 % enthalten</t>
    </r>
  </si>
  <si>
    <r>
      <rPr>
        <b/>
        <sz val="14"/>
        <rFont val="Arial Narrow"/>
        <family val="2"/>
      </rPr>
      <t xml:space="preserve">Lösemittel </t>
    </r>
    <r>
      <rPr>
        <sz val="14"/>
        <rFont val="Arial Narrow"/>
        <family val="2"/>
      </rPr>
      <t>halogenierte Kohlenwasserstoffe; aromatische Kohlenwasserstoffe; Terpene; Terpentinöl; Diethanolamin (CAS 111-42-2); Ethylenglykolmonomethylether (CAS 109-86-4); Ethylenglykolmonoethylether (CAS 110-80-5); Ethylenglykolmonobutylether (CAS 111-76-2); Ethylenglykolmonomethyletheracetat (CAS 110-59-6); Ethylenglykolmonoethyletheracetat (CAS 111-15-9); Diethylenglykolmonomethylether (CAS 111-77-3); Diethylenglykoldimethylether (CAS 111-96-6); Methanol (CAS 67-56-1); Hydrofurane; Benzylalkohol (CAS 100-51-6); enthalten.                                                                                                     Ethylenglykol (CAS 107-21-1); Diethylenglykol (CAS 111-46- 6); Diethylenglykolmonobutylether (CAS 112-34-5); Glycerin (CAS 56-81-5); Ethanol (CAS 64-17-5); Propanol (CAS 71-23- 8); Isopropanol (CAS 67-63-0); Propylenglykol (CAS 57-55-6), Propylenglykol-n-propylether (CAS 1569-01-3); Propylenglykolmonomethylether (CAS 107-98-2); Dipropylenglykol (CAS 25265-71-8); Dipropylenglykolmonomethylether (CAS 34590-94-8); Dipropylenglykol-n-propylether (CAS 029911- 27-1); Dipropylenglykol-n-butylether (CAS 029911-28-2) über 20 % enthalten                                                                                                    Aliphatische Kohlenwasserstoffe; Diethylenglykolmonoethylether (CAS 111-90-0); Propylenglykol-n-butylether (CAS 5131-66-8); Aceton (CAS 67-64-1); andere Lösemittel-Komponenten über 10 % enthalten.</t>
    </r>
  </si>
  <si>
    <r>
      <rPr>
        <b/>
        <sz val="14"/>
        <rFont val="Arial Narrow"/>
        <family val="2"/>
      </rPr>
      <t>Dispergiermittel / Lösungsvermittler / Weichmache</t>
    </r>
    <r>
      <rPr>
        <sz val="14"/>
        <rFont val="Arial Narrow"/>
        <family val="2"/>
      </rPr>
      <t>r Weichmacher auf Basis von Phthalat-Verbindungen.                                                                                                                                                                     Na-Toluol-/Xylol-/Cumolsulfonat; Polyethylenglykole (PEG); Ligninsulfonate; Tributoxyethyl- phosphat sowie andere Dispergiermittel/Lösevermittler/Weichmacher über 5 % enthalten</t>
    </r>
  </si>
  <si>
    <r>
      <rPr>
        <b/>
        <sz val="14"/>
        <rFont val="Arial Narrow"/>
        <family val="2"/>
      </rPr>
      <t>Korrosionsschutzmittel</t>
    </r>
    <r>
      <rPr>
        <sz val="14"/>
        <rFont val="Arial Narrow"/>
        <family val="2"/>
      </rPr>
      <t xml:space="preserve"> Diethanolamin, Natriumnitrit enthalten.                                                       Andere Korossionsschutzmittel über 1 % enthalten</t>
    </r>
  </si>
  <si>
    <r>
      <rPr>
        <b/>
        <sz val="14"/>
        <rFont val="Arial Narrow"/>
        <family val="2"/>
      </rPr>
      <t>Stabilisatoren</t>
    </r>
    <r>
      <rPr>
        <sz val="14"/>
        <rFont val="Arial Narrow"/>
        <family val="2"/>
      </rPr>
      <t xml:space="preserve"> Magnesiumsulfat; Calciumchlorid: Natriumsulfit sowie andere                                Stabilisatoren über 1 % enthalten.</t>
    </r>
  </si>
  <si>
    <r>
      <rPr>
        <b/>
        <sz val="14"/>
        <rFont val="Arial Narrow"/>
        <family val="2"/>
      </rPr>
      <t xml:space="preserve">Pflegekomponenten in Wischpflegemitteln zur Fußbodenreinigung und -pflege   </t>
    </r>
    <r>
      <rPr>
        <sz val="14"/>
        <rFont val="Arial Narrow"/>
        <family val="2"/>
      </rPr>
      <t>Silicone; Kunstharze; mineralische Öle oder Fette über 10 %,                                                       Carbonsäuresalze (Seife), Pflanzen- und Tierwachse über 10 %,                                         sythetische Wachse; teilsynthetische Wachse über 10 %,                                                       Polyacrylate; wasserlösliche Polymere; wasserunlösliche Polymere über 10 %.                        Andere Pflegekomponenten über 5 % enthalten.</t>
    </r>
  </si>
  <si>
    <r>
      <rPr>
        <b/>
        <sz val="14"/>
        <rFont val="Arial Narrow"/>
        <family val="2"/>
      </rPr>
      <t>Schaumregulatoren</t>
    </r>
    <r>
      <rPr>
        <sz val="14"/>
        <rFont val="Arial Narrow"/>
        <family val="2"/>
      </rPr>
      <t xml:space="preserve"> Paraffine; Silicone über 1 %.                                                               Carbonsäuresalze (Seife) und Carbonsäureester über 10 %.                                                               andere Schaumregulatoren über 1 %.</t>
    </r>
  </si>
  <si>
    <t>Stellmittel Silikate; Kaolin enthalten; Sulfate; Chloride; andere Stellmittel über 5 %.</t>
  </si>
  <si>
    <r>
      <rPr>
        <b/>
        <sz val="14"/>
        <rFont val="Arial Narrow"/>
        <family val="2"/>
      </rPr>
      <t>Treibgase F</t>
    </r>
    <r>
      <rPr>
        <sz val="14"/>
        <rFont val="Arial Narrow"/>
        <family val="2"/>
      </rPr>
      <t>CKW enthalten;                                                                                                         andere Treibgase außer Kohlendioxid/Stickstoff/Luft, Propan/Butan; Dimethylether; über 30 %.</t>
    </r>
  </si>
  <si>
    <r>
      <rPr>
        <b/>
        <sz val="14"/>
        <rFont val="Arial Narrow"/>
        <family val="2"/>
      </rPr>
      <t>Verdickungsmittel/Vergrauungsinhibitoren Stärke</t>
    </r>
    <r>
      <rPr>
        <sz val="14"/>
        <rFont val="Arial Narrow"/>
        <family val="2"/>
      </rPr>
      <t>; Polysaccharide; Cellusose-Derivate; Polyvinylalkohol und andere Stoffe über 1 %.</t>
    </r>
  </si>
  <si>
    <t>Bleichmittel, -aktivatoren Chlor abspaltende Verbindungen; Perborate; Persulfat; Percarbonate; Wasserstoffperoxid; Peressigsäure, TAED enthalten.                                                                            Andere Bleichmittel und -aktivatoren über 2 % enthalten.</t>
  </si>
  <si>
    <r>
      <rPr>
        <b/>
        <sz val="14"/>
        <rFont val="Arial Narrow"/>
        <family val="2"/>
      </rPr>
      <t>Konservierungstoffe Formaldehyd und/oder Formaldehydabspalter</t>
    </r>
    <r>
      <rPr>
        <sz val="14"/>
        <rFont val="Arial Narrow"/>
        <family val="2"/>
      </rPr>
      <t>; Konservierungsmittel auf Chlor- oder Halogenbasis/Halogenkohlenwasserstoffe; Phenol; andere Aromaten; Quarternäre (quartäre) Ammoniumverbindungen enthalten sowie sonstige Inhaltsstoffe wie  p-Dichlorbenzol; Synthetische Moschus-Verbindungen; Farbstoffe über 0,1 %; optische Aufheller über 0,5 %; Duftstoffe über 1,5 %; Enzyme über 2 %; Natriumnitrat über 1 % soei weitere Stoffe und ihre Funktion über 1 % enthalten.</t>
    </r>
  </si>
  <si>
    <r>
      <rPr>
        <b/>
        <sz val="14"/>
        <rFont val="Arial Narrow"/>
        <family val="2"/>
      </rPr>
      <t>Sie achten beim Einsatz von Scheuersaugmaschinen</t>
    </r>
    <r>
      <rPr>
        <sz val="14"/>
        <rFont val="Arial Narrow"/>
        <family val="2"/>
      </rPr>
      <t xml:space="preserve"> darauf, dass sich Saugleistung, Wassermenge und Bürstendrehzahl an die ­jeweilige Anwendung und den Verschmutzungsgrad anpassen lassen, um ressourcenschonend zu reinigen. </t>
    </r>
  </si>
  <si>
    <r>
      <rPr>
        <b/>
        <sz val="14"/>
        <rFont val="Arial Narrow"/>
        <family val="2"/>
      </rPr>
      <t>Die eingesetzten Kabelgebundene o</t>
    </r>
    <r>
      <rPr>
        <sz val="14"/>
        <rFont val="Arial Narrow"/>
        <family val="2"/>
      </rPr>
      <t xml:space="preserve">der akkubetriebene Staubsauger mit Öko-Funktion müssen mit effizienten Motoren und einer optimierten Strömungstechnologie ausgestattet sein, um trotz gesenktem Energiebedarf eine gute Saugleistung zu erbringen. Auf eine geringe Lautstärke im Betrieb ist zu achten. </t>
    </r>
  </si>
  <si>
    <t xml:space="preserve">      Das Liefern der Verbrauchsmaterialien wie Toiletten- und Handtuchpapier, Seife etc. erfolgt durch den AG</t>
  </si>
  <si>
    <t xml:space="preserve">      Verwendung der gleichen Reinigungsmittel bei Gebäuden mit Eigenreinigung auf Anforderung.</t>
  </si>
  <si>
    <t xml:space="preserve">      Reinigungstücher, Mopps, usw. einschließlich der Sammelsäcke stellt der AN. </t>
  </si>
  <si>
    <t xml:space="preserve">      Alle Reinigungsgeräte und Maschinen wie Reinigungsautomaten, Gerätewagen und Reinigungschemikalien,</t>
  </si>
  <si>
    <t>Reinigungsequipment</t>
  </si>
  <si>
    <t xml:space="preserve">     Zu diesem Zeitpunkt müssen die nass gereinigten Bereiche trocken und die Einwirkzeit der Desinfektion abgelaufen sein. </t>
  </si>
  <si>
    <t>Reinigungszeiten</t>
  </si>
  <si>
    <t xml:space="preserve">       Weitergehende Ansprüche des AG nach BGB bleiben unberührt. Zustand wiederhergestellt wird.</t>
  </si>
  <si>
    <t xml:space="preserve">       zu vergütende Sonderreinigung der ursprüngliche geforderte hygienische und optische Zustand wiederhergestellt wird.</t>
  </si>
  <si>
    <t xml:space="preserve">       (z. B. Aufbau von Kalkablagerungen, Schmutz- und Pflegemittelkrusten etc.), kann der AG verlangen, dass  durch eine nicht </t>
  </si>
  <si>
    <t xml:space="preserve">       Leistung kürzen. Soweit wegen nicht vertragsmäßiger Ausführung die Hygienestandards und die Optik beeinträchtigt werden</t>
  </si>
  <si>
    <t xml:space="preserve">       Zustand gebracht, so kann der AG den Rechnungsbetrag  entsprechend des prozentualen Umfanges der nicht erbrachten</t>
  </si>
  <si>
    <t xml:space="preserve">       Beanstandungen mitgeteilt und werden diese vom AN nicht entsprechend dem Leistungsverzeichnis in einen befriedigenden</t>
  </si>
  <si>
    <t xml:space="preserve">       erfolgen. Werden in kürzeren Zeitabständen (Beginn und Ende vorgebrachter Beanstandungen) vom AG dem AN mehrere</t>
  </si>
  <si>
    <t xml:space="preserve">       Werden die Räume nicht oder teilweise nicht gereinigt, kann die Kürzung auch aufgrund der m² -Fläche und des m² -Preises</t>
  </si>
  <si>
    <t xml:space="preserve">       Unterlagen und Nachweise nicht eingereicht werden.</t>
  </si>
  <si>
    <t xml:space="preserve">       insbesondere, wenn die Ausführung nicht der vereinbarten Leistungsbeschreibung entspricht und /oder die geforderten</t>
  </si>
  <si>
    <t xml:space="preserve">  e.) Bei Nicht- und Schlechterfüllung behält sich der AG das Recht vor, den Rechnungsbetrag zu mindern, dies gilt</t>
  </si>
  <si>
    <t xml:space="preserve">       vornehmen. Die Kosten hierfür werden dem AN belastet.</t>
  </si>
  <si>
    <t xml:space="preserve">       2 Stunden nach Meldung zu beheben. Danach kann der AG einer kostenpflichtigen Behebung durch eine 2. Firma </t>
  </si>
  <si>
    <t xml:space="preserve">  d.) Die nach Öffnung der Gebäude von den Reinigungsverantwortlichen festgestellten hygienischen Mängel sind innerhalb</t>
  </si>
  <si>
    <t xml:space="preserve">       Arbeitstag behoben werden.</t>
  </si>
  <si>
    <t xml:space="preserve">       Wird das geforderte Qualitätsniveau von 90% nicht erreicht, müssen die gemeldeten Mängel spätestens am nächsten </t>
  </si>
  <si>
    <t xml:space="preserve">       Die getätigten Abzüge entbinden den AN nicht von der Behebung der Reklamationen.</t>
  </si>
  <si>
    <t xml:space="preserve">       Bei einem Qualitätsniveau unter 70% werden von der nächsten Rechnung 20% in Abzug gebracht. </t>
  </si>
  <si>
    <t xml:space="preserve">       Fällt das Qualitätsniveau auf 80% oder darunter wird die nächste Rechnung um 10% gekürzt.</t>
  </si>
  <si>
    <t xml:space="preserve">       durchführen. Das mindest zu erreichende Qualitätsniveau in öffentlichen Schwimmbädern wird auf 90% festgelegt.</t>
  </si>
  <si>
    <t xml:space="preserve">       Der AG wird in unregelmäßigen Abständen professionelle Qualitätskontrollen mit einem gängigen QS-System (z.B. Tasko QS)</t>
  </si>
  <si>
    <t xml:space="preserve">       Eingang der prüfbaren Nachweise beim AG.</t>
  </si>
  <si>
    <t xml:space="preserve">       mit den geforderten Nachweisen, einzureichen. Zahlung des Rechnungsbetrages erfolgt nach der Erfüllung der Leistung und</t>
  </si>
  <si>
    <t xml:space="preserve">       Ausfertigung über die ausgeführten Reinigungsarbeiten, unter Zugrundelegung der vereinbarten Preise und zusammen</t>
  </si>
  <si>
    <t xml:space="preserve">  c.) Der AN hat nach Ablauf des Monats, bei Glas- und Sonderarbeiten nach Fertigstellung, eine Rechnung in zweifacher</t>
  </si>
  <si>
    <t xml:space="preserve">       dessen Beauftragtem zu bescheinigen, bei Glas-, Grund- u. Sonderarbeiten unverzüglich nach deren Beendigung.</t>
  </si>
  <si>
    <t xml:space="preserve">       Einmal monatlich ist durch die Objektleitung vom AN eine Qualitätskontrolle durchzuführen und vom AG bzw.</t>
  </si>
  <si>
    <t xml:space="preserve">       und das Qualitätsergebnis dem AG, bzw. dessen Beauftragten nachzuweisen.</t>
  </si>
  <si>
    <t xml:space="preserve">  b.) Die ordnungsgemäße Ausführung der geleisteten Arbeiten ist vom AN wöchentlich zu prüfen, zu dokumentieren </t>
  </si>
  <si>
    <t xml:space="preserve">       bleibt bis zur Abnahme beim AN.</t>
  </si>
  <si>
    <t xml:space="preserve">       Reinigung fristgerecht erfolgte und ordnungsgemäß ausgeführt wurde. Die Beweislast für die vertragsmäßige Erfüllung</t>
  </si>
  <si>
    <t xml:space="preserve">  a.) Für den AG entscheidet der Reinigungsverantwortliche (Bereichskoordinator etc.) der zu reinigenden Objekte, ob die</t>
  </si>
  <si>
    <t xml:space="preserve"> Abnahme und Rechnungsausstellung</t>
  </si>
  <si>
    <t xml:space="preserve">      einzutragen und über ein elektronisches Zeiterfassungssystem an- und abzumelden. </t>
  </si>
  <si>
    <t>m.) Zum Nachweis für die Anwesenheit des Personals sind die Mitarbeiter verpflichtet sich ordnungsgemäß in Anwesenheitslisten</t>
  </si>
  <si>
    <t xml:space="preserve">     ebenfalls zu dokumentieren und nachzuweisen.</t>
  </si>
  <si>
    <t xml:space="preserve">     vor Ort zu dokumentieren. Die durch die Objektleitung mindestens 1x wöchentlich durchzuführenden Kontrollen sind </t>
  </si>
  <si>
    <t xml:space="preserve">     Die Reinigung der öffentlichen Sanitärräume, ist nach Absprache mit dem Hausmeister, durch ausgehängte Listen direkt</t>
  </si>
  <si>
    <t xml:space="preserve">     Eine Funktionsbeschreibung ist dem Angebot spätestens vor Auftragsbeginn dem AG vorzulegen.</t>
  </si>
  <si>
    <t xml:space="preserve">     Schwimmbad Mitarbeiter installierte Zeiterfassungssystem nutzen.</t>
  </si>
  <si>
    <t xml:space="preserve">     Arbeitssystem zur Erfassung der von jedem Arbeitnehmer geleisteten täglichen Arbeitszeit einrichten bzw. das für </t>
  </si>
  <si>
    <t xml:space="preserve">     Der AN muss für das bei dem AG eingesetzten Reinigungspersonal ein objektives, verlässliches und zugängliches</t>
  </si>
  <si>
    <t>l.)  Die tägliche Arbeitszeit ist zu erfassen und dem AG nachzuweisen (monatlich der Rechnung beizulegen).</t>
  </si>
  <si>
    <t xml:space="preserve">     Auf ein ordentliches Erscheinungsbild wird besonderer Wert gelegt.</t>
  </si>
  <si>
    <t xml:space="preserve">     auf der der Name des ANs deutlich erkennbar ist, sowie mit einem Firmenausweis (mit Lichtbild) ausgestattet sind.</t>
  </si>
  <si>
    <t>k.) Der AN hat dafür zu sorgen, dass die Reinigungskräfte mit, dem Einsatzzweck angepasster einheitlicher Berufskleidung,</t>
  </si>
  <si>
    <t xml:space="preserve">     Abstellung der festgestellten und gemeldeten Beanstandungen ausgeführt werden.</t>
  </si>
  <si>
    <t xml:space="preserve">     Soweit diese Mängel und Schäden eine Gefährdung des Reinigungspersonals darstellen, darf die Reinigung nicht vor</t>
  </si>
  <si>
    <t xml:space="preserve">     den zu reinigenden Räumlichkeiten, an Vorrichtungen, Strom- und Wasserleitungen unverzüglich dem AG anzuzeigen.</t>
  </si>
  <si>
    <t xml:space="preserve"> j.) Der AN und seine Erfüllungsgehilfen sind gehalten, festgestellte oder offenkundige Mängel und Schäden in und an</t>
  </si>
  <si>
    <t xml:space="preserve">      und DIN- Sicherheitsblätter, Bedienungsanleitungen, Personal und Stundenliste usw. auszulegen.</t>
  </si>
  <si>
    <t xml:space="preserve">      die Reinigung betreffenden Unterlagen wie Revierpläne, Reinigungs- Hygiene- und Pflegeanweisungen, Produktinformations-</t>
  </si>
  <si>
    <t xml:space="preserve">      In jedem Objekt sind vom AN (falls erforderlich in der Muttersprache der Reinigungsmitarbeiter ) Objektordner mit allen </t>
  </si>
  <si>
    <t xml:space="preserve">      sind vom AN zu beachten.</t>
  </si>
  <si>
    <t xml:space="preserve">      für jede in dem Gebäude eingesetzte Reinigungskraft nachzuweisen. Steuer- und Sozialversicherungsvorschriften</t>
  </si>
  <si>
    <t xml:space="preserve">      zu übergeben. Auf Verlangen des AG hat der AN den vom Gesetzgeber vorgeschriebenen Versicherungsnachweis</t>
  </si>
  <si>
    <t xml:space="preserve">  i.) Der AN hat dem AG eine Liste mit Name und Vorname des in dem Gebäude eingesetzten Reinigungspersonals</t>
  </si>
  <si>
    <t xml:space="preserve">       dieser Arbeitnehmer ist ebenfalls Voraussetzung. </t>
  </si>
  <si>
    <t xml:space="preserve">       nur einsetzen, wenn es sich um Beschäftigte des AN handelt. Der Besitz einer Aufenthalts- und Arbeitserlaubnis</t>
  </si>
  <si>
    <t xml:space="preserve">  h.) Arbeitserlaubnispflichtige, ausländische Arbeitnehmer darf der AN zur Erfüllung seiner vertraglichen Leistungen</t>
  </si>
  <si>
    <t xml:space="preserve">       Sicherheitsinteressen gefährdet erscheinen.</t>
  </si>
  <si>
    <t xml:space="preserve">       erscheinender Erfüllungsgehilfen zu verlangen, insbesondere wenn diese den Betriebsfrieden des AGs stören oder</t>
  </si>
  <si>
    <t xml:space="preserve">       und sämtlichen Betriebsstellen, zur Reinigung eingesetzt wird. Der AG ist berechtigt, die Ablösung ihm nicht geeignet</t>
  </si>
  <si>
    <t xml:space="preserve">  g.) Bei Zuwiderhandlungen kann der AG verlangen, dass die betreffende Reinigungskraft nicht mehr in seinem Gebäude</t>
  </si>
  <si>
    <t xml:space="preserve">      Auflösung des Arbeitsvertrages weiter.</t>
  </si>
  <si>
    <t xml:space="preserve">      EU-Datenschutz-Grundverordnung - Belehrung). Die Verpflichtung zur Verschwiegenheit besteht auch nach </t>
  </si>
  <si>
    <t xml:space="preserve">      Tätigkeit bekannt werden, arbeitsvertraglich zu verpflichten (nach dem  Bundesdatenschutzgesetz - und nach </t>
  </si>
  <si>
    <t xml:space="preserve">  f.) Die Reinigungskräfte sind zur Verschwiegenheit über dienstliche Vorgänge und Einrichtungen, die Ihnen bei ihrer</t>
  </si>
  <si>
    <t xml:space="preserve">       gestattet (Ausnahme sind Notrufe und Anrufe beim Reinigungsverantwortlichen).</t>
  </si>
  <si>
    <t xml:space="preserve">       Die Benutzung der nicht öffentlichen Fernsprechanlage und aller Geräte, wie z. B. Fax, Kopierer, Maschinen ist nicht</t>
  </si>
  <si>
    <t xml:space="preserve">       und Ähnlichem ist nicht erlaubt.  Auch in Schriftstücke, die sich im Abfall befinden, darf keine Einsicht genommen werden. </t>
  </si>
  <si>
    <t xml:space="preserve">       in den Räumen befinden, darf keine Einsicht  genommen werden. Das unbefugte Öffnen von Schränken, Schubladen</t>
  </si>
  <si>
    <t xml:space="preserve">       werden (gilt auch für Kinder und sonstige Familienangehörige). In Schriftstücke, Akten und andere Unterlagen, die sich </t>
  </si>
  <si>
    <t xml:space="preserve">  e.) Personen, die vom AN nicht mit der Reinigung des Gebäudes beauftragt sind, dürfen nicht in das Objekt genommen </t>
  </si>
  <si>
    <t xml:space="preserve">  d.) Für das Reinigungspersonal gilt Alkohol und Rauchverbot in den Räumen des AG.</t>
  </si>
  <si>
    <t xml:space="preserve">       Führungszeugnisse zu verlangen.</t>
  </si>
  <si>
    <t xml:space="preserve">  c.) Der AG ist berechtigt, für die in seinen Räumen beschäftigten Arbeitskräfte des AN, auf dessen Kosten polizeiliche</t>
  </si>
  <si>
    <t>Ausbildung zum Gebäudereiniger) zu benennen. Bei Personalwechsel ist der AG unverzüglich zu informieren.</t>
  </si>
  <si>
    <t xml:space="preserve">Für jedes Objekt ist dem AG ein verantwortlicher Vorarbeiter mit Qualifikationsnachweis (Mindestanforderung: </t>
  </si>
  <si>
    <t xml:space="preserve">       Gebäudereinigerhandwerks, sowie dem AEntG.</t>
  </si>
  <si>
    <t xml:space="preserve">       Die Beschäftigung erfolgt ausschließlich nach den Bestimmungen des Lohn-, Gehalts- und Rahmentarifvertrags des</t>
  </si>
  <si>
    <t xml:space="preserve">       Reinigungsobjekt nicht beeinträchtigt wird.</t>
  </si>
  <si>
    <t xml:space="preserve">       sind, die erforderlichen Erfahrungen haben und durch Zuverlässigkeit Gewähr dafür bieten, dass der Dienstbetrieb im</t>
  </si>
  <si>
    <t xml:space="preserve">       gewährleistet sein. Der AN verpflichtet sich, nur Mitarbeiter einzusetzen, die für die ausgeschriebenen Arbeiten geeignet</t>
  </si>
  <si>
    <t xml:space="preserve">       mehrmals wöchentlich Kontrollen durchführen. Eine Kommunikation in deutscher Sprache mit den Reinigungskräften muss</t>
  </si>
  <si>
    <t xml:space="preserve">  b.) Der AN wird die ihm übertragenen Arbeiten nur durch geeignete und qualifizierte Arbeitskräfte ausführen lassen und</t>
  </si>
  <si>
    <t xml:space="preserve">       Vor Auftragsbeginn und bei Personalwechsel sind die Reinigungskräfte den Reinigungsverantwortlichen vorzustellen. </t>
  </si>
  <si>
    <t xml:space="preserve">       eingesetzten Reinigungskräfte ist mit einem Einarbeitungsplan nachzuweisen und der ersten Rechnung beizulegen.</t>
  </si>
  <si>
    <t xml:space="preserve">       Die Qualifikation der Objektleitung und Vorarbeiter/in sowie die Einarbeitung und fachgerechte Einweisung der</t>
  </si>
  <si>
    <r>
      <t xml:space="preserve">       sein Reinigungspersonal durch</t>
    </r>
    <r>
      <rPr>
        <u/>
        <sz val="12"/>
        <rFont val="Arial Narrow"/>
        <family val="2"/>
      </rPr>
      <t xml:space="preserve"> fachkundige Kontrollpersonen</t>
    </r>
    <r>
      <rPr>
        <sz val="12"/>
        <rFont val="Arial Narrow"/>
        <family val="2"/>
      </rPr>
      <t xml:space="preserve"> einzuweisen und regelmäßig zu beaufsichtigen. </t>
    </r>
  </si>
  <si>
    <t xml:space="preserve">       AGs - insbesondere zur Wahrung der Hygiene und Sicherheitsinteressen - zu berücksichtigen sind. Der AN ist verpflichtet, </t>
  </si>
  <si>
    <t xml:space="preserve">  a.) Auswahl und Einteilung der zur Leistungserbringung eingesetzten Mitarbeiter obliegen dem AN, wobei Wünsche des </t>
  </si>
  <si>
    <t xml:space="preserve"> Reinigungspersonal</t>
  </si>
  <si>
    <t xml:space="preserve">   </t>
  </si>
  <si>
    <t xml:space="preserve">    verbundenen anfallenden Materialien, Verpackungen einschließlich der unter den Datenschutz fallenden Unterlagen.</t>
  </si>
  <si>
    <t xml:space="preserve">    gesetzlichen Vorschriften entsprechen, sowie die gesetzlich vorgeschriebene Entsorgung der mit diesem Auftrag</t>
  </si>
  <si>
    <t xml:space="preserve">    und materialschonenden Reinigungsmittel und dass die eingesetzten Maschinen und Verfahren den technischen und</t>
  </si>
  <si>
    <t xml:space="preserve">    Für die Durchführung Ihrer Leistungen garantieren Sie die sachgemäße Dosierung der verwendeten umweltverträglichen</t>
  </si>
  <si>
    <r>
      <t xml:space="preserve">Objektleitung und Vorarbeiter/in in den Objekten </t>
    </r>
    <r>
      <rPr>
        <sz val="12"/>
        <rFont val="Arial Narrow"/>
        <family val="2"/>
      </rPr>
      <t>sind spätestens vor Zuschlag, mit Qualifikationsnachweis, zu benennen</t>
    </r>
  </si>
  <si>
    <t xml:space="preserve">       Mindestanforderung für Objektleitung: Bestandene Prüfung als Objektleiter</t>
  </si>
  <si>
    <t>"Korrespondenzbuch" eingerichtet. Die Eintragungen sind vom AG und AN täglich abzuarbeiten.</t>
  </si>
  <si>
    <t>Zur Verständigung zwischen AG und AN ist für den sog. "Kleinen Dienstweg" in jedem Objekt ein</t>
  </si>
  <si>
    <t>Die einzusetzende Reinigungschemie ist auf die Wasserbeschaffenheit und auf die zu reinigenden Flächen abzustimmen.</t>
  </si>
  <si>
    <t>Die nachhaltige Reinigungschemie einschl. aller Reinigungsgeräte und -maschinen stellt der AN.</t>
  </si>
  <si>
    <t>Der Auftragnehmer hat für rechtzeitige Anforderung der Chemikalien und dem Verbrauchsmaterial zu sorgen.</t>
  </si>
  <si>
    <t>kostenlos zur Verfügung gestellt. Auf einen sparsamen Verbrauch und fachgerechten Einsatz ist zu achten.</t>
  </si>
  <si>
    <t>Die zur laufenden Reinigung benötigte Reinigungschemie, Reinigungstücher und Reinigungsschwämme etc. stellt der AN. Die</t>
  </si>
  <si>
    <t>benötigten Hilfsmittel sind bei einer Objektbesichtigung zu erkunden und zu kalkulieren.</t>
  </si>
  <si>
    <t xml:space="preserve">sind in die Leistungskennzahlen und/oder in die Stundenverrechnungssätze einzuarbeiten. Die für die Reinigung </t>
  </si>
  <si>
    <t xml:space="preserve">Losspezifische Aufwendungen wie Reinigungschemie, Objektleitung, Geräte-, Maschinen-, Anfahrtskosten usw. </t>
  </si>
  <si>
    <t xml:space="preserve">       zu übertragen, die er bei Angebotsabgabe genannt hat. Nicht genannte Nachunternehmer dürfen nicht beauftragt werden.</t>
  </si>
  <si>
    <t>Der AN ist nur mit schriftlicher Genehmigung des AG berechtigt, nachträglich Reinigungsarbeiten an Drittfirmen (Subunternehmer)</t>
  </si>
  <si>
    <t>Mit Abgabe des Angebots verpflichtet sich der Bieter nachstehende Bedingungen zu akzeptieren.</t>
  </si>
  <si>
    <t>Mindestanforderungen an Auftragsausführung</t>
  </si>
  <si>
    <t>Arbeitsanweisung</t>
  </si>
  <si>
    <t>Arbeitsanweisung Reinigungsleistungen</t>
  </si>
  <si>
    <t>2.1 Geltungsbereich</t>
  </si>
  <si>
    <t>Die Reinigungsordnung gilt</t>
  </si>
  <si>
    <t>für den Auftragnehmer (AN)</t>
  </si>
  <si>
    <t>für alle in der Gebäudereinigung eingesetzten Reinigungskräfte</t>
  </si>
  <si>
    <t>Die Arbeitsanweisung ist Grundlage für die Reinigungsarbeiten. Ein Exemplar ist in jedem</t>
  </si>
  <si>
    <t xml:space="preserve">Putzraum auszulegen. Die Reinigungskräfte und die Bereichskoordinatoren sind verpflichtet. </t>
  </si>
  <si>
    <t>Abweichungen von den Vereinbarungen sind im Korrespondenzbuch festzuhalten.</t>
  </si>
  <si>
    <t>Unstimmigkeiten oder Änderungen sind der KölnBäder GmbH und dem AN zu melden.</t>
  </si>
  <si>
    <t>2.2 Zuständigkeit</t>
  </si>
  <si>
    <t>Innerhalb des vorgegebenen Zeitrahmens kann die Wiederholung einzelner Arbeitsgänge,</t>
  </si>
  <si>
    <t xml:space="preserve">oder ihre Intensivierung zu Lasten anderer Arbeitsgänge verlangt werden (z. B. Anpassung </t>
  </si>
  <si>
    <t>an Schlechtwetterlage, Sonderveranstaltungen etc.).</t>
  </si>
  <si>
    <t>2.3 Begriffsbestimmung</t>
  </si>
  <si>
    <t>Die Gebäudeunterhaltsreinigung umfasst das Reinigen und die Pflege der Fußböden, Wände,</t>
  </si>
  <si>
    <t xml:space="preserve">Treppen, Garderobenschränke, Möbel, Fensterbänke, Heizkörper, Türen mit Rahmen, </t>
  </si>
  <si>
    <t xml:space="preserve">sanitäre Anlagen wie Wasch- und Duschanlagen, Innen- und Türglasflächen, Spiegel, Tisch- </t>
  </si>
  <si>
    <t xml:space="preserve">und Wandleuchten, Edelstahloberflächen sowie sonstige Einrichtungsgegenstände, wie  </t>
  </si>
  <si>
    <t>Gesundheitseinrichtungen, Sportgeräte, Lehrküchen, usw., Entleeren der Abfallbehälter</t>
  </si>
  <si>
    <t xml:space="preserve">Es wird unterschieden zwischen Unterhalts-, Glas- und Grundreinigung. </t>
  </si>
  <si>
    <t xml:space="preserve">Die Bauschlussreinigung in Neubauten oder nach größeren Umbauten gehört nicht zur </t>
  </si>
  <si>
    <t xml:space="preserve">Gebäudeunterhaltsreinigung. </t>
  </si>
  <si>
    <t>Der genaue Leistungsumfang ist in den Leistungsverzeichnissen aufgeführt.</t>
  </si>
  <si>
    <t>2.4 Datenschutz/Verschwiegenheit</t>
  </si>
  <si>
    <t xml:space="preserve">Personen, die nicht mit der Reinigung beauftragt sind, dürfen nicht mit in das Objekt genommen </t>
  </si>
  <si>
    <t>werden. In Schriftstücke, Akten und andere Unterlagen darf keine Einsicht genommen werden,</t>
  </si>
  <si>
    <t xml:space="preserve">sie sind gemäß den Leistungsverzeichnissen und Datenschutzvereinbarungen zu entsorgen. </t>
  </si>
  <si>
    <t>Schriftstücke und Unterlagen dürfen weder kopiert noch entfernt werden.</t>
  </si>
  <si>
    <t>Unbefugtes Öffnen von Schränken, Schubladen usw. ist nicht erlaubt, ebenso die Benutzung</t>
  </si>
  <si>
    <t xml:space="preserve">von Fernsprechanlagen, Faxgeräten usw. (Ausnahme bei Notfällen). </t>
  </si>
  <si>
    <t>Die Reinigungskräfte sind zur Verschwiegenheit über dienstliche Vorgänge, die ihnen bei der</t>
  </si>
  <si>
    <t xml:space="preserve">Tätigkeit bekannt werden, arbeitsvertraglich zu verpflichten. </t>
  </si>
  <si>
    <t xml:space="preserve">Diese Verpflichtung zur Verschwiegenheit muss auch nach Beendigung des Arbeitsvertrages </t>
  </si>
  <si>
    <t>weiter bestehen.</t>
  </si>
  <si>
    <t>2.5 Ausführung der Unterhaltsreinigung</t>
  </si>
  <si>
    <t>Die im Leistungsverzeichnis geforderten Leistungen sind jederzeit fachgerecht und so auszuführen,</t>
  </si>
  <si>
    <t xml:space="preserve">dass ein einwandfreier Hygienezustand und eine saubere Optik erreicht wird. </t>
  </si>
  <si>
    <t>Die eingesetzte Reinigungschemie ist auf die Wasserbeschaffenheit und das Material der zu reinigenden</t>
  </si>
  <si>
    <t>Oberflächen sowie der Nutzung abzustimmen und entsprechend den Werksangaben zwingend zu dosieren.</t>
  </si>
  <si>
    <t>Entsprechende Dosiergeräte sind vom Auftragnehmer zu beschaffen und vorzuhalten.</t>
  </si>
  <si>
    <t>Um eine Verseifung der Sicherheitsfliesen in den Nassbereichen zu vermeiden sind Tensidefreie</t>
  </si>
  <si>
    <t>Reinigungsmittel einzusetzen.</t>
  </si>
  <si>
    <t>In den Barfußbereichen sind die Reinigungsmittel auf die Fußböden im Sprühverfahren aufzubringen,</t>
  </si>
  <si>
    <t xml:space="preserve">nach der Einwirkzeit mit Wasser abzuspülen und die Schmutzflotte mit Wasserschieber bzw. </t>
  </si>
  <si>
    <t>Die Reinigung und die Desinfektion hat so zu erfolgen, dass es durch Reinigungs- und Desinfektions-</t>
  </si>
  <si>
    <t>rückstände weder zu runden Ecken noch zu sonstigen Ablagerungen und Algenbildung kommt.</t>
  </si>
  <si>
    <t>Die Unterhaltsreinigung ist so auszuführen, dass keine Grundreinigung erforderlich wird.</t>
  </si>
  <si>
    <t xml:space="preserve">In der Unterhaltsreinigung dürfen Hochdruckreiniger, bis max 50 bar, nur nach Rücksprache mit der </t>
  </si>
  <si>
    <t>Die Abfälle sind getrennt nach Materialien in den entsprechenden Behältnissen vor Ort zu entsorgen.</t>
  </si>
  <si>
    <t xml:space="preserve">  </t>
  </si>
  <si>
    <t>2.6 Zusatzarbeiten</t>
  </si>
  <si>
    <t>2.7 Reinigungstage</t>
  </si>
  <si>
    <t xml:space="preserve">Die laufende Unterhaltsreinigung ist entsprechend der vorgegebenen Häufigkeiten, mit Ausnahme </t>
  </si>
  <si>
    <t>der Schließtage, gemäß Leistungsverzeichnis durchzuführen.</t>
  </si>
  <si>
    <t>Bei Intervallreinigung ist die Ausführung den Erfordernissen anzupassen.</t>
  </si>
  <si>
    <t>2.8 Reinigungsmethoden</t>
  </si>
  <si>
    <t xml:space="preserve">Die Reinigung hat entsprechend den örtlichen Gegebenheiten und den zu reinigenden Gegenständen </t>
  </si>
  <si>
    <t>stattzufinden. Der jeweilige Stand der Technik unter Berücksichtigung Umweltorientierter Gesichtspunkte</t>
  </si>
  <si>
    <t xml:space="preserve">und den Hygienerichtlinien sind die Grundlagen. </t>
  </si>
  <si>
    <t xml:space="preserve">Bei der Unterhaltsreinigung ist die Hygiene, die Wirtschaftlichkeit sowie die Werterhaltung der Beläge </t>
  </si>
  <si>
    <t>und der Einrichtungsgegenstände sowie die Unfallverhütungsvorschriften zu berücksichtigen.</t>
  </si>
  <si>
    <t xml:space="preserve">Die zur Reinigung einzusetzenden mobilen Reinigungsgeräte, Reinigungshilfen und Maschinen müssen </t>
  </si>
  <si>
    <t xml:space="preserve">in einem einwandfreien technischen und optisch sauberen Zustand gehalten werden. </t>
  </si>
  <si>
    <t>Reinigungsbezüge und -tücher sind regelmäßig auszutauschen bzw. zu waschen.</t>
  </si>
  <si>
    <t xml:space="preserve">Es dürfen keine Hochdruck -Reinigungsmaschinen und -Geräte mit über 50 bar Betriebsdruck </t>
  </si>
  <si>
    <t>eingesetzt werden.</t>
  </si>
  <si>
    <t>Alle Maschinen müssen den jeweils gültigen sicherheitstechnischen Vorschriften entsprechen</t>
  </si>
  <si>
    <t>und sind den vorgeschriebenen wiederkehrenden Prüfungen zu unterziehen.</t>
  </si>
  <si>
    <r>
      <t>Produktinformations- und DIN-Sicherheitsdatenblätter, sind vom AN</t>
    </r>
    <r>
      <rPr>
        <sz val="12"/>
        <color indexed="10"/>
        <rFont val="Arial Narrow"/>
        <family val="2"/>
      </rPr>
      <t xml:space="preserve"> </t>
    </r>
    <r>
      <rPr>
        <sz val="12"/>
        <rFont val="Arial Narrow"/>
        <family val="2"/>
      </rPr>
      <t>ebenso wie die</t>
    </r>
  </si>
  <si>
    <t>Bedienungsanleitungen, Reinigungs- und Pflegeanweisungen in den Reinigungskammern</t>
  </si>
  <si>
    <t>auszulegen und müssen beachtet werden.</t>
  </si>
  <si>
    <t>Bei Gefahrstoffen ist nach der Gefahrstoffverordnung zu verfahren.</t>
  </si>
  <si>
    <t>Nachfolgende hygienische Gesichtspunkte müssen berücksichtigt werden:</t>
  </si>
  <si>
    <t xml:space="preserve">a) Die Oberflächenreinigung ist mit nach Reinigungsbereichen (Toilette, übrige Sanitär-  </t>
  </si>
  <si>
    <t xml:space="preserve">   ausstattung, Nutzflächen, Küchenbereich) getrennten Reinigungsutensilien (Hilfsmittel), z.B. Eimer,</t>
  </si>
  <si>
    <t xml:space="preserve">   kratzfreie Schwämme, Reinigungstücher, durchzuführen (farbliche Festlegung).</t>
  </si>
  <si>
    <t xml:space="preserve">   Es ist darauf zu achten, dass diese Trennung eingehalten wird.</t>
  </si>
  <si>
    <t xml:space="preserve">   Der AN unterteilt seine Hilfsmittel in vier farbig gekennzeichnete Reinigungsgruppen</t>
  </si>
  <si>
    <t xml:space="preserve">b) In sensiblen Bereichen wie in WC`s und Duschen, Saunen sind 2-stufige Nasswischverfahren </t>
  </si>
  <si>
    <t xml:space="preserve">    anzuwenden.</t>
  </si>
  <si>
    <t>c) Desinfektionsmittel bzw. Desinfektionsreiniger sollten, wie in der Reinigungsordnung</t>
  </si>
  <si>
    <t xml:space="preserve">    erwähnt, ansonsten nur in Ausnahmefällen, z. B. bei der Kontamination von Flächen mit Blut </t>
  </si>
  <si>
    <t xml:space="preserve">    und Fäkalien, oder in besonderen Bereichen, z. B. Küchen, zum Einsatz kommen.</t>
  </si>
  <si>
    <t>d) Reinigungs- und Desinfektionsmittel müssen entsprechend den Herstellervorschriften</t>
  </si>
  <si>
    <t xml:space="preserve">    verarbeitet und gegebenenfalls mit geeigneten Dosiersystemen angesetzt werden.</t>
  </si>
  <si>
    <t>2.9 Tagesreinigung</t>
  </si>
  <si>
    <t>Für die Beseitigung der während der Betriebszeit anfallenden störenden Verschmutzungen</t>
  </si>
  <si>
    <t>2.10. Arbeitskleidung</t>
  </si>
  <si>
    <t>Der AN hat dafür zu sorgen, dass die Reinigungskräfte mit, dem Einsatzzweck angepasster,</t>
  </si>
  <si>
    <t>einheitlicher Berufskleidung, auf der der Name des ANs deutlich erkennbar ist, sowie mit einem</t>
  </si>
  <si>
    <t xml:space="preserve">Firmenausweis (mit Lichtbild) ausgestattet sind. Auf ein ordentliches Erscheinungsbild wird </t>
  </si>
  <si>
    <t>besonderer Wert gelegt. Die eingesetzten Reinigungsmitarbeiter müssen als solche erkennbar</t>
  </si>
  <si>
    <t>sein. Auf festsitzendes und sicheres Schuhwerk mit rutschfester Sohle ist zu achten.</t>
  </si>
  <si>
    <t>2.11. Unfallverhütung</t>
  </si>
  <si>
    <t>Sicherheitsanweisungen des AG sind uneingeschränkt einzuhalten.</t>
  </si>
  <si>
    <t>Die gesetzlichen Unfallverhütungs- und Sicherheitsvorschriften sind zu beachten und einzuhalten.</t>
  </si>
  <si>
    <t>Grundsätzlich sind bei der Reinigung im Bereich der Eingänge, Flure und Treppen</t>
  </si>
  <si>
    <r>
      <t>"Rutschgefahr - Hinweisschilder"</t>
    </r>
    <r>
      <rPr>
        <sz val="12"/>
        <rFont val="Arial Narrow"/>
        <family val="2"/>
      </rPr>
      <t xml:space="preserve">  aufzustellen und erst nach vollständiger Abtrocknung </t>
    </r>
  </si>
  <si>
    <t>zu entfernen.</t>
  </si>
  <si>
    <t>Im Rahmen der reduzierten Reinigung sind störende Grobverschmutzungen laufend zu beseitigen.</t>
  </si>
  <si>
    <t>Dies dient der Unfallverhütung und sichert die optische Sauberkeit.</t>
  </si>
  <si>
    <t xml:space="preserve">von den Mitarbeitern des AN zu befolgen. </t>
  </si>
  <si>
    <t>Der AN hat seine Mitarbeiter mindestens 1 x jährlich in Arbeitssicherheit zu belehren.</t>
  </si>
  <si>
    <t>2.12. Qualitätssicherung</t>
  </si>
  <si>
    <t>Die zur Unterhaltsreinigung gehörenden Leistungen sind jederzeit fachgerecht und in der Weise</t>
  </si>
  <si>
    <t>auszuführen, dass ein einwandfreier hygienischer Reinigungszustand und eine saubere Optik</t>
  </si>
  <si>
    <t>erreicht wird. Der zuständige Objektleiter des AN sichert durch regelmäßige Kontrollgänge</t>
  </si>
  <si>
    <t>die geforderte Reinigungsqualität.</t>
  </si>
  <si>
    <t>2.13 Reinigungsumfang</t>
  </si>
  <si>
    <r>
      <t xml:space="preserve">Der genaue Umfang der laufenden Unterhaltsreinigung ist aus den </t>
    </r>
    <r>
      <rPr>
        <b/>
        <sz val="12"/>
        <rFont val="Arial Narrow"/>
        <family val="2"/>
      </rPr>
      <t>„Leistungsverzeichnissen"</t>
    </r>
  </si>
  <si>
    <t>in der Anlage zu entnehmen.</t>
  </si>
  <si>
    <r>
      <t xml:space="preserve">Tätigkeiten, die bei der täglichen Unterhaltsreinigung </t>
    </r>
    <r>
      <rPr>
        <b/>
        <sz val="12"/>
        <rFont val="Arial Narrow"/>
        <family val="2"/>
      </rPr>
      <t>nicht zum Aufgabengebiet</t>
    </r>
    <r>
      <rPr>
        <sz val="12"/>
        <rFont val="Arial Narrow"/>
        <family val="2"/>
      </rPr>
      <t xml:space="preserve"> einer Reinigungskraft</t>
    </r>
  </si>
  <si>
    <t>gehören sind bei Bedarf separat zu beauftragen.</t>
  </si>
  <si>
    <t>2.14 Arbeitszeiten</t>
  </si>
  <si>
    <t>im Objekt festgelegt und müssen für die laufende Unterhaltsreinigung außerhalb der Regelöffnungszeiten</t>
  </si>
  <si>
    <t>2.15 Schulung</t>
  </si>
  <si>
    <t xml:space="preserve">Die Einweisung und die laufende Schulung der Reinigungskräfte erfolgt durch den AN und ist </t>
  </si>
  <si>
    <t>dem AG nachzuweisen.</t>
  </si>
  <si>
    <t>2.16 Objektinformationen</t>
  </si>
  <si>
    <t>Für jedes Gebäude haben die entsprechenden Vereinbarungen Gültigkeit.</t>
  </si>
  <si>
    <t>geändert und ergänzt werden.</t>
  </si>
  <si>
    <t>2.17 Reinigungspläne für die laufende Unterhaltsreinigung</t>
  </si>
  <si>
    <t>und das Leistungsverzeichnis Gültigkeit und sind einzuhalten.</t>
  </si>
  <si>
    <t>2.18 Reinigungschemie</t>
  </si>
  <si>
    <t xml:space="preserve">    </t>
  </si>
  <si>
    <t xml:space="preserve">Mindestanforderungen an Objektbetreuung </t>
  </si>
  <si>
    <t>Ausführungs von Sonderleistungen</t>
  </si>
  <si>
    <t>Objektüberwachung</t>
  </si>
  <si>
    <t xml:space="preserve"> Der AN ist verpflichtet,  sein Reinigungspersonal durch fachkundige Kontrollpersonen einzuweisen und regelmäßig zu beaufsichtigen. Der AN wird die ihm übertragenen Arbeiten nur durch geeignete und qualifizierte Arbeitskräfte ausführen lassen und mehrmals wöchentlich Kontrollen durchführen. Eine Kommunikation in deutscher Sprache mit den Reinigungskräften muss gewährleistet sein.	</t>
  </si>
  <si>
    <t xml:space="preserve">Der AN ist verpflichtet die ordnungsgemäße Ausführung der geleisteten Arbeiten zu prüfen, </t>
  </si>
  <si>
    <t xml:space="preserve">und vom AG bzw. dessen Beauftragtem zu bescheinigen zu lassen, bei Glas-, Grund- </t>
  </si>
  <si>
    <t>u. Sonderarbeiten unverzüglich nach deren Beendigung.</t>
  </si>
  <si>
    <t xml:space="preserve">Objekte, ob die Reinigung Vertragsgerecht erfolgte </t>
  </si>
  <si>
    <t xml:space="preserve">Der AG wird in unregelmäßigen Abständen eigene Qualitätskontrollen mit einem elektronischen </t>
  </si>
  <si>
    <t xml:space="preserve">Qualitätsicherungssystem durchführen und dokumentieren. Über die Ergebnisse werden die Objekt- und </t>
  </si>
  <si>
    <t xml:space="preserve">Geschäftsleitung des AN informiert. Bei Nicht- und Schlechterfüllung behält sich der AG das Recht vor, für </t>
  </si>
  <si>
    <t xml:space="preserve">die nicht oder schlecht erbrachten Leistungen eine Gutschrift zu fordern. Dies gilt insbesondere, wenn </t>
  </si>
  <si>
    <t>die Ausführung nicht der vereinbarten Leistungsbeschreibung entspricht.</t>
  </si>
  <si>
    <t xml:space="preserve">Werden die Räume nicht oder teilweise nicht gereinigt, kann die Kürzung auch aufgrund der m² -Fläche </t>
  </si>
  <si>
    <t xml:space="preserve">und des m² -Preises erfolgen. Werden in kürzeren Zeitabständen (Beginn und Ende vorgebrachter </t>
  </si>
  <si>
    <t xml:space="preserve">Beanstandungen) vom AG dem AN mehrere Beanstandungen mitgeteilt und werden diese vom AN nicht </t>
  </si>
  <si>
    <t xml:space="preserve">entsprechend dem Leistungsverzeichnis in einen befriedigenden Zustand gebracht, so kann der AG den </t>
  </si>
  <si>
    <t xml:space="preserve">Rechnungsbetrag entsprechend des prozentualen Umfanges der nicht erbrachten Leistung kürzen. </t>
  </si>
  <si>
    <t xml:space="preserve">Soweit wegen nicht vertragsmäßiger Ausführung die Hygienestandards und die Optik beeinträchtigt </t>
  </si>
  <si>
    <t xml:space="preserve">werden (z. B. Aufbau von Kalkablagerungen, Schmutz- und Pflegemittelkrusten etc.) kann der AG </t>
  </si>
  <si>
    <t xml:space="preserve">verlangen, dass durch eine nichtzu vergütende Sonderreinigung der ursprüngliche geforderte hygienische </t>
  </si>
  <si>
    <t xml:space="preserve">und optische Zustand wiederhergestellt wird. </t>
  </si>
  <si>
    <t>Weitergehende Ansprüche des AG nach BGB bleiben unberührt.</t>
  </si>
  <si>
    <t xml:space="preserve">Die nach Öffnung der Gebäude von den Reinigungsverantwortlichen festgestellten hygienischen Mängel </t>
  </si>
  <si>
    <t xml:space="preserve">sind innerhalb 2 Stunden nach Meldung zu beheben. Danach kann der AG einer kostenpflichtigen </t>
  </si>
  <si>
    <t>Behebung durch eine 2. Firma  vornehmen. Die Kosten hierfür werden dem AN belastet.</t>
  </si>
  <si>
    <t>Produktiver Stundenlohn einschl. Zuschläge für Nacht-, Sonn-und Feiertage</t>
  </si>
  <si>
    <t>Zuschlage für Sonn- und Feiertage</t>
  </si>
  <si>
    <t>Zuschlage für Nachtarbeit (22:00 bis 5:00 Uhr)</t>
  </si>
  <si>
    <t>Kalkulation des Stundenverrechnungssatzes : Vertretungsreinigung</t>
  </si>
  <si>
    <r>
      <t>Kalkulation des Stundenverrechnungssatzes :</t>
    </r>
    <r>
      <rPr>
        <b/>
        <sz val="10"/>
        <rFont val="Arial"/>
        <family val="2"/>
      </rPr>
      <t xml:space="preserve"> Grund</t>
    </r>
    <r>
      <rPr>
        <b/>
        <sz val="10"/>
        <color rgb="FF000000"/>
        <rFont val="Arial"/>
        <family val="2"/>
      </rPr>
      <t>reinigung</t>
    </r>
  </si>
  <si>
    <t>Herr Rampp</t>
  </si>
  <si>
    <t>0160 / 8854 801</t>
  </si>
  <si>
    <t>Herr Hinger</t>
  </si>
  <si>
    <t>0151 / 1816 8740</t>
  </si>
  <si>
    <t>0152 / 1816 8740</t>
  </si>
  <si>
    <t>Herr Rienth</t>
  </si>
  <si>
    <t>0160 / 9958 4135</t>
  </si>
  <si>
    <t>Herr Otto</t>
  </si>
  <si>
    <t>0176 / 6231 8518</t>
  </si>
  <si>
    <t>Herr Johovic</t>
  </si>
  <si>
    <t>0160 / 8854 799</t>
  </si>
  <si>
    <r>
      <t xml:space="preserve">Kosten pro Reinigung aus </t>
    </r>
    <r>
      <rPr>
        <b/>
        <sz val="12"/>
        <rFont val="Arial Narrow"/>
        <family val="2"/>
      </rPr>
      <t>Berechnung Objekte  Spalte T</t>
    </r>
    <r>
      <rPr>
        <sz val="12"/>
        <rFont val="Arial Narrow"/>
        <family val="2"/>
      </rPr>
      <t xml:space="preserve"> zzgl. der Zuschläge aus</t>
    </r>
    <r>
      <rPr>
        <b/>
        <sz val="12"/>
        <rFont val="Arial Narrow"/>
        <family val="2"/>
      </rPr>
      <t xml:space="preserve"> Kalkulationsblatt</t>
    </r>
  </si>
  <si>
    <t xml:space="preserve"> "SVS_Unterhaltsreinigung" Zeile 73 bzw. Zeile 74. </t>
  </si>
  <si>
    <t xml:space="preserve">• Die besonderen Vertragsbedingungen zur Tariftreue und Mindestentlohnung für Bau- und Dienstleistungen des </t>
  </si>
  <si>
    <t xml:space="preserve">   Tariftreue- und Mindestlohngesetzes für öffentliche Aufträge in Baden-Württemberg.</t>
  </si>
  <si>
    <t xml:space="preserve">    (Landestariftreue- und Mindestlohngesetz - LTMG)</t>
  </si>
  <si>
    <t>Friedrich-Schiller-Gymnasium und Turnhalle,</t>
  </si>
  <si>
    <t>Friedrich-Schiller-Gymnasium Sporthalle,</t>
  </si>
  <si>
    <t xml:space="preserve">Auberlen Realschule, </t>
  </si>
  <si>
    <t xml:space="preserve">Maickler Schule-Altbau, </t>
  </si>
  <si>
    <t>Maickler Schule-Neubau,</t>
  </si>
  <si>
    <t>Maickler Schule-Pavillon West,</t>
  </si>
  <si>
    <t>Maickler Schule-Pavillon Ost,</t>
  </si>
  <si>
    <t xml:space="preserve">Maickler Schule-Sporthalle, </t>
  </si>
  <si>
    <t>Stadtteil- und Familienzentrum Fellbach,</t>
  </si>
  <si>
    <t>Sport- und Mehrzweckhallen &gt; 800 m² maschinell</t>
  </si>
  <si>
    <t>Eine Überschreitung der Leistungskennzahlen führt zum Ausschluss von der weiteren Wertung.</t>
  </si>
  <si>
    <t>für den Auftraggeber (AG) Große Kreisstadt Fellbach</t>
  </si>
  <si>
    <t>für die Reinigungsverantwortlichen und Mitarbeiter der stadt Fellbach</t>
  </si>
  <si>
    <t>Die Hausmeister bzw. Reinigungsverantwortlichen der Stadt Fellbach können, im Bedarfsfall und bei</t>
  </si>
  <si>
    <t xml:space="preserve"> Notwendigkeit, Mehrarbeit im Reinigungsbereich anordnen. (Siehe 2.6)</t>
  </si>
  <si>
    <t xml:space="preserve">Falls Reinigungskräfte von den Hausmeistern oder den Reinigungsveantwortlichen mit zusätzlichen Arbeiten </t>
  </si>
  <si>
    <t>beauftragt werden, sind diese Leistungen gesondert zu erfassen und werden zusätzlich vergütet.</t>
  </si>
  <si>
    <t>Hausmeister eingesetzt werden.</t>
  </si>
  <si>
    <t xml:space="preserve">(In Sanitär-Bereichen wird ein Wechsel zwischen "alkalischen Reinigern" und "sauren Reinigern" empfohlen.) </t>
  </si>
  <si>
    <t xml:space="preserve">Wassersaugern zu entfernen.  </t>
  </si>
  <si>
    <t>und fehlendem Verbrauchsmaterial sorgen die Hausmeister.</t>
  </si>
  <si>
    <t>Die Arbeitszeiten werden von den Hausmeister bzw. Reinigungsverantwortlichen zusammen mit den Objektleitern</t>
  </si>
  <si>
    <t xml:space="preserve">der Schulen und Verwaltungsgebäuden liegen. </t>
  </si>
  <si>
    <t>Die aufgeführten Informationen können in Absprache mit dem Gebäudemanagement der Stadt Fellbach</t>
  </si>
  <si>
    <t xml:space="preserve">Für jedes Gebäude hat der mit dem Gebäudemanagement erstellte Reinigungsplan </t>
  </si>
  <si>
    <t xml:space="preserve">Abweichungen sind vorher mit dem Gebäudemanagement zu besprechen. </t>
  </si>
  <si>
    <t>Die erforderliche Reinigungschemie stellt der AN in Absprache mit dem Gebäudemanagement.</t>
  </si>
  <si>
    <t>Für den rechtzeitigen Abruf der benötigten Verbrauchsartkel hat der AN zu sorgen.</t>
  </si>
  <si>
    <t xml:space="preserve">•	Für vergütungspflichtige Sonderarbeiten gewährleistet der Auftraggeber eine Verfügbarkeit von mindestens 3 Reinigungsmitarbeitern, die auch im Nachtbetrieb vom Auftraggeber abgerufen werden können und innerhalb von 2 Stunden Reinigungsdienstleistungen aufnehmen können.
•	Für vergütungspflichtige Sonderarbeiten gewährleistet der Auftraggeber eine Verfügbarkeit von mindestens 5 Reinigungsmitarbeitern, die auch im Nachtbetrieb vom Auftraggeber abgerufen werden können und innerhalb von 2 Arbeitstagen (Arbeitstage: Montag bis Samstag, außer gesetzliche Feiertage) Reinigungsdienstleistungen aufnehmen können.
</t>
  </si>
  <si>
    <t>Diese Mindestanforderungen gelten für alle Gebäude</t>
  </si>
  <si>
    <t>Zur Qualitätssicherung ist vereinbart, dass die Objektleitung gemeinsam mit den Hausmeister</t>
  </si>
  <si>
    <t>mindestens 1 x mtl. eine Qualitätskontrolle durchführt. Das Ergebnis ist zu dokumentieren</t>
  </si>
  <si>
    <t>und dem Gebäudemanagement zur Bescheinigung vorzulegen.</t>
  </si>
  <si>
    <t>Darüber hinaus hat die Objektleitung 1 x wöchentlich persönlichen Kontakt mit dem Hausmeister</t>
  </si>
  <si>
    <t xml:space="preserve">bzw. Gebäudemanagement zu halten. Für den AG entscheidet der Hausmeister der zu reinigenden </t>
  </si>
  <si>
    <t>öffentliche Aufträge – LTMG -,</t>
  </si>
  <si>
    <t>Diese Mindestanforderungen gelten für alle Objekte</t>
  </si>
  <si>
    <r>
      <t xml:space="preserve">Für das Reinigen dürfen </t>
    </r>
    <r>
      <rPr>
        <u/>
        <sz val="12"/>
        <rFont val="Arial Narrow"/>
        <family val="2"/>
      </rPr>
      <t>keine</t>
    </r>
    <r>
      <rPr>
        <sz val="12"/>
        <rFont val="Arial Narrow"/>
        <family val="2"/>
      </rPr>
      <t xml:space="preserve"> Hochdruckreinigungsgeräte mit mehr als 50 bar Druck eingesetzt werden.</t>
    </r>
  </si>
  <si>
    <t>Als Reinigungsmaschinen in den Sporthallen können Scheuerautomaten mit Luftbereifung mit einem max. Gesamtgewicht von</t>
  </si>
  <si>
    <t xml:space="preserve"> ca. 235 kg eingesetzt werden. (z.B. Hako B 45 CL oder gleichwertig).</t>
  </si>
  <si>
    <t>Verbrauchs- und Hygieneartikel wie WC-Papier, Seife, Papierhandtücher etc. werden vom AG,</t>
  </si>
  <si>
    <t xml:space="preserve">     Die Reinigungszeiten der einzelnen Bereiche sind mit den Hausmeister bzw. Objektverantwortlichen vor Ort abzustimmen.</t>
  </si>
  <si>
    <t xml:space="preserve">     Die Unterhaltsreinigung muss außerhalb der normalen Unterrichts-, Geschäfts-, Öffnungs- und Nutzungszeiten liegen.</t>
  </si>
  <si>
    <t xml:space="preserve">     Das Zeitfenster für die laufende Reinigung in Schulen liegt frühestens zwischen 16:30 Uhr und 22:00 Uhr,</t>
  </si>
  <si>
    <t xml:space="preserve">     in Sporthalle  zwischen 5:00 Uhr und 7:30 Uhr. </t>
  </si>
  <si>
    <t>Friedrich-Schiller-Gymnasium und Turnhalle, Pestalotzistr. 50 , 70736 Fellbach</t>
  </si>
  <si>
    <t>Friedrich-Schiller-Gymnasium Sporthalle, Pestalozistr. 50 , 70736 Fellbach</t>
  </si>
  <si>
    <t xml:space="preserve">Maickler Schule-Turnhalle, Maicklerstraße 32, 70736 Fellbach </t>
  </si>
  <si>
    <t>Auberlen Realschule, Hermann-Löns-Weg 11, 70736 Fellbach</t>
  </si>
  <si>
    <t xml:space="preserve">Maickler Schule-Neubau, Hermann-Löns-Weg 9, 70736 Fellbach </t>
  </si>
  <si>
    <t>Gruppenraum, Spielzimmer</t>
  </si>
  <si>
    <t>GR-4</t>
  </si>
  <si>
    <t>AU-2/3</t>
  </si>
  <si>
    <t>AU-5</t>
  </si>
  <si>
    <t>Hartbelag</t>
  </si>
  <si>
    <t>965-9-E24-01</t>
  </si>
  <si>
    <t>Kiga Keine Reinigung</t>
  </si>
  <si>
    <t>965-9-P02-01</t>
  </si>
  <si>
    <t>evt. Auf 3 streichen</t>
  </si>
  <si>
    <t>965-9-H24-01</t>
  </si>
  <si>
    <t>965-9-S10-01</t>
  </si>
  <si>
    <t>Die Adressliste zur Objektbesichtigung finden Sie im Tabellenblatt "Besichtigung Objektbegehung".</t>
  </si>
  <si>
    <t>TR1/1</t>
  </si>
  <si>
    <t>FL1/1</t>
  </si>
  <si>
    <t>SAV5</t>
  </si>
  <si>
    <t>EI1/1</t>
  </si>
  <si>
    <t>AU5</t>
  </si>
  <si>
    <t>FO5</t>
  </si>
  <si>
    <t>CA5</t>
  </si>
  <si>
    <t>PU</t>
  </si>
  <si>
    <t>MA</t>
  </si>
  <si>
    <t>GR</t>
  </si>
  <si>
    <t>SA</t>
  </si>
  <si>
    <t>EI5</t>
  </si>
  <si>
    <t>SC</t>
  </si>
  <si>
    <t>BÜ</t>
  </si>
  <si>
    <t>FU</t>
  </si>
  <si>
    <t>TE</t>
  </si>
  <si>
    <t>VO</t>
  </si>
  <si>
    <t>KÜ</t>
  </si>
  <si>
    <t>BE5</t>
  </si>
  <si>
    <t>BT1</t>
  </si>
  <si>
    <t>PE2</t>
  </si>
  <si>
    <t xml:space="preserve">Kunstwerk </t>
  </si>
  <si>
    <t>• Nach dem Reinigen sind vorhandene Alarmanlagen betriebsbereit (scharf) zu schalten.</t>
  </si>
  <si>
    <t xml:space="preserve">  Die durch die Mitarbeiter des AN verursachten Fehlalarme sowie Schäden durch nicht sachgemäße Bedienung</t>
  </si>
  <si>
    <t xml:space="preserve">  und Einschalten der Alarmanlage und/oder unsachgemäßem Abschließen der Eingangstüren und schließen der Fenster</t>
  </si>
  <si>
    <t xml:space="preserve">  gehen zu Lasten des AN. </t>
  </si>
  <si>
    <t xml:space="preserve">       Der Auftragsbeginn in einzelnen Objekten kann, bedingt durch alte Vertragslaufzeiten, abweichen.</t>
  </si>
  <si>
    <t xml:space="preserve">       Nach Vertragsbeginn wird eine Probezeit von 6 Monaten vereinbart.</t>
  </si>
  <si>
    <t xml:space="preserve">      das Vertragsverhältnis außerordentlich mit einer Frist von 4 Wochen zum Monatsende zu kündigen.</t>
  </si>
  <si>
    <t xml:space="preserve">       Der Vertrag kann max. um 1 Jahr vom AG verlängert werden.</t>
  </si>
  <si>
    <t xml:space="preserve">       Wenn der AG zu reinigende Objekte aufgibt (Wegfall der Geschäftsgrundlage), ist eine Kündigung auch während der</t>
  </si>
  <si>
    <t xml:space="preserve">       Festlaufzeit mit einer Frist von 3 Monaten zum Monatsende zu akzeptieren.</t>
  </si>
  <si>
    <t xml:space="preserve">  d.) Die Möglichkeit zur fristlosen Kündigung bzw. mit einer Frist von 4 Wochen aus wichtigem Grund bleibt hiervon unberührt.</t>
  </si>
  <si>
    <t xml:space="preserve">       Als wichtiger Grund ist insbesondere anzusehen:</t>
  </si>
  <si>
    <t>- Wenn schwerwiegende Verstöße gegen die Vertragsbestimmungen vorliegen, bei denen es</t>
  </si>
  <si>
    <t xml:space="preserve">  dem AG oder AN nicht zuzumuten ist, das Vertragsverhältnis fortzusetzen.</t>
  </si>
  <si>
    <t>- Wenn der AN die übernommenen Leistungen nicht zu dem vertraglich vereinbarten Zeitpunkt</t>
  </si>
  <si>
    <t xml:space="preserve">  beginnt, oder nicht in der im Vertrag angegebenen Zeit, Art und Weise ausführt und trotz</t>
  </si>
  <si>
    <t xml:space="preserve">  schriftlicher Ermahnung keine Abhilfe schafft.</t>
  </si>
  <si>
    <t>- Bei Unzuverlässigkeit oder Unfähigkeit des ANs oder seiner Erfüllungsgehilfen.</t>
  </si>
  <si>
    <t>- Wenn der AN eine ihm vom AG untersagte Reinigungsart beibehält.</t>
  </si>
  <si>
    <t xml:space="preserve">        Bei begründeter fristloser Kündigung, kann der AG Schadenersatzansprüche gemäß §§ 823 - 853 BGB</t>
  </si>
  <si>
    <t xml:space="preserve">       geltend machen.</t>
  </si>
  <si>
    <t xml:space="preserve">        Als schwerwiegender Verstoß gegen die Vertragsbestimmungen wird insbesondere angesehen, wenn der</t>
  </si>
  <si>
    <t xml:space="preserve">        AN Reinigungskräfte in den Gebäude des AG beschäftigt, die nicht im Besitz einer gültigen Arbeitserlaubnis</t>
  </si>
  <si>
    <t xml:space="preserve">        sind oder gegen die Bestimmungen der Hygiene und des Datenschutzes verstoßen wurde.</t>
  </si>
  <si>
    <t xml:space="preserve"> e.)  Bei Vertragsende sind die Geräte und Materialien aus dem Gebäude zu entfernen und die ihm überlassenen Räume </t>
  </si>
  <si>
    <t xml:space="preserve">      gereinigt zurückzugeben. Zutrittskarten und Schlüssel sind ebenfalls unaufgefordert zurückzugeben.</t>
  </si>
  <si>
    <r>
      <t xml:space="preserve">             </t>
    </r>
    <r>
      <rPr>
        <b/>
        <sz val="12"/>
        <color theme="1"/>
        <rFont val="Arial Narrow"/>
        <family val="2"/>
      </rPr>
      <t>Vertragsdauer und Kündigung</t>
    </r>
  </si>
  <si>
    <r>
      <t xml:space="preserve">  a.) Der Vertrag soll am </t>
    </r>
    <r>
      <rPr>
        <b/>
        <sz val="12"/>
        <color theme="1"/>
        <rFont val="Arial Narrow"/>
        <family val="2"/>
      </rPr>
      <t>01.08.2025 oder nach Vereinbarung</t>
    </r>
    <r>
      <rPr>
        <sz val="12"/>
        <color theme="1"/>
        <rFont val="Arial Narrow"/>
        <family val="2"/>
      </rPr>
      <t xml:space="preserve"> beginnen.</t>
    </r>
  </si>
  <si>
    <r>
      <t xml:space="preserve">  c.) Der Vertrag für</t>
    </r>
    <r>
      <rPr>
        <b/>
        <sz val="12"/>
        <color theme="1"/>
        <rFont val="Arial Narrow"/>
        <family val="2"/>
      </rPr>
      <t xml:space="preserve"> </t>
    </r>
    <r>
      <rPr>
        <sz val="12"/>
        <color theme="1"/>
        <rFont val="Arial Narrow"/>
        <family val="2"/>
      </rPr>
      <t xml:space="preserve">hat eine Festlaufzeit </t>
    </r>
    <r>
      <rPr>
        <b/>
        <sz val="12"/>
        <color theme="1"/>
        <rFont val="Arial Narrow"/>
        <family val="2"/>
      </rPr>
      <t>von fünf Jahren bis zum 31.07.2030.</t>
    </r>
    <r>
      <rPr>
        <sz val="12"/>
        <color theme="1"/>
        <rFont val="Arial Narrow"/>
        <family val="2"/>
      </rPr>
      <t xml:space="preserve"> </t>
    </r>
  </si>
  <si>
    <r>
      <t xml:space="preserve">      Tariferhöhungen nach dem </t>
    </r>
    <r>
      <rPr>
        <b/>
        <sz val="12"/>
        <color theme="1"/>
        <rFont val="Arial Narrow"/>
        <family val="2"/>
      </rPr>
      <t>31.12.2026</t>
    </r>
    <r>
      <rPr>
        <sz val="12"/>
        <color theme="1"/>
        <rFont val="Arial Narrow"/>
        <family val="2"/>
      </rPr>
      <t xml:space="preserve"> können entsprechend beigefügtem Werkvertrag Pos. 1.13.3  geltend gemacht werden.</t>
    </r>
  </si>
  <si>
    <t>Die 6 periodischen Reinigungen sind jeweils in der vorletzten oder letzten Ferienwoche</t>
  </si>
  <si>
    <r>
      <t xml:space="preserve">durchzuführen und mit den </t>
    </r>
    <r>
      <rPr>
        <b/>
        <u/>
        <sz val="12"/>
        <color theme="1"/>
        <rFont val="Arial Narrow"/>
        <family val="2"/>
      </rPr>
      <t>Hausmeistern abzustimmen</t>
    </r>
    <r>
      <rPr>
        <b/>
        <sz val="12"/>
        <color theme="1"/>
        <rFont val="Arial Narrow"/>
        <family val="2"/>
      </rPr>
      <t>.</t>
    </r>
  </si>
  <si>
    <t xml:space="preserve">Die im LV geforderten periodischen Reinigungen (monatlich/vierteljährlich/jährlich) sind zu planen und mit dem </t>
  </si>
  <si>
    <t>AG abzustimmen, Nach Fertigstellung ist ein Rapport zu erstellen und dem AG einzureichen.</t>
  </si>
  <si>
    <t xml:space="preserve"> Vor Auftragsbeginn findet mit dem AN eine komplette Objektbegehung statt. Dabei wird der Zustand der Objekte</t>
  </si>
  <si>
    <t>erfasst und die Aufarbeitungsfrist der vorhandenen Reinigungsmängel einschließlich der Nachkontrolle festgelegt.</t>
  </si>
  <si>
    <t>Vorbereitung BK</t>
  </si>
  <si>
    <t>TR1</t>
  </si>
  <si>
    <t>FL1</t>
  </si>
  <si>
    <t>Bad/WC</t>
  </si>
  <si>
    <t xml:space="preserve">** ab Schuljahr 2026 ist die Maickler Grundschule (Alt- und Neubau) als Ganztagesschule geplant. </t>
  </si>
  <si>
    <t xml:space="preserve">Maickler Schule-Altbau, Maicklerstraße 30, 70736 Fellbach </t>
  </si>
  <si>
    <t xml:space="preserve">** </t>
  </si>
  <si>
    <t>Ab dem Schuljahr 2026/2027 wird die Maickler-Schule als Ganztages-Schule genutzt.</t>
  </si>
  <si>
    <t>Es ist von einer längeren Verweildauer der Schüler auszugehen.</t>
  </si>
  <si>
    <t>Mehrkosten bei Nutzung als Ganztagesschule</t>
  </si>
  <si>
    <t>Maickler Schule-Altbau, Maicklerstraße 30, 70736 Fellbach ab Schulj. 2026/27</t>
  </si>
  <si>
    <t>**</t>
  </si>
  <si>
    <t>Maickler Schule-Neubau, Hermann-Löns-Weg 9, 70736 Fellbach ab 2026/27</t>
  </si>
  <si>
    <t>Maickler Schule-Pavillon West, Maicklerstraße 30, 70736 Fellbach ab 2026/27</t>
  </si>
  <si>
    <t>Kosten bis August 2026</t>
  </si>
  <si>
    <t>Kosten ab August 2026</t>
  </si>
  <si>
    <t>Bieter 2025</t>
  </si>
  <si>
    <t xml:space="preserve">10.)  Reinigungs- und Pflegeanleitung: </t>
  </si>
  <si>
    <t>Terrazzo- und Parkettfußböden, Pflegeanleitungen  = siehe ZIP_Ordner: "Reinigungs- und Pflegeanleitung"</t>
  </si>
  <si>
    <t>14.) Grundreinigung der Sanitär- und Umkleideräume</t>
  </si>
  <si>
    <t>2.)  Reinigungszeiten (siehe Anforderung Objektausführung)</t>
  </si>
  <si>
    <t>15.) Maximale Leistungskennzahlen</t>
  </si>
  <si>
    <t>Kunstwerk, Schorndorferstraße 33, 70736 Fellbach</t>
  </si>
  <si>
    <t xml:space="preserve">Maickler Schule-Neubau, Herrmann-Löns-Weg 9, 70736 Fellbach </t>
  </si>
  <si>
    <t xml:space="preserve">Maickler Schule-Sporthalle, Maicklerstraße 32, 70736 Fellbach </t>
  </si>
  <si>
    <t>Kunstwerk e.V., Schorndorferstraße 33, 70736 Fellbach</t>
  </si>
  <si>
    <t xml:space="preserve">Es kann nur das gesamte Los mit allen Objekte angeboten werden. </t>
  </si>
  <si>
    <r>
      <t xml:space="preserve">Die angebotenen Preise sind Festpreise bis zum </t>
    </r>
    <r>
      <rPr>
        <b/>
        <sz val="12"/>
        <rFont val="Arial Narrow"/>
        <family val="2"/>
      </rPr>
      <t>31.07.2030.</t>
    </r>
    <r>
      <rPr>
        <sz val="12"/>
        <rFont val="Arial Narrow"/>
        <family val="2"/>
      </rPr>
      <t>(Die aktuell bekannten Tariferhöhungen ab 01.01.2025</t>
    </r>
  </si>
  <si>
    <t xml:space="preserve">       Die Unterhaltsreinigung in den Schulen beginnt nach den Sommerferien 2025.</t>
  </si>
  <si>
    <t xml:space="preserve">       In der letzten Woche der Sommerf- bzw. Winterferien sind die Verwaltungsbereiche in den Schulen entsprechend </t>
  </si>
  <si>
    <t xml:space="preserve">      den Kalkulationsblätter zu reinigen.</t>
  </si>
  <si>
    <t xml:space="preserve">       Während dieser Probezeit ist der AG berechtigt, bei nicht zufriedenstellender Zusammenarbeit</t>
  </si>
  <si>
    <t xml:space="preserve">      Bei einer Kündigung in der Probezeit erfolgt die Abrechnung der Reinigungskosten nach den tatsächlichen </t>
  </si>
  <si>
    <t xml:space="preserve">      Reinigungstagen und Leistungserfüllung.</t>
  </si>
  <si>
    <t xml:space="preserve"> b.)  Für den Fall, dass der Auftragnehmer vor vollständiger Vertragserfüllung, z.B. bei Insolvenz, Kündigung durch AG  bzw.</t>
  </si>
  <si>
    <t xml:space="preserve">      Arbeiten den übrigen Bietern in der Reihenfolge des Ausschreibungsergebnisses bis Platz 5 anzutragen.</t>
  </si>
  <si>
    <t xml:space="preserve">       AN oder wegen nicht zufriedenstellender Zusammenarbeit, ausfällt, behält sich der Auftraggeber vor, die verbleibenden </t>
  </si>
  <si>
    <t xml:space="preserve">Das Zeitfenster für die laufende Reinigung liegt in Schulen frühestens zwischen 17:30 Uhr und 22:00 Uhr, </t>
  </si>
  <si>
    <t xml:space="preserve">in Turn- und Veranstaltungshallen Mo -SA zwischen 5:00 Uhr und 7:00 Uhr sowie SA ab Veranstaltungsschluss und in </t>
  </si>
  <si>
    <t>Verwaltungsgebäuden von Mo. bis Fr. ab 17:00 Uhr.</t>
  </si>
  <si>
    <t xml:space="preserve">Alle Reinigungsarbeiten, die in den Ferien anfallen, muss der Dienstleister 1 Woche vor Ferienbeginn terminieren </t>
  </si>
  <si>
    <t xml:space="preserve">Der Auftragnehmer hat auf seine Kosten in den zu reinigenden Sporthallen halbjährlich das Gleitverhalten nach </t>
  </si>
  <si>
    <t>DIN 18032 mit einem Prüfprotokoll nachzuweisen.</t>
  </si>
  <si>
    <t xml:space="preserve">an diesen Tagen durchzuführen und im Vorfeld mit dem Hausmeister zu terminieren. </t>
  </si>
  <si>
    <t>Die im LV aufgeführten periodischen Reinigungsleistungen die 6x bzw. 2x jährlich durchzuführen sind, sind möglichst</t>
  </si>
  <si>
    <t xml:space="preserve">und mit dem Auftraggeber abstimmen. In den Sommerferien sind die Tätigkeiten bis 3 Tage vor Schulbeginn und </t>
  </si>
  <si>
    <t>bei den restlichen Ferien bis 2 Tage vor Schulbeginn fertig zu stellen.</t>
  </si>
  <si>
    <t>Bei den Arbeiten in den Objekten der Stadt Fellbach sind die Sicherheitsanweisungen des AG</t>
  </si>
  <si>
    <t>VHS  oder Herr Rienth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</si>
</sst>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407]General"/>
    <numFmt numFmtId="165" formatCode="[$-407]0.00%"/>
    <numFmt numFmtId="166" formatCode="#,##0.00&quot; €&quot;"/>
    <numFmt numFmtId="167" formatCode="[$-407]#,##0.00"/>
    <numFmt numFmtId="168" formatCode="[$-407]dd&quot;.&quot;mm&quot;.&quot;yyyy"/>
    <numFmt numFmtId="169" formatCode="[$-407]0%"/>
    <numFmt numFmtId="170" formatCode="#,##0.00&quot;%&quot;"/>
    <numFmt numFmtId="171" formatCode="[$-407]mmm&quot; &quot;yy"/>
    <numFmt numFmtId="172" formatCode="[$-407]0.00"/>
    <numFmt numFmtId="173" formatCode="#,##0.00&quot; &quot;[$€-407];[Red]&quot;-&quot;#,##0.00&quot; &quot;[$€-407]"/>
    <numFmt numFmtId="174" formatCode="[$-407]#,##0"/>
    <numFmt numFmtId="175" formatCode="[$-407]0"/>
    <numFmt numFmtId="176" formatCode="0.0000"/>
    <numFmt numFmtId="177" formatCode="0.0"/>
    <numFmt numFmtId="178" formatCode="[$-407]#,##0.00&quot;   &quot;;[$-407]&quot;-&quot;#,##0.00&quot;   &quot;"/>
    <numFmt numFmtId="179" formatCode="#,##0.00\ &quot;€&quot;"/>
    <numFmt numFmtId="180" formatCode="#,##0.00&quot;    &quot;;&quot;-&quot;#,##0.00&quot;    &quot;;&quot; -&quot;#&quot;    &quot;;@&quot; &quot;"/>
    <numFmt numFmtId="181" formatCode="0.0%"/>
  </numFmts>
  <fonts count="95">
    <font>
      <sz val="11"/>
      <color rgb="FF000000"/>
      <name val="Arial"/>
      <family val="2"/>
    </font>
    <font>
      <sz val="11"/>
      <color theme="1"/>
      <name val="Calibri"/>
      <family val="2"/>
      <scheme val="minor"/>
    </font>
    <font>
      <sz val="11"/>
      <color rgb="FF000000"/>
      <name val="Arial"/>
      <family val="2"/>
    </font>
    <font>
      <b/>
      <sz val="11"/>
      <color rgb="FFFF0000"/>
      <name val="Arial"/>
      <family val="2"/>
    </font>
    <font>
      <u/>
      <sz val="10"/>
      <color rgb="FF0000FF"/>
      <name val="Arial"/>
      <family val="2"/>
    </font>
    <font>
      <sz val="11"/>
      <color rgb="FF000000"/>
      <name val="Calibri"/>
      <family val="2"/>
    </font>
    <font>
      <b/>
      <i/>
      <sz val="16"/>
      <color rgb="FF000000"/>
      <name val="Arial"/>
      <family val="2"/>
    </font>
    <font>
      <b/>
      <i/>
      <u/>
      <sz val="11"/>
      <color rgb="FF000000"/>
      <name val="Arial"/>
      <family val="2"/>
    </font>
    <font>
      <sz val="10"/>
      <color rgb="FF000000"/>
      <name val="Arial"/>
      <family val="2"/>
    </font>
    <font>
      <sz val="12"/>
      <color rgb="FF000000"/>
      <name val="Arial Narrow"/>
      <family val="2"/>
    </font>
    <font>
      <sz val="8"/>
      <color rgb="FF000000"/>
      <name val="Arial"/>
      <family val="2"/>
    </font>
    <font>
      <sz val="20"/>
      <color rgb="FF000000"/>
      <name val="Arial Narrow"/>
      <family val="2"/>
    </font>
    <font>
      <sz val="10"/>
      <color rgb="FF000000"/>
      <name val="Arial Narrow"/>
      <family val="2"/>
    </font>
    <font>
      <b/>
      <sz val="12"/>
      <color rgb="FF000000"/>
      <name val="Arial Narrow"/>
      <family val="2"/>
    </font>
    <font>
      <b/>
      <sz val="12"/>
      <color rgb="FFFF0000"/>
      <name val="Arial Narrow"/>
      <family val="2"/>
    </font>
    <font>
      <sz val="14"/>
      <color rgb="FF000000"/>
      <name val="Arial Narrow"/>
      <family val="2"/>
    </font>
    <font>
      <b/>
      <sz val="10"/>
      <color rgb="FF000000"/>
      <name val="Arial Narrow"/>
      <family val="2"/>
    </font>
    <font>
      <sz val="12"/>
      <color rgb="FFFF0000"/>
      <name val="Arial Narrow"/>
      <family val="2"/>
    </font>
    <font>
      <sz val="9"/>
      <color rgb="FF000000"/>
      <name val="Arial"/>
      <family val="2"/>
    </font>
    <font>
      <b/>
      <sz val="9"/>
      <color rgb="FF000000"/>
      <name val="Arial"/>
      <family val="2"/>
    </font>
    <font>
      <sz val="12"/>
      <color rgb="FF000000"/>
      <name val="Arial"/>
      <family val="2"/>
    </font>
    <font>
      <b/>
      <sz val="12"/>
      <color rgb="FF000000"/>
      <name val="Arial"/>
      <family val="2"/>
    </font>
    <font>
      <b/>
      <sz val="8"/>
      <color rgb="FF000000"/>
      <name val="Arial"/>
      <family val="2"/>
    </font>
    <font>
      <b/>
      <sz val="9"/>
      <color rgb="FFFFFFFF"/>
      <name val="Arial"/>
      <family val="2"/>
    </font>
    <font>
      <sz val="9"/>
      <color rgb="FF000000"/>
      <name val="Arial Narrow"/>
      <family val="2"/>
    </font>
    <font>
      <b/>
      <sz val="10"/>
      <color rgb="FF000000"/>
      <name val="Arial"/>
      <family val="2"/>
    </font>
    <font>
      <b/>
      <sz val="10"/>
      <color rgb="FFFF0000"/>
      <name val="Arial"/>
      <family val="2"/>
    </font>
    <font>
      <sz val="10"/>
      <color rgb="FFFF0000"/>
      <name val="Arial"/>
      <family val="2"/>
    </font>
    <font>
      <i/>
      <sz val="10"/>
      <color rgb="FF000000"/>
      <name val="Arial"/>
      <family val="2"/>
    </font>
    <font>
      <b/>
      <sz val="11"/>
      <color rgb="FF000000"/>
      <name val="Arial"/>
      <family val="2"/>
    </font>
    <font>
      <b/>
      <sz val="10"/>
      <color rgb="FF0000FF"/>
      <name val="Arial"/>
      <family val="2"/>
    </font>
    <font>
      <u/>
      <sz val="10"/>
      <color rgb="FF000000"/>
      <name val="Arial Black"/>
      <family val="2"/>
    </font>
    <font>
      <sz val="10"/>
      <color rgb="FF000000"/>
      <name val="Arial Black"/>
      <family val="2"/>
    </font>
    <font>
      <b/>
      <u/>
      <sz val="10"/>
      <color rgb="FF000000"/>
      <name val="Arial"/>
      <family val="2"/>
    </font>
    <font>
      <u/>
      <sz val="10"/>
      <color rgb="FF000000"/>
      <name val="Arial"/>
      <family val="2"/>
    </font>
    <font>
      <sz val="8"/>
      <color rgb="FFFFFFFF"/>
      <name val="Arial"/>
      <family val="2"/>
    </font>
    <font>
      <b/>
      <sz val="8"/>
      <color rgb="FFFF0000"/>
      <name val="Arial"/>
      <family val="2"/>
    </font>
    <font>
      <sz val="14"/>
      <color rgb="FF000000"/>
      <name val="Arial"/>
      <family val="2"/>
    </font>
    <font>
      <sz val="11"/>
      <color indexed="8"/>
      <name val="Calibri"/>
      <family val="2"/>
    </font>
    <font>
      <sz val="20"/>
      <name val="Arial Narrow"/>
      <family val="2"/>
    </font>
    <font>
      <sz val="10"/>
      <name val="Arial Narrow"/>
      <family val="2"/>
    </font>
    <font>
      <b/>
      <sz val="12"/>
      <name val="Arial Narrow"/>
      <family val="2"/>
    </font>
    <font>
      <sz val="12"/>
      <name val="Arial Narrow"/>
      <family val="2"/>
    </font>
    <font>
      <b/>
      <sz val="10"/>
      <name val="Arial Narrow"/>
      <family val="2"/>
    </font>
    <font>
      <b/>
      <sz val="16"/>
      <name val="Arial Narrow"/>
      <family val="2"/>
    </font>
    <font>
      <b/>
      <u/>
      <sz val="10"/>
      <name val="Arial Narrow"/>
      <family val="2"/>
    </font>
    <font>
      <b/>
      <sz val="10"/>
      <color indexed="10"/>
      <name val="Arial Narrow"/>
      <family val="2"/>
    </font>
    <font>
      <b/>
      <sz val="12"/>
      <color indexed="8"/>
      <name val="Arial Narrow"/>
      <family val="2"/>
    </font>
    <font>
      <sz val="12"/>
      <color indexed="8"/>
      <name val="Arial Narrow"/>
      <family val="2"/>
    </font>
    <font>
      <b/>
      <u/>
      <sz val="12"/>
      <color indexed="8"/>
      <name val="Arial Narrow"/>
      <family val="2"/>
    </font>
    <font>
      <sz val="10"/>
      <name val="Arial"/>
      <family val="2"/>
    </font>
    <font>
      <sz val="8"/>
      <name val="Arial"/>
      <family val="2"/>
    </font>
    <font>
      <u/>
      <sz val="11"/>
      <color theme="10"/>
      <name val="Arial"/>
      <family val="2"/>
    </font>
    <font>
      <sz val="10"/>
      <color indexed="8"/>
      <name val="Arial Narrow"/>
      <family val="2"/>
    </font>
    <font>
      <sz val="10"/>
      <color theme="1"/>
      <name val="Arial Narrow"/>
      <family val="2"/>
    </font>
    <font>
      <b/>
      <sz val="10"/>
      <color theme="1"/>
      <name val="Arial Narrow"/>
      <family val="2"/>
    </font>
    <font>
      <b/>
      <sz val="14"/>
      <name val="Arial Narrow"/>
      <family val="2"/>
    </font>
    <font>
      <sz val="9"/>
      <color theme="1"/>
      <name val="Arial Narrow"/>
      <family val="2"/>
    </font>
    <font>
      <sz val="8"/>
      <color theme="0"/>
      <name val="Arial"/>
      <family val="2"/>
    </font>
    <font>
      <sz val="9"/>
      <name val="Arial"/>
      <family val="2"/>
    </font>
    <font>
      <sz val="9"/>
      <color theme="1"/>
      <name val="Arial"/>
      <family val="2"/>
    </font>
    <font>
      <b/>
      <sz val="9"/>
      <name val="Arial"/>
      <family val="2"/>
    </font>
    <font>
      <sz val="9"/>
      <color indexed="8"/>
      <name val="Arial Narrow"/>
      <family val="2"/>
    </font>
    <font>
      <sz val="10"/>
      <name val="Arial"/>
    </font>
    <font>
      <sz val="14"/>
      <name val="Arial Narrow"/>
      <family val="2"/>
    </font>
    <font>
      <sz val="11"/>
      <name val="Arial Narrow"/>
      <family val="2"/>
    </font>
    <font>
      <u/>
      <sz val="12"/>
      <name val="Arial Narrow"/>
      <family val="2"/>
    </font>
    <font>
      <b/>
      <u/>
      <sz val="14"/>
      <name val="Arial Narrow"/>
      <family val="2"/>
    </font>
    <font>
      <sz val="12"/>
      <name val="Calibri"/>
      <family val="2"/>
    </font>
    <font>
      <sz val="26"/>
      <name val="Arial Narrow"/>
      <family val="2"/>
    </font>
    <font>
      <b/>
      <u/>
      <sz val="16"/>
      <name val="Arial Narrow"/>
      <family val="2"/>
    </font>
    <font>
      <b/>
      <sz val="16"/>
      <color indexed="10"/>
      <name val="Arial Narrow"/>
      <family val="2"/>
    </font>
    <font>
      <u/>
      <sz val="16"/>
      <name val="Arial Narrow"/>
      <family val="2"/>
    </font>
    <font>
      <sz val="8"/>
      <name val="Arial Narrow"/>
      <family val="2"/>
    </font>
    <font>
      <sz val="12"/>
      <color indexed="12"/>
      <name val="Arial Narrow"/>
      <family val="2"/>
    </font>
    <font>
      <b/>
      <sz val="11"/>
      <name val="Arial Narrow"/>
      <family val="2"/>
    </font>
    <font>
      <sz val="11"/>
      <color indexed="12"/>
      <name val="Arial Narrow"/>
      <family val="2"/>
    </font>
    <font>
      <sz val="12"/>
      <color indexed="10"/>
      <name val="Arial Narrow"/>
      <family val="2"/>
    </font>
    <font>
      <b/>
      <sz val="11"/>
      <color indexed="10"/>
      <name val="Arial Narrow"/>
      <family val="2"/>
    </font>
    <font>
      <sz val="11"/>
      <color indexed="10"/>
      <name val="Arial Narrow"/>
      <family val="2"/>
    </font>
    <font>
      <sz val="10"/>
      <color rgb="FFFF0000"/>
      <name val="Arial Narrow"/>
      <family val="2"/>
    </font>
    <font>
      <sz val="10"/>
      <color indexed="10"/>
      <name val="Arial Narrow"/>
      <family val="2"/>
    </font>
    <font>
      <b/>
      <sz val="14"/>
      <color indexed="10"/>
      <name val="Arial Narrow"/>
      <family val="2"/>
    </font>
    <font>
      <sz val="14"/>
      <color indexed="10"/>
      <name val="Arial Narrow"/>
      <family val="2"/>
    </font>
    <font>
      <sz val="11"/>
      <name val="Arial"/>
      <family val="2"/>
    </font>
    <font>
      <b/>
      <sz val="10"/>
      <name val="Arial"/>
      <family val="2"/>
    </font>
    <font>
      <b/>
      <sz val="11"/>
      <color theme="1"/>
      <name val="Calibri"/>
      <family val="2"/>
      <scheme val="minor"/>
    </font>
    <font>
      <sz val="10"/>
      <color theme="1"/>
      <name val="Arial1"/>
    </font>
    <font>
      <sz val="12"/>
      <color theme="1"/>
      <name val="Arial Narrow"/>
      <family val="2"/>
    </font>
    <font>
      <sz val="12"/>
      <color theme="1"/>
      <name val="Arial"/>
      <family val="2"/>
    </font>
    <font>
      <sz val="12"/>
      <color rgb="FF0000FF"/>
      <name val="Arial Narrow"/>
      <family val="2"/>
    </font>
    <font>
      <b/>
      <sz val="12"/>
      <color theme="1"/>
      <name val="Arial Narrow"/>
      <family val="2"/>
    </font>
    <font>
      <b/>
      <sz val="11"/>
      <color theme="1"/>
      <name val="Arial Narrow"/>
      <family val="2"/>
    </font>
    <font>
      <b/>
      <u/>
      <sz val="12"/>
      <color theme="1"/>
      <name val="Arial Narrow"/>
      <family val="2"/>
    </font>
    <font>
      <sz val="10"/>
      <color rgb="FF000000"/>
      <name val="Agfa Rotis Semisans"/>
    </font>
  </fonts>
  <fills count="25">
    <fill>
      <patternFill patternType="none"/>
    </fill>
    <fill>
      <patternFill patternType="gray125"/>
    </fill>
    <fill>
      <patternFill patternType="solid">
        <fgColor rgb="FFFFFFFF"/>
        <bgColor rgb="FFFFFFFF"/>
      </patternFill>
    </fill>
    <fill>
      <patternFill patternType="solid">
        <fgColor rgb="FFFFFF99"/>
        <bgColor rgb="FFFFFF99"/>
      </patternFill>
    </fill>
    <fill>
      <patternFill patternType="solid">
        <fgColor rgb="FFFFCC99"/>
        <bgColor rgb="FFFFCC99"/>
      </patternFill>
    </fill>
    <fill>
      <patternFill patternType="solid">
        <fgColor rgb="FFC0C0C0"/>
        <bgColor rgb="FFC0C0C0"/>
      </patternFill>
    </fill>
    <fill>
      <patternFill patternType="solid">
        <fgColor rgb="FFCCFF99"/>
        <bgColor rgb="FFCCFF99"/>
      </patternFill>
    </fill>
    <fill>
      <patternFill patternType="solid">
        <fgColor rgb="FF002060"/>
        <bgColor rgb="FF002060"/>
      </patternFill>
    </fill>
    <fill>
      <patternFill patternType="solid">
        <fgColor rgb="FFFFFF00"/>
        <bgColor rgb="FFFFFF00"/>
      </patternFill>
    </fill>
    <fill>
      <patternFill patternType="solid">
        <fgColor rgb="FF535353"/>
        <bgColor rgb="FF535353"/>
      </patternFill>
    </fill>
    <fill>
      <patternFill patternType="solid">
        <fgColor rgb="FFD9D9D9"/>
        <bgColor rgb="FFD9D9D9"/>
      </patternFill>
    </fill>
    <fill>
      <patternFill patternType="solid">
        <fgColor rgb="FFADB9CA"/>
        <bgColor rgb="FFADB9CA"/>
      </patternFill>
    </fill>
    <fill>
      <patternFill patternType="solid">
        <fgColor rgb="FFDAE3F3"/>
        <bgColor rgb="FFDAE3F3"/>
      </patternFill>
    </fill>
    <fill>
      <patternFill patternType="solid">
        <fgColor rgb="FFCCFFFF"/>
        <bgColor rgb="FFCCFFFF"/>
      </patternFill>
    </fill>
    <fill>
      <patternFill patternType="solid">
        <fgColor rgb="FF33FF99"/>
        <bgColor rgb="FF33FF99"/>
      </patternFill>
    </fill>
    <fill>
      <patternFill patternType="solid">
        <fgColor rgb="FFD0CECE"/>
        <bgColor rgb="FFD0CECE"/>
      </patternFill>
    </fill>
    <fill>
      <patternFill patternType="solid">
        <fgColor rgb="FFDDDDDD"/>
        <bgColor rgb="FFDDDDDD"/>
      </patternFill>
    </fill>
    <fill>
      <patternFill patternType="solid">
        <fgColor rgb="FFCCFFCC"/>
        <bgColor rgb="FFCCFFCC"/>
      </patternFill>
    </fill>
    <fill>
      <patternFill patternType="solid">
        <fgColor indexed="43"/>
        <bgColor indexed="26"/>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rgb="FFFFFFFF"/>
      </patternFill>
    </fill>
    <fill>
      <patternFill patternType="solid">
        <fgColor theme="0" tint="-0.14999847407452621"/>
        <bgColor rgb="FFFFFFFF"/>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s>
  <cellStyleXfs count="29">
    <xf numFmtId="0" fontId="0" fillId="0" borderId="0"/>
    <xf numFmtId="0" fontId="2" fillId="0" borderId="0" applyNumberFormat="0" applyFont="0" applyFill="0" applyBorder="0" applyAlignment="0" applyProtection="0"/>
    <xf numFmtId="0" fontId="3" fillId="0" borderId="0" applyNumberFormat="0" applyFill="0" applyBorder="0" applyAlignment="0" applyProtection="0"/>
    <xf numFmtId="0" fontId="2" fillId="0" borderId="0" applyNumberFormat="0" applyFont="0" applyBorder="0" applyProtection="0"/>
    <xf numFmtId="164" fontId="4" fillId="0" borderId="0" applyBorder="0" applyProtection="0"/>
    <xf numFmtId="164" fontId="5" fillId="0" borderId="0" applyBorder="0" applyProtection="0"/>
    <xf numFmtId="0" fontId="6" fillId="0" borderId="0" applyNumberFormat="0" applyBorder="0" applyProtection="0">
      <alignment horizontal="center"/>
    </xf>
    <xf numFmtId="0" fontId="6" fillId="0" borderId="0" applyNumberFormat="0" applyBorder="0" applyProtection="0">
      <alignment horizontal="center" textRotation="90"/>
    </xf>
    <xf numFmtId="169" fontId="5" fillId="0" borderId="0" applyBorder="0" applyProtection="0"/>
    <xf numFmtId="0" fontId="7" fillId="0" borderId="0" applyNumberFormat="0" applyBorder="0" applyProtection="0"/>
    <xf numFmtId="173" fontId="7" fillId="0" borderId="0" applyBorder="0" applyProtection="0"/>
    <xf numFmtId="164" fontId="8" fillId="0" borderId="0" applyBorder="0" applyProtection="0"/>
    <xf numFmtId="164" fontId="8" fillId="0" borderId="0" applyBorder="0" applyProtection="0"/>
    <xf numFmtId="164" fontId="8" fillId="0" borderId="0" applyBorder="0" applyProtection="0"/>
    <xf numFmtId="164" fontId="9" fillId="0" borderId="0" applyBorder="0" applyProtection="0"/>
    <xf numFmtId="164" fontId="8" fillId="0" borderId="0" applyBorder="0" applyProtection="0"/>
    <xf numFmtId="164" fontId="5" fillId="0" borderId="0" applyBorder="0" applyProtection="0"/>
    <xf numFmtId="164" fontId="5" fillId="0" borderId="0" applyBorder="0" applyProtection="0"/>
    <xf numFmtId="164" fontId="5" fillId="0" borderId="0" applyBorder="0" applyProtection="0"/>
    <xf numFmtId="164" fontId="8" fillId="0" borderId="0" applyBorder="0" applyProtection="0"/>
    <xf numFmtId="164" fontId="10" fillId="0" borderId="0" applyBorder="0" applyProtection="0"/>
    <xf numFmtId="0" fontId="38" fillId="0" borderId="0"/>
    <xf numFmtId="0" fontId="50" fillId="0" borderId="0"/>
    <xf numFmtId="0" fontId="50" fillId="0" borderId="0"/>
    <xf numFmtId="0" fontId="52" fillId="0" borderId="0" applyNumberFormat="0" applyFill="0" applyBorder="0" applyAlignment="0" applyProtection="0"/>
    <xf numFmtId="43" fontId="2" fillId="0" borderId="0" applyFont="0" applyFill="0" applyBorder="0" applyAlignment="0" applyProtection="0"/>
    <xf numFmtId="0" fontId="1" fillId="0" borderId="0"/>
    <xf numFmtId="0" fontId="63" fillId="0" borderId="0"/>
    <xf numFmtId="180" fontId="87" fillId="0" borderId="0"/>
  </cellStyleXfs>
  <cellXfs count="555">
    <xf numFmtId="0" fontId="0" fillId="0" borderId="0" xfId="0"/>
    <xf numFmtId="164" fontId="12" fillId="0" borderId="0" xfId="5" applyFont="1" applyAlignment="1" applyProtection="1">
      <alignment horizontal="center" vertical="center"/>
      <protection locked="0"/>
    </xf>
    <xf numFmtId="164" fontId="11" fillId="0" borderId="0" xfId="5" applyFont="1" applyAlignment="1" applyProtection="1">
      <alignment vertical="center"/>
      <protection hidden="1"/>
    </xf>
    <xf numFmtId="164" fontId="9" fillId="0" borderId="0" xfId="5" applyFont="1" applyAlignment="1" applyProtection="1">
      <alignment horizontal="left" vertical="center"/>
      <protection hidden="1"/>
    </xf>
    <xf numFmtId="164" fontId="12" fillId="0" borderId="0" xfId="5" applyFont="1" applyAlignment="1" applyProtection="1">
      <alignment horizontal="center" vertical="center"/>
      <protection hidden="1"/>
    </xf>
    <xf numFmtId="164" fontId="9" fillId="0" borderId="0" xfId="5" applyFont="1" applyAlignment="1" applyProtection="1">
      <alignment horizontal="center" vertical="center"/>
      <protection hidden="1"/>
    </xf>
    <xf numFmtId="164" fontId="13" fillId="0" borderId="0" xfId="5" applyFont="1" applyAlignment="1" applyProtection="1">
      <alignment vertical="center"/>
      <protection hidden="1"/>
    </xf>
    <xf numFmtId="164" fontId="13" fillId="0" borderId="0" xfId="5" applyFont="1" applyAlignment="1" applyProtection="1">
      <alignment horizontal="center" vertical="center"/>
      <protection hidden="1"/>
    </xf>
    <xf numFmtId="164" fontId="12" fillId="0" borderId="0" xfId="5" applyFont="1" applyAlignment="1" applyProtection="1">
      <alignment horizontal="left" vertical="center"/>
      <protection locked="0"/>
    </xf>
    <xf numFmtId="164" fontId="14" fillId="0" borderId="0" xfId="5" applyFont="1" applyAlignment="1" applyProtection="1">
      <alignment horizontal="center" vertical="center"/>
      <protection hidden="1"/>
    </xf>
    <xf numFmtId="164" fontId="9" fillId="0" borderId="0" xfId="5" applyFont="1" applyAlignment="1" applyProtection="1">
      <alignment horizontal="center" vertical="center"/>
      <protection locked="0"/>
    </xf>
    <xf numFmtId="164" fontId="13" fillId="0" borderId="0" xfId="5" applyFont="1" applyAlignment="1" applyProtection="1">
      <alignment horizontal="left" vertical="center"/>
      <protection hidden="1"/>
    </xf>
    <xf numFmtId="164" fontId="15" fillId="0" borderId="0" xfId="5" applyFont="1" applyAlignment="1" applyProtection="1">
      <alignment horizontal="left" vertical="center"/>
      <protection hidden="1"/>
    </xf>
    <xf numFmtId="168" fontId="9" fillId="0" borderId="0" xfId="5" applyNumberFormat="1" applyFont="1" applyAlignment="1" applyProtection="1">
      <alignment horizontal="center" vertical="center"/>
      <protection hidden="1"/>
    </xf>
    <xf numFmtId="172" fontId="9" fillId="0" borderId="0" xfId="5" applyNumberFormat="1" applyFont="1" applyAlignment="1" applyProtection="1">
      <alignment horizontal="center" vertical="center"/>
      <protection hidden="1"/>
    </xf>
    <xf numFmtId="168" fontId="13" fillId="0" borderId="0" xfId="5" applyNumberFormat="1" applyFont="1" applyAlignment="1" applyProtection="1">
      <alignment horizontal="left" vertical="center"/>
      <protection hidden="1"/>
    </xf>
    <xf numFmtId="172" fontId="9" fillId="0" borderId="0" xfId="5" applyNumberFormat="1" applyFont="1" applyAlignment="1" applyProtection="1">
      <alignment horizontal="right" vertical="center"/>
      <protection hidden="1"/>
    </xf>
    <xf numFmtId="168" fontId="9" fillId="0" borderId="0" xfId="5" applyNumberFormat="1" applyFont="1" applyAlignment="1" applyProtection="1">
      <alignment horizontal="left" vertical="center"/>
      <protection hidden="1"/>
    </xf>
    <xf numFmtId="164" fontId="16" fillId="0" borderId="0" xfId="5" applyFont="1" applyAlignment="1" applyProtection="1">
      <alignment horizontal="center" vertical="center"/>
      <protection hidden="1"/>
    </xf>
    <xf numFmtId="172" fontId="13" fillId="0" borderId="0" xfId="5" applyNumberFormat="1" applyFont="1" applyAlignment="1" applyProtection="1">
      <alignment horizontal="right" vertical="center"/>
      <protection hidden="1"/>
    </xf>
    <xf numFmtId="164" fontId="9" fillId="0" borderId="0" xfId="12" applyFont="1" applyAlignment="1" applyProtection="1">
      <alignment horizontal="left" vertical="center"/>
      <protection hidden="1"/>
    </xf>
    <xf numFmtId="164" fontId="9" fillId="0" borderId="0" xfId="11" applyFont="1" applyAlignment="1" applyProtection="1">
      <alignment horizontal="left" vertical="center"/>
      <protection hidden="1"/>
    </xf>
    <xf numFmtId="164" fontId="9" fillId="0" borderId="0" xfId="12" applyFont="1" applyAlignment="1" applyProtection="1">
      <alignment vertical="center"/>
      <protection hidden="1"/>
    </xf>
    <xf numFmtId="164" fontId="9" fillId="0" borderId="0" xfId="11" applyFont="1" applyAlignment="1" applyProtection="1">
      <alignment vertical="center"/>
      <protection hidden="1"/>
    </xf>
    <xf numFmtId="164" fontId="17" fillId="0" borderId="0" xfId="5" applyFont="1" applyAlignment="1" applyProtection="1">
      <alignment horizontal="left" vertical="center"/>
      <protection hidden="1"/>
    </xf>
    <xf numFmtId="164" fontId="17" fillId="0" borderId="0" xfId="5" applyFont="1" applyAlignment="1" applyProtection="1">
      <alignment vertical="center"/>
      <protection hidden="1"/>
    </xf>
    <xf numFmtId="164" fontId="9" fillId="0" borderId="0" xfId="5" applyFont="1" applyAlignment="1" applyProtection="1">
      <alignment vertical="center"/>
      <protection hidden="1"/>
    </xf>
    <xf numFmtId="164" fontId="18" fillId="2" borderId="0" xfId="5" applyFont="1" applyFill="1" applyAlignment="1" applyProtection="1">
      <alignment horizontal="center"/>
      <protection hidden="1"/>
    </xf>
    <xf numFmtId="164" fontId="10" fillId="2" borderId="0" xfId="5" applyFont="1" applyFill="1" applyAlignment="1" applyProtection="1">
      <alignment horizontal="left"/>
      <protection hidden="1"/>
    </xf>
    <xf numFmtId="165" fontId="18" fillId="2" borderId="0" xfId="5" applyNumberFormat="1" applyFont="1" applyFill="1" applyProtection="1">
      <protection hidden="1"/>
    </xf>
    <xf numFmtId="166" fontId="18" fillId="2" borderId="0" xfId="5" applyNumberFormat="1" applyFont="1" applyFill="1" applyProtection="1">
      <protection hidden="1"/>
    </xf>
    <xf numFmtId="164" fontId="18" fillId="2" borderId="0" xfId="5" applyFont="1" applyFill="1" applyProtection="1">
      <protection hidden="1"/>
    </xf>
    <xf numFmtId="164" fontId="18" fillId="0" borderId="0" xfId="5" applyFont="1" applyProtection="1"/>
    <xf numFmtId="164" fontId="19" fillId="2" borderId="0" xfId="5" applyFont="1" applyFill="1" applyAlignment="1" applyProtection="1">
      <alignment horizontal="right" vertical="center"/>
      <protection hidden="1"/>
    </xf>
    <xf numFmtId="165" fontId="20" fillId="2" borderId="0" xfId="5" applyNumberFormat="1" applyFont="1" applyFill="1" applyAlignment="1" applyProtection="1">
      <alignment horizontal="center" vertical="center"/>
      <protection hidden="1"/>
    </xf>
    <xf numFmtId="164" fontId="10" fillId="2" borderId="0" xfId="5" applyFont="1" applyFill="1" applyAlignment="1" applyProtection="1">
      <alignment horizontal="left" vertical="center"/>
      <protection hidden="1"/>
    </xf>
    <xf numFmtId="166" fontId="21" fillId="2" borderId="0" xfId="5" applyNumberFormat="1" applyFont="1" applyFill="1" applyAlignment="1" applyProtection="1">
      <alignment horizontal="center" vertical="center"/>
      <protection hidden="1"/>
    </xf>
    <xf numFmtId="167" fontId="18" fillId="6" borderId="1" xfId="5" applyNumberFormat="1" applyFont="1" applyFill="1" applyBorder="1" applyAlignment="1" applyProtection="1">
      <alignment horizontal="center" vertical="center"/>
      <protection hidden="1"/>
    </xf>
    <xf numFmtId="164" fontId="10" fillId="2" borderId="0" xfId="5" applyFont="1" applyFill="1" applyAlignment="1" applyProtection="1">
      <alignment horizontal="center" wrapText="1"/>
      <protection hidden="1"/>
    </xf>
    <xf numFmtId="166" fontId="18" fillId="2" borderId="1" xfId="5" applyNumberFormat="1" applyFont="1" applyFill="1" applyBorder="1" applyAlignment="1" applyProtection="1">
      <alignment horizontal="center" vertical="center"/>
      <protection hidden="1"/>
    </xf>
    <xf numFmtId="167" fontId="18" fillId="4" borderId="1" xfId="5" applyNumberFormat="1" applyFont="1" applyFill="1" applyBorder="1" applyAlignment="1" applyProtection="1">
      <alignment horizontal="center" vertical="center"/>
      <protection hidden="1"/>
    </xf>
    <xf numFmtId="167" fontId="18" fillId="4" borderId="1" xfId="5" applyNumberFormat="1" applyFont="1" applyFill="1" applyBorder="1" applyAlignment="1" applyProtection="1">
      <alignment horizontal="center" vertical="center" wrapText="1"/>
      <protection hidden="1"/>
    </xf>
    <xf numFmtId="167" fontId="18" fillId="5" borderId="1" xfId="5" applyNumberFormat="1" applyFont="1" applyFill="1" applyBorder="1" applyAlignment="1" applyProtection="1">
      <alignment horizontal="center" vertical="center" wrapText="1"/>
      <protection hidden="1"/>
    </xf>
    <xf numFmtId="167" fontId="18" fillId="5" borderId="2" xfId="5" applyNumberFormat="1" applyFont="1" applyFill="1" applyBorder="1" applyAlignment="1" applyProtection="1">
      <alignment horizontal="center" vertical="center" wrapText="1"/>
      <protection hidden="1"/>
    </xf>
    <xf numFmtId="49" fontId="18" fillId="2" borderId="1" xfId="5" applyNumberFormat="1" applyFont="1" applyFill="1" applyBorder="1" applyAlignment="1" applyProtection="1">
      <alignment horizontal="center"/>
      <protection hidden="1"/>
    </xf>
    <xf numFmtId="164" fontId="24" fillId="0" borderId="1" xfId="5" applyFont="1" applyBorder="1" applyAlignment="1" applyProtection="1">
      <alignment horizontal="left" vertical="center"/>
      <protection hidden="1"/>
    </xf>
    <xf numFmtId="167" fontId="10" fillId="2" borderId="1" xfId="5" applyNumberFormat="1" applyFont="1" applyFill="1" applyBorder="1" applyAlignment="1" applyProtection="1">
      <alignment horizontal="center"/>
      <protection hidden="1"/>
    </xf>
    <xf numFmtId="166" fontId="10" fillId="2" borderId="1" xfId="5" applyNumberFormat="1" applyFont="1" applyFill="1" applyBorder="1" applyAlignment="1" applyProtection="1">
      <alignment horizontal="right" vertical="center"/>
      <protection hidden="1"/>
    </xf>
    <xf numFmtId="166" fontId="10" fillId="2" borderId="1" xfId="5" applyNumberFormat="1" applyFont="1" applyFill="1" applyBorder="1" applyAlignment="1" applyProtection="1">
      <alignment horizontal="center"/>
      <protection hidden="1"/>
    </xf>
    <xf numFmtId="49" fontId="22" fillId="2" borderId="0" xfId="5" applyNumberFormat="1" applyFont="1" applyFill="1" applyAlignment="1" applyProtection="1">
      <alignment horizontal="right"/>
      <protection hidden="1"/>
    </xf>
    <xf numFmtId="165" fontId="10" fillId="2" borderId="0" xfId="5" applyNumberFormat="1" applyFont="1" applyFill="1" applyAlignment="1" applyProtection="1">
      <alignment horizontal="right"/>
      <protection hidden="1"/>
    </xf>
    <xf numFmtId="166" fontId="10" fillId="2" borderId="0" xfId="5" applyNumberFormat="1" applyFont="1" applyFill="1" applyAlignment="1" applyProtection="1">
      <alignment horizontal="right"/>
      <protection hidden="1"/>
    </xf>
    <xf numFmtId="167" fontId="22" fillId="2" borderId="1" xfId="5" applyNumberFormat="1" applyFont="1" applyFill="1" applyBorder="1" applyAlignment="1" applyProtection="1">
      <alignment horizontal="center"/>
      <protection hidden="1"/>
    </xf>
    <xf numFmtId="166" fontId="22" fillId="2" borderId="1" xfId="5" applyNumberFormat="1" applyFont="1" applyFill="1" applyBorder="1" applyAlignment="1" applyProtection="1">
      <alignment horizontal="center"/>
      <protection hidden="1"/>
    </xf>
    <xf numFmtId="165" fontId="10" fillId="2" borderId="0" xfId="5" applyNumberFormat="1" applyFont="1" applyFill="1" applyAlignment="1" applyProtection="1">
      <alignment horizontal="center" vertical="center"/>
      <protection hidden="1"/>
    </xf>
    <xf numFmtId="166" fontId="10" fillId="2" borderId="0" xfId="5" applyNumberFormat="1" applyFont="1" applyFill="1" applyAlignment="1" applyProtection="1">
      <alignment horizontal="center" vertical="center"/>
      <protection hidden="1"/>
    </xf>
    <xf numFmtId="165" fontId="22" fillId="2" borderId="0" xfId="5" applyNumberFormat="1" applyFont="1" applyFill="1" applyAlignment="1" applyProtection="1">
      <alignment horizontal="center"/>
      <protection hidden="1"/>
    </xf>
    <xf numFmtId="166" fontId="22" fillId="2" borderId="0" xfId="5" applyNumberFormat="1" applyFont="1" applyFill="1" applyAlignment="1" applyProtection="1">
      <alignment horizontal="center"/>
      <protection hidden="1"/>
    </xf>
    <xf numFmtId="164" fontId="18" fillId="0" borderId="0" xfId="5" applyFont="1" applyProtection="1">
      <protection hidden="1"/>
    </xf>
    <xf numFmtId="164" fontId="18" fillId="0" borderId="0" xfId="5" applyFont="1" applyAlignment="1" applyProtection="1">
      <alignment horizontal="center"/>
      <protection hidden="1"/>
    </xf>
    <xf numFmtId="164" fontId="10" fillId="0" borderId="0" xfId="5" applyFont="1" applyAlignment="1" applyProtection="1">
      <alignment horizontal="left"/>
      <protection hidden="1"/>
    </xf>
    <xf numFmtId="165" fontId="18" fillId="0" borderId="0" xfId="5" applyNumberFormat="1" applyFont="1" applyProtection="1">
      <protection hidden="1"/>
    </xf>
    <xf numFmtId="166" fontId="18" fillId="0" borderId="0" xfId="5" applyNumberFormat="1" applyFont="1" applyProtection="1">
      <protection hidden="1"/>
    </xf>
    <xf numFmtId="164" fontId="25" fillId="2" borderId="2" xfId="20" applyFont="1" applyFill="1" applyBorder="1" applyAlignment="1" applyProtection="1">
      <alignment horizontal="center"/>
    </xf>
    <xf numFmtId="168" fontId="25" fillId="2" borderId="2" xfId="20" applyNumberFormat="1" applyFont="1" applyFill="1" applyBorder="1" applyAlignment="1" applyProtection="1">
      <alignment horizontal="center"/>
    </xf>
    <xf numFmtId="164" fontId="8" fillId="2" borderId="2" xfId="20" applyFont="1" applyFill="1" applyBorder="1" applyProtection="1"/>
    <xf numFmtId="164" fontId="8" fillId="0" borderId="0" xfId="13" applyProtection="1"/>
    <xf numFmtId="49" fontId="25" fillId="2" borderId="6" xfId="20" applyNumberFormat="1" applyFont="1" applyFill="1" applyBorder="1" applyAlignment="1" applyProtection="1">
      <alignment horizontal="left"/>
    </xf>
    <xf numFmtId="164" fontId="25" fillId="2" borderId="7" xfId="20" applyFont="1" applyFill="1" applyBorder="1" applyAlignment="1" applyProtection="1">
      <alignment horizontal="right"/>
    </xf>
    <xf numFmtId="166" fontId="25" fillId="2" borderId="7" xfId="20" applyNumberFormat="1" applyFont="1" applyFill="1" applyBorder="1" applyAlignment="1" applyProtection="1">
      <alignment horizontal="right"/>
    </xf>
    <xf numFmtId="164" fontId="25" fillId="2" borderId="0" xfId="20" applyFont="1" applyFill="1" applyProtection="1"/>
    <xf numFmtId="165" fontId="25" fillId="2" borderId="7" xfId="8" applyNumberFormat="1" applyFont="1" applyFill="1" applyBorder="1" applyAlignment="1" applyProtection="1">
      <alignment horizontal="right"/>
    </xf>
    <xf numFmtId="166" fontId="26" fillId="8" borderId="1" xfId="20" applyNumberFormat="1" applyFont="1" applyFill="1" applyBorder="1" applyAlignment="1" applyProtection="1">
      <alignment horizontal="right"/>
      <protection locked="0"/>
    </xf>
    <xf numFmtId="164" fontId="8" fillId="2" borderId="0" xfId="20" applyFont="1" applyFill="1" applyProtection="1"/>
    <xf numFmtId="164" fontId="8" fillId="2" borderId="7" xfId="20" applyFont="1" applyFill="1" applyBorder="1" applyAlignment="1" applyProtection="1">
      <alignment horizontal="right"/>
    </xf>
    <xf numFmtId="166" fontId="8" fillId="2" borderId="7" xfId="20" applyNumberFormat="1" applyFont="1" applyFill="1" applyBorder="1" applyAlignment="1" applyProtection="1">
      <alignment horizontal="right"/>
    </xf>
    <xf numFmtId="49" fontId="8" fillId="2" borderId="6" xfId="20" applyNumberFormat="1" applyFont="1" applyFill="1" applyBorder="1" applyAlignment="1" applyProtection="1">
      <alignment horizontal="left"/>
    </xf>
    <xf numFmtId="169" fontId="8" fillId="2" borderId="7" xfId="8" applyFont="1" applyFill="1" applyBorder="1" applyAlignment="1" applyProtection="1">
      <alignment horizontal="right"/>
    </xf>
    <xf numFmtId="165" fontId="26" fillId="8" borderId="1" xfId="8" applyNumberFormat="1" applyFont="1" applyFill="1" applyBorder="1" applyAlignment="1" applyProtection="1">
      <alignment horizontal="right"/>
      <protection locked="0"/>
    </xf>
    <xf numFmtId="170" fontId="25" fillId="2" borderId="7" xfId="8" applyNumberFormat="1" applyFont="1" applyFill="1" applyBorder="1" applyAlignment="1" applyProtection="1">
      <alignment horizontal="right"/>
    </xf>
    <xf numFmtId="170" fontId="8" fillId="2" borderId="7" xfId="8" applyNumberFormat="1" applyFont="1" applyFill="1" applyBorder="1" applyAlignment="1" applyProtection="1">
      <alignment horizontal="right"/>
    </xf>
    <xf numFmtId="0" fontId="27" fillId="2" borderId="1" xfId="8" applyNumberFormat="1" applyFont="1" applyFill="1" applyBorder="1" applyAlignment="1" applyProtection="1">
      <alignment horizontal="right"/>
    </xf>
    <xf numFmtId="165" fontId="8" fillId="2" borderId="7" xfId="8" applyNumberFormat="1" applyFont="1" applyFill="1" applyBorder="1" applyAlignment="1" applyProtection="1">
      <alignment horizontal="right"/>
    </xf>
    <xf numFmtId="165" fontId="27" fillId="2" borderId="4" xfId="20" applyNumberFormat="1" applyFont="1" applyFill="1" applyBorder="1" applyProtection="1"/>
    <xf numFmtId="165" fontId="27" fillId="2" borderId="1" xfId="8" applyNumberFormat="1" applyFont="1" applyFill="1" applyBorder="1" applyAlignment="1" applyProtection="1">
      <alignment horizontal="right"/>
    </xf>
    <xf numFmtId="164" fontId="27" fillId="2" borderId="4" xfId="20" applyFont="1" applyFill="1" applyBorder="1" applyProtection="1"/>
    <xf numFmtId="165" fontId="25" fillId="2" borderId="7" xfId="20" applyNumberFormat="1" applyFont="1" applyFill="1" applyBorder="1" applyAlignment="1" applyProtection="1">
      <alignment horizontal="right"/>
    </xf>
    <xf numFmtId="171" fontId="8" fillId="2" borderId="0" xfId="20" applyNumberFormat="1" applyFont="1" applyFill="1" applyProtection="1"/>
    <xf numFmtId="164" fontId="28" fillId="2" borderId="0" xfId="20" applyFont="1" applyFill="1" applyProtection="1"/>
    <xf numFmtId="164" fontId="8" fillId="2" borderId="7" xfId="20" applyFont="1" applyFill="1" applyBorder="1" applyProtection="1"/>
    <xf numFmtId="164" fontId="10" fillId="2" borderId="0" xfId="20" applyFill="1" applyProtection="1"/>
    <xf numFmtId="165" fontId="10" fillId="2" borderId="0" xfId="20" applyNumberFormat="1" applyFill="1" applyAlignment="1" applyProtection="1">
      <alignment horizontal="left"/>
    </xf>
    <xf numFmtId="165" fontId="30" fillId="2" borderId="7" xfId="8" applyNumberFormat="1" applyFont="1" applyFill="1" applyBorder="1" applyAlignment="1" applyProtection="1">
      <alignment horizontal="right"/>
    </xf>
    <xf numFmtId="166" fontId="30" fillId="2" borderId="7" xfId="20" applyNumberFormat="1" applyFont="1" applyFill="1" applyBorder="1" applyAlignment="1" applyProtection="1">
      <alignment horizontal="right"/>
    </xf>
    <xf numFmtId="164" fontId="10" fillId="2" borderId="8" xfId="13" applyFont="1" applyFill="1" applyBorder="1" applyAlignment="1" applyProtection="1">
      <alignment horizontal="right"/>
    </xf>
    <xf numFmtId="166" fontId="8" fillId="2" borderId="5" xfId="20" applyNumberFormat="1" applyFont="1" applyFill="1" applyBorder="1" applyAlignment="1" applyProtection="1">
      <alignment horizontal="right"/>
    </xf>
    <xf numFmtId="164" fontId="8" fillId="2" borderId="9" xfId="20" applyFont="1" applyFill="1" applyBorder="1" applyProtection="1"/>
    <xf numFmtId="165" fontId="25" fillId="2" borderId="1" xfId="8" applyNumberFormat="1" applyFont="1" applyFill="1" applyBorder="1" applyAlignment="1" applyProtection="1">
      <alignment horizontal="center" vertical="center"/>
    </xf>
    <xf numFmtId="49" fontId="8" fillId="0" borderId="0" xfId="20" applyNumberFormat="1" applyFont="1" applyAlignment="1" applyProtection="1">
      <alignment horizontal="left"/>
    </xf>
    <xf numFmtId="164" fontId="8" fillId="0" borderId="0" xfId="20" applyFont="1" applyProtection="1"/>
    <xf numFmtId="164" fontId="8" fillId="0" borderId="0" xfId="20" applyFont="1" applyAlignment="1" applyProtection="1">
      <alignment horizontal="right"/>
    </xf>
    <xf numFmtId="166" fontId="8" fillId="0" borderId="0" xfId="20" applyNumberFormat="1" applyFont="1" applyAlignment="1" applyProtection="1">
      <alignment horizontal="right"/>
    </xf>
    <xf numFmtId="164" fontId="10" fillId="2" borderId="0" xfId="5" applyFont="1" applyFill="1" applyAlignment="1" applyProtection="1">
      <alignment horizontal="right" vertical="center"/>
    </xf>
    <xf numFmtId="164" fontId="10" fillId="9" borderId="0" xfId="5" applyFont="1" applyFill="1" applyProtection="1"/>
    <xf numFmtId="164" fontId="10" fillId="2" borderId="0" xfId="5" applyFont="1" applyFill="1" applyProtection="1"/>
    <xf numFmtId="164" fontId="10" fillId="0" borderId="0" xfId="5" applyFont="1" applyProtection="1"/>
    <xf numFmtId="164" fontId="10" fillId="2" borderId="0" xfId="5" applyFont="1" applyFill="1" applyAlignment="1" applyProtection="1">
      <alignment horizontal="center"/>
    </xf>
    <xf numFmtId="166" fontId="10" fillId="2" borderId="0" xfId="5" applyNumberFormat="1" applyFont="1" applyFill="1" applyAlignment="1" applyProtection="1">
      <alignment horizontal="left" vertical="center"/>
    </xf>
    <xf numFmtId="164" fontId="10" fillId="10" borderId="0" xfId="5" applyFont="1" applyFill="1" applyAlignment="1" applyProtection="1">
      <alignment horizontal="left" vertical="center" wrapText="1"/>
    </xf>
    <xf numFmtId="164" fontId="34" fillId="2" borderId="1" xfId="5" applyFont="1" applyFill="1" applyBorder="1" applyAlignment="1" applyProtection="1">
      <alignment horizontal="center"/>
    </xf>
    <xf numFmtId="167" fontId="10" fillId="2" borderId="0" xfId="5" applyNumberFormat="1" applyFont="1" applyFill="1" applyProtection="1"/>
    <xf numFmtId="49" fontId="10" fillId="2" borderId="0" xfId="5" applyNumberFormat="1" applyFont="1" applyFill="1" applyAlignment="1" applyProtection="1">
      <alignment horizontal="center"/>
    </xf>
    <xf numFmtId="164" fontId="10" fillId="2" borderId="0" xfId="5" applyFont="1" applyFill="1" applyAlignment="1" applyProtection="1">
      <alignment horizontal="center" vertical="top" wrapText="1"/>
    </xf>
    <xf numFmtId="0" fontId="0" fillId="0" borderId="1" xfId="0" applyBorder="1"/>
    <xf numFmtId="0" fontId="29" fillId="0" borderId="1" xfId="0" applyFont="1" applyBorder="1" applyAlignment="1">
      <alignment horizontal="center"/>
    </xf>
    <xf numFmtId="164" fontId="22" fillId="11" borderId="1" xfId="5" applyFont="1" applyFill="1" applyBorder="1" applyAlignment="1" applyProtection="1">
      <alignment horizontal="center"/>
    </xf>
    <xf numFmtId="167" fontId="35" fillId="2" borderId="0" xfId="5" applyNumberFormat="1" applyFont="1" applyFill="1" applyProtection="1"/>
    <xf numFmtId="164" fontId="22" fillId="12" borderId="1" xfId="5" applyFont="1" applyFill="1" applyBorder="1" applyAlignment="1" applyProtection="1">
      <alignment horizontal="center"/>
    </xf>
    <xf numFmtId="164" fontId="36" fillId="2" borderId="0" xfId="5" applyFont="1" applyFill="1" applyAlignment="1" applyProtection="1">
      <alignment horizontal="center" vertical="center"/>
    </xf>
    <xf numFmtId="167" fontId="22" fillId="14" borderId="11" xfId="5" applyNumberFormat="1" applyFont="1" applyFill="1" applyBorder="1" applyAlignment="1" applyProtection="1">
      <alignment horizontal="center"/>
    </xf>
    <xf numFmtId="164" fontId="10" fillId="15" borderId="1" xfId="5" applyFont="1" applyFill="1" applyBorder="1" applyAlignment="1" applyProtection="1">
      <alignment horizontal="center" vertical="center" wrapText="1"/>
    </xf>
    <xf numFmtId="167" fontId="10" fillId="15" borderId="1" xfId="5" applyNumberFormat="1" applyFont="1" applyFill="1" applyBorder="1" applyAlignment="1" applyProtection="1">
      <alignment horizontal="center" vertical="center" wrapText="1"/>
    </xf>
    <xf numFmtId="164" fontId="10" fillId="15" borderId="1" xfId="5" applyFont="1" applyFill="1" applyBorder="1" applyAlignment="1" applyProtection="1">
      <alignment horizontal="center" vertical="center"/>
    </xf>
    <xf numFmtId="174" fontId="10" fillId="15" borderId="1" xfId="5" applyNumberFormat="1" applyFont="1" applyFill="1" applyBorder="1" applyAlignment="1" applyProtection="1">
      <alignment horizontal="center" vertical="center" wrapText="1"/>
    </xf>
    <xf numFmtId="174" fontId="10" fillId="13" borderId="1" xfId="5" applyNumberFormat="1" applyFont="1" applyFill="1" applyBorder="1" applyAlignment="1" applyProtection="1">
      <alignment horizontal="center" vertical="center" wrapText="1"/>
    </xf>
    <xf numFmtId="175" fontId="10" fillId="13" borderId="1" xfId="5" applyNumberFormat="1" applyFont="1" applyFill="1" applyBorder="1" applyAlignment="1" applyProtection="1">
      <alignment horizontal="center" vertical="center" wrapText="1"/>
    </xf>
    <xf numFmtId="167" fontId="10" fillId="13" borderId="1" xfId="5" applyNumberFormat="1" applyFont="1" applyFill="1" applyBorder="1" applyAlignment="1" applyProtection="1">
      <alignment horizontal="center" vertical="center" wrapText="1"/>
    </xf>
    <xf numFmtId="174" fontId="10" fillId="4" borderId="1" xfId="5" applyNumberFormat="1" applyFont="1" applyFill="1" applyBorder="1" applyAlignment="1" applyProtection="1">
      <alignment horizontal="center" vertical="center" wrapText="1"/>
    </xf>
    <xf numFmtId="175" fontId="10" fillId="4" borderId="1" xfId="5" applyNumberFormat="1" applyFont="1" applyFill="1" applyBorder="1" applyAlignment="1" applyProtection="1">
      <alignment horizontal="center" vertical="center" wrapText="1"/>
    </xf>
    <xf numFmtId="167" fontId="10" fillId="4" borderId="1" xfId="5" applyNumberFormat="1" applyFont="1" applyFill="1" applyBorder="1" applyAlignment="1" applyProtection="1">
      <alignment horizontal="center" vertical="center" wrapText="1"/>
    </xf>
    <xf numFmtId="174" fontId="10" fillId="14" borderId="11" xfId="5" applyNumberFormat="1" applyFont="1" applyFill="1" applyBorder="1" applyAlignment="1" applyProtection="1">
      <alignment horizontal="center" vertical="center" wrapText="1"/>
    </xf>
    <xf numFmtId="175" fontId="10" fillId="12" borderId="1" xfId="5" applyNumberFormat="1" applyFont="1" applyFill="1" applyBorder="1" applyAlignment="1" applyProtection="1">
      <alignment horizontal="center" vertical="center" wrapText="1"/>
    </xf>
    <xf numFmtId="176" fontId="10" fillId="12" borderId="1" xfId="5" applyNumberFormat="1" applyFont="1" applyFill="1" applyBorder="1" applyAlignment="1" applyProtection="1">
      <alignment horizontal="center" vertical="center" wrapText="1"/>
    </xf>
    <xf numFmtId="0" fontId="0" fillId="16" borderId="0" xfId="0" applyFill="1" applyAlignment="1">
      <alignment horizontal="center" vertical="center"/>
    </xf>
    <xf numFmtId="164" fontId="10" fillId="2" borderId="3" xfId="5" applyFont="1" applyFill="1" applyBorder="1" applyAlignment="1" applyProtection="1">
      <alignment horizontal="center" vertical="center"/>
    </xf>
    <xf numFmtId="164" fontId="10" fillId="2" borderId="11" xfId="5" applyFont="1" applyFill="1" applyBorder="1" applyAlignment="1" applyProtection="1">
      <alignment horizontal="center" vertical="center"/>
    </xf>
    <xf numFmtId="164" fontId="10" fillId="2" borderId="10" xfId="5" applyFont="1" applyFill="1" applyBorder="1" applyAlignment="1" applyProtection="1">
      <alignment horizontal="center" vertical="center"/>
    </xf>
    <xf numFmtId="175" fontId="10" fillId="0" borderId="1" xfId="5" applyNumberFormat="1" applyFont="1" applyBorder="1" applyProtection="1"/>
    <xf numFmtId="167" fontId="10" fillId="2" borderId="1" xfId="5" applyNumberFormat="1" applyFont="1" applyFill="1" applyBorder="1" applyProtection="1"/>
    <xf numFmtId="166" fontId="10" fillId="2" borderId="1" xfId="5" applyNumberFormat="1" applyFont="1" applyFill="1" applyBorder="1" applyProtection="1"/>
    <xf numFmtId="164" fontId="37" fillId="2" borderId="0" xfId="5" applyFont="1" applyFill="1" applyProtection="1">
      <protection hidden="1"/>
    </xf>
    <xf numFmtId="0" fontId="40" fillId="0" borderId="0" xfId="21" applyFont="1" applyAlignment="1" applyProtection="1">
      <alignment horizontal="center" vertical="center"/>
      <protection locked="0"/>
    </xf>
    <xf numFmtId="0" fontId="39" fillId="0" borderId="0" xfId="21" applyFont="1" applyAlignment="1" applyProtection="1">
      <alignment vertical="center"/>
      <protection hidden="1"/>
    </xf>
    <xf numFmtId="0" fontId="41" fillId="0" borderId="0" xfId="21" applyFont="1" applyAlignment="1" applyProtection="1">
      <alignment horizontal="left" vertical="center"/>
      <protection hidden="1"/>
    </xf>
    <xf numFmtId="0" fontId="41" fillId="0" borderId="0" xfId="21" applyFont="1" applyAlignment="1" applyProtection="1">
      <alignment horizontal="center" vertical="center"/>
      <protection hidden="1"/>
    </xf>
    <xf numFmtId="0" fontId="42" fillId="0" borderId="0" xfId="21" applyFont="1" applyAlignment="1" applyProtection="1">
      <alignment horizontal="center" vertical="center"/>
      <protection hidden="1"/>
    </xf>
    <xf numFmtId="0" fontId="40" fillId="0" borderId="0" xfId="21" applyFont="1" applyAlignment="1" applyProtection="1">
      <alignment horizontal="center" vertical="center"/>
      <protection hidden="1"/>
    </xf>
    <xf numFmtId="0" fontId="42" fillId="0" borderId="0" xfId="21" applyFont="1" applyAlignment="1" applyProtection="1">
      <alignment horizontal="left" vertical="center"/>
      <protection hidden="1"/>
    </xf>
    <xf numFmtId="0" fontId="42" fillId="0" borderId="0" xfId="21" applyFont="1" applyAlignment="1" applyProtection="1">
      <alignment horizontal="center" vertical="center"/>
      <protection locked="0"/>
    </xf>
    <xf numFmtId="0" fontId="40" fillId="0" borderId="0" xfId="21" applyFont="1" applyAlignment="1" applyProtection="1">
      <alignment horizontal="left" vertical="center"/>
      <protection locked="0"/>
    </xf>
    <xf numFmtId="0" fontId="40" fillId="0" borderId="0" xfId="21" applyFont="1" applyAlignment="1" applyProtection="1">
      <alignment horizontal="left" vertical="center"/>
      <protection hidden="1"/>
    </xf>
    <xf numFmtId="0" fontId="42" fillId="0" borderId="0" xfId="21" applyFont="1" applyAlignment="1" applyProtection="1">
      <alignment vertical="center"/>
      <protection hidden="1"/>
    </xf>
    <xf numFmtId="0" fontId="43" fillId="0" borderId="0" xfId="21" applyFont="1" applyAlignment="1" applyProtection="1">
      <alignment horizontal="center" vertical="center"/>
      <protection hidden="1"/>
    </xf>
    <xf numFmtId="0" fontId="41" fillId="0" borderId="0" xfId="21" applyFont="1"/>
    <xf numFmtId="0" fontId="42" fillId="0" borderId="0" xfId="21" applyFont="1"/>
    <xf numFmtId="0" fontId="47" fillId="0" borderId="0" xfId="21" applyFont="1"/>
    <xf numFmtId="0" fontId="48" fillId="0" borderId="0" xfId="21" applyFont="1"/>
    <xf numFmtId="0" fontId="49" fillId="0" borderId="0" xfId="21" applyFont="1"/>
    <xf numFmtId="0" fontId="42" fillId="0" borderId="0" xfId="22" applyFont="1" applyAlignment="1" applyProtection="1">
      <alignment horizontal="left" vertical="center"/>
      <protection hidden="1"/>
    </xf>
    <xf numFmtId="166" fontId="10" fillId="2" borderId="0" xfId="5" applyNumberFormat="1" applyFont="1" applyFill="1" applyAlignment="1" applyProtection="1">
      <alignment horizontal="center" vertical="center"/>
      <protection locked="0" hidden="1"/>
    </xf>
    <xf numFmtId="166" fontId="10" fillId="2" borderId="0" xfId="5" applyNumberFormat="1" applyFont="1" applyFill="1" applyAlignment="1" applyProtection="1">
      <alignment horizontal="right"/>
      <protection locked="0" hidden="1"/>
    </xf>
    <xf numFmtId="165" fontId="10" fillId="2" borderId="0" xfId="5" applyNumberFormat="1" applyFont="1" applyFill="1" applyAlignment="1" applyProtection="1">
      <alignment horizontal="right"/>
      <protection locked="0" hidden="1"/>
    </xf>
    <xf numFmtId="165" fontId="18" fillId="2" borderId="0" xfId="5" applyNumberFormat="1" applyFont="1" applyFill="1" applyAlignment="1" applyProtection="1">
      <alignment horizontal="center" vertical="center" wrapText="1"/>
      <protection locked="0" hidden="1"/>
    </xf>
    <xf numFmtId="165" fontId="10" fillId="2" borderId="0" xfId="5" applyNumberFormat="1" applyFont="1" applyFill="1" applyAlignment="1" applyProtection="1">
      <alignment vertical="center" wrapText="1"/>
      <protection locked="0" hidden="1"/>
    </xf>
    <xf numFmtId="164" fontId="8" fillId="2" borderId="0" xfId="20" applyFont="1" applyFill="1" applyProtection="1">
      <protection hidden="1"/>
    </xf>
    <xf numFmtId="166" fontId="8" fillId="2" borderId="7" xfId="20" applyNumberFormat="1" applyFont="1" applyFill="1" applyBorder="1" applyAlignment="1" applyProtection="1">
      <alignment horizontal="right"/>
      <protection hidden="1"/>
    </xf>
    <xf numFmtId="166" fontId="25" fillId="2" borderId="7" xfId="20" applyNumberFormat="1" applyFont="1" applyFill="1" applyBorder="1" applyAlignment="1" applyProtection="1">
      <alignment horizontal="right"/>
      <protection hidden="1"/>
    </xf>
    <xf numFmtId="166" fontId="30" fillId="2" borderId="7" xfId="20" applyNumberFormat="1" applyFont="1" applyFill="1" applyBorder="1" applyAlignment="1" applyProtection="1">
      <alignment horizontal="right"/>
      <protection hidden="1"/>
    </xf>
    <xf numFmtId="164" fontId="10" fillId="2" borderId="0" xfId="5" applyFont="1" applyFill="1" applyProtection="1">
      <protection hidden="1"/>
    </xf>
    <xf numFmtId="178" fontId="10" fillId="2" borderId="0" xfId="5" applyNumberFormat="1" applyFont="1" applyFill="1" applyProtection="1">
      <protection hidden="1"/>
    </xf>
    <xf numFmtId="167" fontId="10" fillId="2" borderId="1" xfId="5" applyNumberFormat="1" applyFont="1" applyFill="1" applyBorder="1" applyProtection="1">
      <protection hidden="1"/>
    </xf>
    <xf numFmtId="166" fontId="10" fillId="0" borderId="11" xfId="5" applyNumberFormat="1" applyFont="1" applyBorder="1" applyAlignment="1" applyProtection="1">
      <alignment horizontal="right" vertical="center"/>
      <protection hidden="1"/>
    </xf>
    <xf numFmtId="2" fontId="10" fillId="2" borderId="1" xfId="5" applyNumberFormat="1" applyFont="1" applyFill="1" applyBorder="1" applyProtection="1">
      <protection hidden="1"/>
    </xf>
    <xf numFmtId="166" fontId="10" fillId="2" borderId="1" xfId="5" applyNumberFormat="1" applyFont="1" applyFill="1" applyBorder="1" applyProtection="1">
      <protection hidden="1"/>
    </xf>
    <xf numFmtId="173" fontId="10" fillId="3" borderId="0" xfId="5" applyNumberFormat="1" applyFont="1" applyFill="1" applyProtection="1">
      <protection locked="0" hidden="1"/>
    </xf>
    <xf numFmtId="164" fontId="10" fillId="0" borderId="12" xfId="5" applyFont="1" applyBorder="1" applyProtection="1"/>
    <xf numFmtId="167" fontId="10" fillId="2" borderId="10" xfId="5" applyNumberFormat="1" applyFont="1" applyFill="1" applyBorder="1" applyAlignment="1" applyProtection="1">
      <alignment horizontal="center"/>
      <protection hidden="1"/>
    </xf>
    <xf numFmtId="164" fontId="24" fillId="0" borderId="12" xfId="5" applyFont="1" applyBorder="1" applyAlignment="1" applyProtection="1">
      <alignment horizontal="left" vertical="center"/>
      <protection hidden="1"/>
    </xf>
    <xf numFmtId="179" fontId="22" fillId="2" borderId="1" xfId="5" applyNumberFormat="1" applyFont="1" applyFill="1" applyBorder="1" applyAlignment="1" applyProtection="1">
      <alignment horizontal="center"/>
      <protection hidden="1"/>
    </xf>
    <xf numFmtId="164" fontId="52" fillId="0" borderId="0" xfId="24" applyNumberFormat="1" applyAlignment="1" applyProtection="1">
      <alignment horizontal="left" vertical="center"/>
      <protection hidden="1"/>
    </xf>
    <xf numFmtId="0" fontId="41" fillId="0" borderId="0" xfId="0" applyFont="1" applyAlignment="1" applyProtection="1">
      <alignment horizontal="left" vertical="center"/>
      <protection hidden="1"/>
    </xf>
    <xf numFmtId="0" fontId="41" fillId="0" borderId="0" xfId="0" applyFont="1" applyAlignment="1" applyProtection="1">
      <alignment horizontal="center" vertical="center"/>
      <protection hidden="1"/>
    </xf>
    <xf numFmtId="0" fontId="42" fillId="0" borderId="0" xfId="0" applyFont="1" applyAlignment="1" applyProtection="1">
      <alignment horizontal="left" vertical="center"/>
      <protection hidden="1"/>
    </xf>
    <xf numFmtId="0" fontId="40" fillId="0" borderId="0" xfId="0" applyFont="1" applyAlignment="1" applyProtection="1">
      <alignment horizontal="center" vertical="center"/>
      <protection locked="0"/>
    </xf>
    <xf numFmtId="0" fontId="41" fillId="0" borderId="0" xfId="0" applyFont="1" applyAlignment="1" applyProtection="1">
      <alignment horizontal="center" vertical="center"/>
      <protection locked="0"/>
    </xf>
    <xf numFmtId="0" fontId="52" fillId="0" borderId="0" xfId="24"/>
    <xf numFmtId="164" fontId="24" fillId="0" borderId="8" xfId="5" applyFont="1" applyBorder="1" applyAlignment="1" applyProtection="1">
      <alignment vertical="center"/>
      <protection hidden="1"/>
    </xf>
    <xf numFmtId="0" fontId="40" fillId="0" borderId="12" xfId="23" applyFont="1" applyBorder="1" applyProtection="1">
      <protection hidden="1"/>
    </xf>
    <xf numFmtId="0" fontId="53" fillId="0" borderId="12" xfId="0" applyFont="1" applyBorder="1" applyAlignment="1" applyProtection="1">
      <alignment horizontal="center" vertical="top" wrapText="1"/>
      <protection hidden="1"/>
    </xf>
    <xf numFmtId="0" fontId="54" fillId="0" borderId="12" xfId="0" applyFont="1" applyBorder="1" applyProtection="1">
      <protection hidden="1"/>
    </xf>
    <xf numFmtId="0" fontId="54" fillId="0" borderId="12" xfId="0" applyFont="1" applyBorder="1" applyAlignment="1" applyProtection="1">
      <alignment horizontal="left"/>
      <protection hidden="1"/>
    </xf>
    <xf numFmtId="0" fontId="40" fillId="0" borderId="12" xfId="0" applyFont="1" applyBorder="1" applyAlignment="1" applyProtection="1">
      <alignment horizontal="center"/>
      <protection hidden="1"/>
    </xf>
    <xf numFmtId="1" fontId="40" fillId="0" borderId="12" xfId="0" applyNumberFormat="1" applyFont="1" applyBorder="1" applyAlignment="1" applyProtection="1">
      <alignment horizontal="center"/>
      <protection hidden="1"/>
    </xf>
    <xf numFmtId="0" fontId="54" fillId="0" borderId="12" xfId="0" applyFont="1" applyBorder="1" applyAlignment="1" applyProtection="1">
      <alignment horizontal="center"/>
      <protection hidden="1"/>
    </xf>
    <xf numFmtId="1" fontId="40" fillId="0" borderId="12" xfId="0" quotePrefix="1" applyNumberFormat="1" applyFont="1" applyBorder="1" applyAlignment="1" applyProtection="1">
      <alignment horizontal="center"/>
      <protection hidden="1"/>
    </xf>
    <xf numFmtId="0" fontId="54" fillId="0" borderId="15" xfId="0" applyFont="1" applyBorder="1" applyProtection="1">
      <protection hidden="1"/>
    </xf>
    <xf numFmtId="1" fontId="40" fillId="0" borderId="15" xfId="0" applyNumberFormat="1" applyFont="1" applyBorder="1" applyAlignment="1" applyProtection="1">
      <alignment horizontal="center"/>
      <protection hidden="1"/>
    </xf>
    <xf numFmtId="0" fontId="54" fillId="0" borderId="15" xfId="0" applyFont="1" applyBorder="1" applyAlignment="1" applyProtection="1">
      <alignment horizontal="center"/>
      <protection hidden="1"/>
    </xf>
    <xf numFmtId="164" fontId="10" fillId="9" borderId="12" xfId="5" applyFont="1" applyFill="1" applyBorder="1" applyProtection="1"/>
    <xf numFmtId="178" fontId="10" fillId="0" borderId="12" xfId="5" applyNumberFormat="1" applyFont="1" applyBorder="1" applyAlignment="1" applyProtection="1">
      <alignment horizontal="right"/>
      <protection hidden="1"/>
    </xf>
    <xf numFmtId="0" fontId="54" fillId="0" borderId="12" xfId="23" applyFont="1" applyBorder="1" applyProtection="1">
      <protection hidden="1"/>
    </xf>
    <xf numFmtId="0" fontId="55" fillId="0" borderId="12" xfId="23" applyFont="1" applyBorder="1" applyAlignment="1" applyProtection="1">
      <alignment horizontal="center"/>
      <protection hidden="1"/>
    </xf>
    <xf numFmtId="167" fontId="10" fillId="2" borderId="13" xfId="5" applyNumberFormat="1" applyFont="1" applyFill="1" applyBorder="1" applyProtection="1">
      <protection hidden="1"/>
    </xf>
    <xf numFmtId="0" fontId="42" fillId="0" borderId="0" xfId="0" applyFont="1" applyAlignment="1" applyProtection="1">
      <alignment vertical="center"/>
      <protection hidden="1"/>
    </xf>
    <xf numFmtId="0" fontId="56" fillId="0" borderId="0" xfId="26" applyFont="1" applyAlignment="1" applyProtection="1">
      <alignment horizontal="left" vertical="center"/>
      <protection hidden="1"/>
    </xf>
    <xf numFmtId="0" fontId="40" fillId="0" borderId="0" xfId="26" applyFont="1" applyAlignment="1" applyProtection="1">
      <alignment horizontal="center" vertical="center"/>
      <protection hidden="1"/>
    </xf>
    <xf numFmtId="0" fontId="42" fillId="0" borderId="0" xfId="26" applyFont="1" applyAlignment="1" applyProtection="1">
      <alignment horizontal="center" vertical="center"/>
      <protection hidden="1"/>
    </xf>
    <xf numFmtId="0" fontId="1" fillId="0" borderId="0" xfId="26"/>
    <xf numFmtId="0" fontId="41" fillId="0" borderId="0" xfId="26" applyFont="1" applyAlignment="1" applyProtection="1">
      <alignment horizontal="left" vertical="center"/>
      <protection hidden="1"/>
    </xf>
    <xf numFmtId="0" fontId="43" fillId="0" borderId="12" xfId="26" applyFont="1" applyBorder="1" applyAlignment="1" applyProtection="1">
      <alignment horizontal="center" vertical="center"/>
      <protection hidden="1"/>
    </xf>
    <xf numFmtId="0" fontId="42" fillId="0" borderId="16" xfId="26" applyFont="1" applyBorder="1" applyAlignment="1" applyProtection="1">
      <alignment horizontal="left" vertical="center"/>
      <protection hidden="1"/>
    </xf>
    <xf numFmtId="0" fontId="42" fillId="0" borderId="17" xfId="26" applyFont="1" applyBorder="1" applyAlignment="1" applyProtection="1">
      <alignment horizontal="left" vertical="center"/>
      <protection hidden="1"/>
    </xf>
    <xf numFmtId="0" fontId="42" fillId="0" borderId="14" xfId="26" applyFont="1" applyBorder="1" applyAlignment="1" applyProtection="1">
      <alignment horizontal="left" vertical="center"/>
      <protection hidden="1"/>
    </xf>
    <xf numFmtId="0" fontId="42" fillId="0" borderId="12" xfId="26" applyFont="1" applyBorder="1" applyAlignment="1" applyProtection="1">
      <alignment horizontal="right" vertical="center"/>
      <protection hidden="1"/>
    </xf>
    <xf numFmtId="0" fontId="42" fillId="0" borderId="0" xfId="26" applyFont="1" applyAlignment="1" applyProtection="1">
      <alignment horizontal="left" vertical="center"/>
      <protection hidden="1"/>
    </xf>
    <xf numFmtId="0" fontId="42" fillId="0" borderId="0" xfId="26" applyFont="1" applyAlignment="1" applyProtection="1">
      <alignment horizontal="right" vertical="center"/>
      <protection hidden="1"/>
    </xf>
    <xf numFmtId="3" fontId="42" fillId="0" borderId="0" xfId="26" applyNumberFormat="1" applyFont="1" applyAlignment="1" applyProtection="1">
      <alignment horizontal="right" vertical="center"/>
      <protection hidden="1"/>
    </xf>
    <xf numFmtId="0" fontId="57" fillId="0" borderId="0" xfId="26" applyFont="1"/>
    <xf numFmtId="175" fontId="22" fillId="19" borderId="8" xfId="5" applyNumberFormat="1" applyFont="1" applyFill="1" applyBorder="1" applyAlignment="1" applyProtection="1">
      <alignment horizontal="center"/>
      <protection locked="0"/>
    </xf>
    <xf numFmtId="178" fontId="10" fillId="0" borderId="12" xfId="5" applyNumberFormat="1" applyFont="1" applyBorder="1" applyAlignment="1" applyProtection="1">
      <alignment horizontal="right"/>
      <protection locked="0"/>
    </xf>
    <xf numFmtId="3" fontId="22" fillId="17" borderId="12" xfId="5" applyNumberFormat="1" applyFont="1" applyFill="1" applyBorder="1" applyAlignment="1" applyProtection="1">
      <alignment horizontal="center" vertical="center"/>
      <protection locked="0"/>
    </xf>
    <xf numFmtId="164" fontId="58" fillId="2" borderId="0" xfId="5" applyFont="1" applyFill="1" applyProtection="1"/>
    <xf numFmtId="0" fontId="29" fillId="0" borderId="0" xfId="0" applyFont="1"/>
    <xf numFmtId="4" fontId="54" fillId="0" borderId="12" xfId="0" applyNumberFormat="1" applyFont="1" applyBorder="1" applyAlignment="1" applyProtection="1">
      <alignment horizontal="right"/>
      <protection hidden="1"/>
    </xf>
    <xf numFmtId="175" fontId="12" fillId="0" borderId="1" xfId="5" applyNumberFormat="1" applyFont="1" applyBorder="1" applyAlignment="1" applyProtection="1">
      <alignment horizontal="center"/>
      <protection hidden="1"/>
    </xf>
    <xf numFmtId="178" fontId="12" fillId="0" borderId="2" xfId="5" applyNumberFormat="1" applyFont="1" applyBorder="1" applyAlignment="1" applyProtection="1">
      <alignment horizontal="right"/>
      <protection hidden="1"/>
    </xf>
    <xf numFmtId="167" fontId="12" fillId="0" borderId="2" xfId="5" applyNumberFormat="1" applyFont="1" applyBorder="1" applyAlignment="1" applyProtection="1">
      <alignment horizontal="right" vertical="center"/>
      <protection hidden="1"/>
    </xf>
    <xf numFmtId="178" fontId="12" fillId="0" borderId="12" xfId="5" applyNumberFormat="1" applyFont="1" applyBorder="1" applyAlignment="1" applyProtection="1">
      <alignment horizontal="right"/>
      <protection hidden="1"/>
    </xf>
    <xf numFmtId="2" fontId="12" fillId="0" borderId="12" xfId="5" applyNumberFormat="1" applyFont="1" applyBorder="1" applyAlignment="1" applyProtection="1">
      <alignment horizontal="right" vertical="center"/>
      <protection hidden="1"/>
    </xf>
    <xf numFmtId="166" fontId="12" fillId="0" borderId="5" xfId="5" applyNumberFormat="1" applyFont="1" applyBorder="1" applyAlignment="1" applyProtection="1">
      <alignment horizontal="right" vertical="center"/>
      <protection hidden="1"/>
    </xf>
    <xf numFmtId="166" fontId="12" fillId="0" borderId="2" xfId="5" applyNumberFormat="1" applyFont="1" applyBorder="1" applyAlignment="1" applyProtection="1">
      <alignment horizontal="right" vertical="center"/>
      <protection hidden="1"/>
    </xf>
    <xf numFmtId="164" fontId="22" fillId="8" borderId="12" xfId="5" applyFont="1" applyFill="1" applyBorder="1" applyAlignment="1" applyProtection="1">
      <alignment horizontal="center" vertical="center"/>
      <protection locked="0" hidden="1"/>
    </xf>
    <xf numFmtId="164" fontId="12" fillId="2" borderId="0" xfId="5" applyFont="1" applyFill="1" applyProtection="1">
      <protection hidden="1"/>
    </xf>
    <xf numFmtId="178" fontId="12" fillId="2" borderId="0" xfId="5" applyNumberFormat="1" applyFont="1" applyFill="1" applyProtection="1">
      <protection hidden="1"/>
    </xf>
    <xf numFmtId="164" fontId="12" fillId="2" borderId="0" xfId="5" applyFont="1" applyFill="1" applyProtection="1"/>
    <xf numFmtId="167" fontId="16" fillId="2" borderId="1" xfId="5" applyNumberFormat="1" applyFont="1" applyFill="1" applyBorder="1" applyProtection="1">
      <protection hidden="1"/>
    </xf>
    <xf numFmtId="167" fontId="12" fillId="2" borderId="1" xfId="5" applyNumberFormat="1" applyFont="1" applyFill="1" applyBorder="1" applyProtection="1">
      <protection hidden="1"/>
    </xf>
    <xf numFmtId="166" fontId="12" fillId="2" borderId="1" xfId="5" applyNumberFormat="1" applyFont="1" applyFill="1" applyBorder="1" applyProtection="1"/>
    <xf numFmtId="2" fontId="16" fillId="2" borderId="1" xfId="5" applyNumberFormat="1" applyFont="1" applyFill="1" applyBorder="1" applyProtection="1">
      <protection hidden="1"/>
    </xf>
    <xf numFmtId="173" fontId="12" fillId="2" borderId="1" xfId="5" applyNumberFormat="1" applyFont="1" applyFill="1" applyBorder="1" applyProtection="1">
      <protection hidden="1"/>
    </xf>
    <xf numFmtId="166" fontId="16" fillId="2" borderId="1" xfId="5" applyNumberFormat="1" applyFont="1" applyFill="1" applyBorder="1" applyProtection="1">
      <protection hidden="1"/>
    </xf>
    <xf numFmtId="167" fontId="16" fillId="16" borderId="1" xfId="5" applyNumberFormat="1" applyFont="1" applyFill="1" applyBorder="1" applyAlignment="1" applyProtection="1">
      <alignment vertical="center"/>
    </xf>
    <xf numFmtId="178" fontId="16" fillId="16" borderId="0" xfId="5" applyNumberFormat="1" applyFont="1" applyFill="1" applyAlignment="1" applyProtection="1">
      <alignment vertical="center"/>
      <protection hidden="1"/>
    </xf>
    <xf numFmtId="164" fontId="16" fillId="2" borderId="0" xfId="5" applyFont="1" applyFill="1" applyAlignment="1" applyProtection="1">
      <alignment horizontal="right" vertical="center"/>
    </xf>
    <xf numFmtId="0" fontId="16" fillId="0" borderId="0" xfId="0" applyFont="1"/>
    <xf numFmtId="4" fontId="12" fillId="2" borderId="0" xfId="5" applyNumberFormat="1" applyFont="1" applyFill="1" applyProtection="1">
      <protection hidden="1"/>
    </xf>
    <xf numFmtId="166" fontId="18" fillId="2" borderId="1" xfId="5" applyNumberFormat="1" applyFont="1" applyFill="1" applyBorder="1" applyAlignment="1" applyProtection="1">
      <alignment horizontal="left" vertical="center"/>
      <protection hidden="1"/>
    </xf>
    <xf numFmtId="0" fontId="59" fillId="0" borderId="12" xfId="0" applyFont="1" applyBorder="1" applyAlignment="1" applyProtection="1">
      <alignment vertical="top"/>
      <protection hidden="1"/>
    </xf>
    <xf numFmtId="49" fontId="59" fillId="0" borderId="12" xfId="0" applyNumberFormat="1" applyFont="1" applyBorder="1" applyAlignment="1" applyProtection="1">
      <alignment horizontal="left" vertical="top"/>
      <protection hidden="1"/>
    </xf>
    <xf numFmtId="2" fontId="59" fillId="0" borderId="16" xfId="0" applyNumberFormat="1" applyFont="1" applyBorder="1" applyAlignment="1" applyProtection="1">
      <alignment vertical="top"/>
      <protection hidden="1"/>
    </xf>
    <xf numFmtId="0" fontId="59" fillId="0" borderId="12" xfId="0" applyFont="1" applyBorder="1" applyAlignment="1" applyProtection="1">
      <alignment horizontal="left" vertical="top"/>
      <protection hidden="1"/>
    </xf>
    <xf numFmtId="49" fontId="59" fillId="0" borderId="18" xfId="0" applyNumberFormat="1" applyFont="1" applyBorder="1" applyAlignment="1" applyProtection="1">
      <alignment horizontal="left" vertical="top"/>
      <protection hidden="1"/>
    </xf>
    <xf numFmtId="2" fontId="59" fillId="0" borderId="12" xfId="0" applyNumberFormat="1" applyFont="1" applyBorder="1" applyAlignment="1" applyProtection="1">
      <alignment vertical="top"/>
      <protection hidden="1"/>
    </xf>
    <xf numFmtId="0" fontId="59" fillId="0" borderId="18" xfId="0" applyFont="1" applyBorder="1" applyAlignment="1" applyProtection="1">
      <alignment vertical="top"/>
      <protection hidden="1"/>
    </xf>
    <xf numFmtId="2" fontId="59" fillId="0" borderId="19" xfId="0" applyNumberFormat="1" applyFont="1" applyBorder="1" applyAlignment="1" applyProtection="1">
      <alignment vertical="top"/>
      <protection hidden="1"/>
    </xf>
    <xf numFmtId="0" fontId="60" fillId="0" borderId="12" xfId="0" applyFont="1" applyBorder="1" applyAlignment="1">
      <alignment horizontal="left" vertical="top"/>
    </xf>
    <xf numFmtId="0" fontId="60" fillId="0" borderId="0" xfId="0" applyFont="1" applyAlignment="1">
      <alignment horizontal="left" vertical="top"/>
    </xf>
    <xf numFmtId="0" fontId="60" fillId="0" borderId="12" xfId="0" applyFont="1" applyBorder="1" applyAlignment="1">
      <alignment horizontal="right" vertical="top"/>
    </xf>
    <xf numFmtId="0" fontId="61" fillId="0" borderId="12" xfId="0" applyFont="1" applyBorder="1" applyAlignment="1" applyProtection="1">
      <alignment vertical="top"/>
      <protection hidden="1"/>
    </xf>
    <xf numFmtId="164" fontId="58" fillId="2" borderId="0" xfId="5" applyFont="1" applyFill="1" applyAlignment="1" applyProtection="1">
      <alignment horizontal="center" vertical="top" wrapText="1"/>
    </xf>
    <xf numFmtId="0" fontId="0" fillId="0" borderId="0" xfId="0" applyAlignment="1">
      <alignment horizontal="center"/>
    </xf>
    <xf numFmtId="0" fontId="59" fillId="0" borderId="12" xfId="0" applyFont="1" applyBorder="1" applyAlignment="1" applyProtection="1">
      <alignment horizontal="center" vertical="top"/>
      <protection hidden="1"/>
    </xf>
    <xf numFmtId="166" fontId="22" fillId="2" borderId="1" xfId="5" applyNumberFormat="1" applyFont="1" applyFill="1" applyBorder="1" applyAlignment="1" applyProtection="1">
      <alignment horizontal="center"/>
    </xf>
    <xf numFmtId="166" fontId="10" fillId="2" borderId="1" xfId="5" applyNumberFormat="1" applyFont="1" applyFill="1" applyBorder="1" applyAlignment="1" applyProtection="1">
      <alignment horizontal="center"/>
    </xf>
    <xf numFmtId="164" fontId="10" fillId="0" borderId="0" xfId="5" applyFont="1" applyAlignment="1" applyProtection="1">
      <alignment horizontal="center"/>
    </xf>
    <xf numFmtId="175" fontId="10" fillId="0" borderId="3" xfId="5" applyNumberFormat="1" applyFont="1" applyBorder="1" applyProtection="1"/>
    <xf numFmtId="0" fontId="54" fillId="0" borderId="14" xfId="0" applyFont="1" applyBorder="1" applyProtection="1">
      <protection hidden="1"/>
    </xf>
    <xf numFmtId="0" fontId="59" fillId="0" borderId="15" xfId="0" applyFont="1" applyBorder="1" applyAlignment="1" applyProtection="1">
      <alignment vertical="top"/>
      <protection hidden="1"/>
    </xf>
    <xf numFmtId="0" fontId="59" fillId="0" borderId="0" xfId="0" applyFont="1" applyAlignment="1" applyProtection="1">
      <alignment vertical="top"/>
      <protection hidden="1"/>
    </xf>
    <xf numFmtId="0" fontId="59" fillId="0" borderId="12" xfId="0" applyFont="1" applyBorder="1"/>
    <xf numFmtId="177" fontId="10" fillId="21" borderId="12" xfId="5" applyNumberFormat="1" applyFont="1" applyFill="1" applyBorder="1" applyAlignment="1" applyProtection="1">
      <alignment horizontal="center"/>
    </xf>
    <xf numFmtId="177" fontId="12" fillId="0" borderId="12" xfId="5" applyNumberFormat="1" applyFont="1" applyBorder="1" applyAlignment="1" applyProtection="1">
      <alignment horizontal="center"/>
    </xf>
    <xf numFmtId="0" fontId="59" fillId="0" borderId="15" xfId="0" applyFont="1" applyBorder="1" applyAlignment="1" applyProtection="1">
      <alignment horizontal="left" vertical="top"/>
      <protection hidden="1"/>
    </xf>
    <xf numFmtId="49" fontId="59" fillId="0" borderId="12" xfId="0" applyNumberFormat="1" applyFont="1" applyBorder="1" applyAlignment="1" applyProtection="1">
      <alignment horizontal="right" vertical="top"/>
      <protection hidden="1"/>
    </xf>
    <xf numFmtId="2" fontId="59" fillId="0" borderId="20" xfId="0" applyNumberFormat="1" applyFont="1" applyBorder="1" applyAlignment="1" applyProtection="1">
      <alignment vertical="top"/>
      <protection hidden="1"/>
    </xf>
    <xf numFmtId="2" fontId="40" fillId="0" borderId="12" xfId="0" applyNumberFormat="1" applyFont="1" applyBorder="1"/>
    <xf numFmtId="0" fontId="40" fillId="0" borderId="12" xfId="0" applyFont="1" applyBorder="1"/>
    <xf numFmtId="2" fontId="40" fillId="0" borderId="12" xfId="0" applyNumberFormat="1" applyFont="1" applyBorder="1" applyAlignment="1">
      <alignment horizontal="left"/>
    </xf>
    <xf numFmtId="2" fontId="12" fillId="0" borderId="12" xfId="0" applyNumberFormat="1" applyFont="1" applyBorder="1" applyAlignment="1">
      <alignment horizontal="right"/>
    </xf>
    <xf numFmtId="49" fontId="12" fillId="0" borderId="12" xfId="0" applyNumberFormat="1" applyFont="1" applyBorder="1" applyAlignment="1">
      <alignment horizontal="right"/>
    </xf>
    <xf numFmtId="2" fontId="12" fillId="0" borderId="12" xfId="0" applyNumberFormat="1" applyFont="1" applyBorder="1"/>
    <xf numFmtId="177" fontId="10" fillId="0" borderId="12" xfId="5" applyNumberFormat="1" applyFont="1" applyBorder="1" applyAlignment="1" applyProtection="1">
      <alignment horizontal="center"/>
    </xf>
    <xf numFmtId="2" fontId="40" fillId="0" borderId="12" xfId="25" applyNumberFormat="1" applyFont="1" applyFill="1" applyBorder="1"/>
    <xf numFmtId="0" fontId="40" fillId="0" borderId="12" xfId="0" applyFont="1" applyBorder="1" applyAlignment="1" applyProtection="1">
      <alignment vertical="top"/>
      <protection hidden="1"/>
    </xf>
    <xf numFmtId="0" fontId="59" fillId="0" borderId="15" xfId="0" applyFont="1" applyBorder="1"/>
    <xf numFmtId="0" fontId="59" fillId="0" borderId="12" xfId="0" quotePrefix="1" applyFont="1" applyBorder="1"/>
    <xf numFmtId="2" fontId="59" fillId="0" borderId="16" xfId="0" quotePrefix="1" applyNumberFormat="1" applyFont="1" applyBorder="1"/>
    <xf numFmtId="2" fontId="59" fillId="0" borderId="16" xfId="0" applyNumberFormat="1" applyFont="1" applyBorder="1"/>
    <xf numFmtId="0" fontId="59" fillId="0" borderId="15" xfId="0" quotePrefix="1" applyFont="1" applyBorder="1"/>
    <xf numFmtId="2" fontId="59" fillId="0" borderId="20" xfId="0" applyNumberFormat="1" applyFont="1" applyBorder="1"/>
    <xf numFmtId="0" fontId="59" fillId="0" borderId="12" xfId="0" applyFont="1" applyBorder="1" applyAlignment="1">
      <alignment horizontal="center"/>
    </xf>
    <xf numFmtId="0" fontId="40" fillId="0" borderId="12" xfId="0" applyFont="1" applyBorder="1" applyAlignment="1">
      <alignment horizontal="left" vertical="center"/>
    </xf>
    <xf numFmtId="49" fontId="59" fillId="0" borderId="12" xfId="0" applyNumberFormat="1" applyFont="1" applyBorder="1" applyAlignment="1" applyProtection="1">
      <alignment horizontal="center" vertical="top"/>
      <protection hidden="1"/>
    </xf>
    <xf numFmtId="49" fontId="59" fillId="0" borderId="12" xfId="0" applyNumberFormat="1" applyFont="1" applyBorder="1" applyAlignment="1" applyProtection="1">
      <alignment horizontal="center" vertical="top" wrapText="1"/>
      <protection hidden="1"/>
    </xf>
    <xf numFmtId="0" fontId="40" fillId="0" borderId="15" xfId="0" applyFont="1" applyBorder="1" applyAlignment="1">
      <alignment horizontal="left" vertical="center"/>
    </xf>
    <xf numFmtId="49" fontId="12" fillId="0" borderId="1" xfId="5" applyNumberFormat="1" applyFont="1" applyBorder="1" applyAlignment="1" applyProtection="1">
      <alignment horizontal="center" vertical="center"/>
    </xf>
    <xf numFmtId="164" fontId="12" fillId="0" borderId="1" xfId="5" applyFont="1" applyBorder="1" applyProtection="1"/>
    <xf numFmtId="2" fontId="40" fillId="0" borderId="21" xfId="0" quotePrefix="1" applyNumberFormat="1" applyFont="1" applyBorder="1" applyAlignment="1">
      <alignment horizontal="left" vertical="center" indent="1"/>
    </xf>
    <xf numFmtId="0" fontId="53" fillId="0" borderId="22" xfId="0" applyFont="1" applyBorder="1" applyAlignment="1">
      <alignment vertical="center"/>
    </xf>
    <xf numFmtId="0" fontId="54" fillId="0" borderId="22" xfId="0" applyFont="1" applyBorder="1" applyAlignment="1">
      <alignment vertical="center"/>
    </xf>
    <xf numFmtId="4" fontId="40" fillId="0" borderId="22" xfId="0" applyNumberFormat="1" applyFont="1" applyBorder="1" applyAlignment="1">
      <alignment horizontal="right" vertical="center" wrapText="1" indent="1"/>
    </xf>
    <xf numFmtId="172" fontId="12" fillId="0" borderId="1" xfId="5" applyNumberFormat="1" applyFont="1" applyBorder="1" applyAlignment="1" applyProtection="1">
      <alignment horizontal="center"/>
    </xf>
    <xf numFmtId="177" fontId="12" fillId="0" borderId="1" xfId="5" applyNumberFormat="1" applyFont="1" applyBorder="1" applyAlignment="1" applyProtection="1">
      <alignment horizontal="center"/>
    </xf>
    <xf numFmtId="0" fontId="40" fillId="0" borderId="22" xfId="0" applyFont="1" applyBorder="1" applyAlignment="1">
      <alignment vertical="center"/>
    </xf>
    <xf numFmtId="2" fontId="40" fillId="0" borderId="23" xfId="0" quotePrefix="1" applyNumberFormat="1" applyFont="1" applyBorder="1" applyAlignment="1">
      <alignment horizontal="left" vertical="center" indent="1"/>
    </xf>
    <xf numFmtId="0" fontId="40" fillId="0" borderId="24" xfId="0" applyFont="1" applyBorder="1" applyAlignment="1">
      <alignment vertical="center"/>
    </xf>
    <xf numFmtId="4" fontId="40" fillId="0" borderId="24" xfId="0" applyNumberFormat="1" applyFont="1" applyBorder="1" applyAlignment="1">
      <alignment horizontal="right" vertical="center" wrapText="1" indent="1"/>
    </xf>
    <xf numFmtId="0" fontId="53" fillId="0" borderId="22" xfId="0" applyFont="1" applyBorder="1" applyAlignment="1">
      <alignment vertical="center" wrapText="1"/>
    </xf>
    <xf numFmtId="4" fontId="54" fillId="0" borderId="22" xfId="0" applyNumberFormat="1" applyFont="1" applyBorder="1" applyAlignment="1">
      <alignment horizontal="right" vertical="center" wrapText="1" indent="1"/>
    </xf>
    <xf numFmtId="0" fontId="40" fillId="0" borderId="12" xfId="0" applyFont="1" applyBorder="1" applyAlignment="1" applyProtection="1">
      <alignment horizontal="left" vertical="top"/>
      <protection hidden="1"/>
    </xf>
    <xf numFmtId="0" fontId="40" fillId="0" borderId="15" xfId="0" applyFont="1" applyBorder="1" applyAlignment="1" applyProtection="1">
      <alignment vertical="top"/>
      <protection hidden="1"/>
    </xf>
    <xf numFmtId="0" fontId="59" fillId="20" borderId="12" xfId="0" applyFont="1" applyFill="1" applyBorder="1"/>
    <xf numFmtId="177" fontId="10" fillId="20" borderId="12" xfId="5" applyNumberFormat="1" applyFont="1" applyFill="1" applyBorder="1" applyAlignment="1" applyProtection="1">
      <alignment horizontal="center"/>
    </xf>
    <xf numFmtId="49" fontId="59" fillId="0" borderId="12" xfId="0" applyNumberFormat="1" applyFont="1" applyBorder="1" applyAlignment="1" applyProtection="1">
      <alignment horizontal="right" vertical="top" wrapText="1"/>
      <protection hidden="1"/>
    </xf>
    <xf numFmtId="0" fontId="40" fillId="0" borderId="12" xfId="0" applyFont="1" applyBorder="1" applyAlignment="1" applyProtection="1">
      <alignment horizontal="left" vertical="center"/>
      <protection hidden="1"/>
    </xf>
    <xf numFmtId="2" fontId="40" fillId="0" borderId="16" xfId="0" applyNumberFormat="1" applyFont="1" applyBorder="1" applyAlignment="1" applyProtection="1">
      <alignment vertical="top"/>
      <protection hidden="1"/>
    </xf>
    <xf numFmtId="49" fontId="40" fillId="0" borderId="12" xfId="0" applyNumberFormat="1" applyFont="1" applyBorder="1" applyAlignment="1" applyProtection="1">
      <alignment horizontal="center" vertical="center" wrapText="1"/>
      <protection hidden="1"/>
    </xf>
    <xf numFmtId="1" fontId="53" fillId="0" borderId="12" xfId="0" applyNumberFormat="1" applyFont="1" applyBorder="1" applyAlignment="1" applyProtection="1">
      <alignment horizontal="center" vertical="center" wrapText="1"/>
      <protection hidden="1"/>
    </xf>
    <xf numFmtId="1" fontId="40" fillId="0" borderId="18" xfId="0" applyNumberFormat="1" applyFont="1" applyBorder="1" applyAlignment="1" applyProtection="1">
      <alignment horizontal="center" vertical="center"/>
      <protection hidden="1"/>
    </xf>
    <xf numFmtId="1" fontId="53" fillId="0" borderId="12" xfId="0" applyNumberFormat="1" applyFont="1" applyBorder="1" applyAlignment="1" applyProtection="1">
      <alignment horizontal="center" vertical="top" wrapText="1"/>
      <protection hidden="1"/>
    </xf>
    <xf numFmtId="1" fontId="53" fillId="0" borderId="12" xfId="0" applyNumberFormat="1" applyFont="1" applyBorder="1" applyAlignment="1" applyProtection="1">
      <alignment vertical="center" wrapText="1"/>
      <protection hidden="1"/>
    </xf>
    <xf numFmtId="1" fontId="40" fillId="0" borderId="12" xfId="0" applyNumberFormat="1" applyFont="1" applyBorder="1" applyAlignment="1" applyProtection="1">
      <alignment horizontal="center" vertical="center"/>
      <protection hidden="1"/>
    </xf>
    <xf numFmtId="1" fontId="62" fillId="0" borderId="12" xfId="0" applyNumberFormat="1" applyFont="1" applyBorder="1" applyAlignment="1" applyProtection="1">
      <alignment horizontal="center" vertical="center" wrapText="1"/>
      <protection hidden="1"/>
    </xf>
    <xf numFmtId="49" fontId="40" fillId="0" borderId="12" xfId="0" applyNumberFormat="1" applyFont="1" applyBorder="1" applyAlignment="1" applyProtection="1">
      <alignment horizontal="center" vertical="center"/>
      <protection hidden="1"/>
    </xf>
    <xf numFmtId="0" fontId="54" fillId="0" borderId="12" xfId="0" applyFont="1" applyBorder="1" applyAlignment="1">
      <alignment horizontal="left" vertical="center"/>
    </xf>
    <xf numFmtId="164" fontId="58" fillId="0" borderId="0" xfId="5" applyFont="1" applyProtection="1"/>
    <xf numFmtId="164" fontId="10" fillId="2" borderId="5" xfId="5" applyFont="1" applyFill="1" applyBorder="1" applyAlignment="1" applyProtection="1">
      <alignment horizontal="center" vertical="center"/>
    </xf>
    <xf numFmtId="0" fontId="12" fillId="0" borderId="12" xfId="0" applyFont="1" applyBorder="1"/>
    <xf numFmtId="49" fontId="12" fillId="0" borderId="12" xfId="0" applyNumberFormat="1" applyFont="1" applyBorder="1"/>
    <xf numFmtId="0" fontId="8" fillId="0" borderId="0" xfId="0" applyFont="1"/>
    <xf numFmtId="2" fontId="8" fillId="0" borderId="0" xfId="0" applyNumberFormat="1" applyFont="1"/>
    <xf numFmtId="49" fontId="12" fillId="0" borderId="12" xfId="0" applyNumberFormat="1" applyFont="1" applyBorder="1" applyAlignment="1">
      <alignment horizontal="center"/>
    </xf>
    <xf numFmtId="0" fontId="8" fillId="0" borderId="12" xfId="0" applyFont="1" applyBorder="1"/>
    <xf numFmtId="2" fontId="8" fillId="0" borderId="12" xfId="0" applyNumberFormat="1" applyFont="1" applyBorder="1"/>
    <xf numFmtId="0" fontId="56" fillId="0" borderId="0" xfId="27" applyFont="1" applyAlignment="1" applyProtection="1">
      <alignment vertical="center"/>
      <protection hidden="1"/>
    </xf>
    <xf numFmtId="0" fontId="64" fillId="0" borderId="0" xfId="27" applyFont="1" applyAlignment="1" applyProtection="1">
      <alignment vertical="center"/>
      <protection hidden="1"/>
    </xf>
    <xf numFmtId="0" fontId="41" fillId="0" borderId="0" xfId="27" applyFont="1" applyAlignment="1" applyProtection="1">
      <alignment vertical="center"/>
      <protection hidden="1"/>
    </xf>
    <xf numFmtId="0" fontId="41" fillId="0" borderId="0" xfId="27" applyFont="1" applyAlignment="1">
      <alignment vertical="center"/>
    </xf>
    <xf numFmtId="0" fontId="42" fillId="0" borderId="0" xfId="27" applyFont="1" applyAlignment="1" applyProtection="1">
      <alignment vertical="center"/>
      <protection hidden="1"/>
    </xf>
    <xf numFmtId="0" fontId="42" fillId="0" borderId="0" xfId="27" applyFont="1" applyAlignment="1">
      <alignment vertical="center"/>
    </xf>
    <xf numFmtId="0" fontId="63" fillId="0" borderId="0" xfId="27" applyAlignment="1" applyProtection="1">
      <alignment vertical="center"/>
      <protection hidden="1"/>
    </xf>
    <xf numFmtId="0" fontId="42" fillId="0" borderId="12" xfId="27" applyFont="1" applyBorder="1" applyAlignment="1" applyProtection="1">
      <alignment horizontal="center" vertical="center"/>
      <protection hidden="1"/>
    </xf>
    <xf numFmtId="0" fontId="42" fillId="0" borderId="12" xfId="27" applyFont="1" applyBorder="1" applyAlignment="1" applyProtection="1">
      <alignment vertical="center"/>
      <protection hidden="1"/>
    </xf>
    <xf numFmtId="0" fontId="65" fillId="0" borderId="0" xfId="27" applyFont="1"/>
    <xf numFmtId="0" fontId="65" fillId="0" borderId="0" xfId="27" applyFont="1" applyAlignment="1">
      <alignment vertical="center"/>
    </xf>
    <xf numFmtId="49" fontId="41" fillId="0" borderId="0" xfId="27" applyNumberFormat="1" applyFont="1" applyAlignment="1" applyProtection="1">
      <alignment vertical="center"/>
      <protection hidden="1"/>
    </xf>
    <xf numFmtId="0" fontId="41" fillId="0" borderId="0" xfId="23" applyFont="1" applyAlignment="1" applyProtection="1">
      <alignment vertical="center"/>
      <protection hidden="1"/>
    </xf>
    <xf numFmtId="0" fontId="42" fillId="0" borderId="0" xfId="23" applyFont="1" applyAlignment="1" applyProtection="1">
      <alignment vertical="center"/>
      <protection hidden="1"/>
    </xf>
    <xf numFmtId="0" fontId="40" fillId="0" borderId="0" xfId="23" applyFont="1" applyAlignment="1" applyProtection="1">
      <alignment vertical="center"/>
      <protection locked="0"/>
    </xf>
    <xf numFmtId="0" fontId="42" fillId="0" borderId="0" xfId="23" applyFont="1" applyAlignment="1" applyProtection="1">
      <alignment vertical="center"/>
      <protection locked="0"/>
    </xf>
    <xf numFmtId="0" fontId="42" fillId="0" borderId="0" xfId="23" applyFont="1" applyAlignment="1" applyProtection="1">
      <alignment horizontal="right" vertical="center"/>
      <protection hidden="1"/>
    </xf>
    <xf numFmtId="0" fontId="65" fillId="0" borderId="0" xfId="23" applyFont="1" applyAlignment="1" applyProtection="1">
      <alignment vertical="center"/>
      <protection hidden="1"/>
    </xf>
    <xf numFmtId="0" fontId="42" fillId="0" borderId="0" xfId="23" applyFont="1" applyAlignment="1" applyProtection="1">
      <alignment horizontal="left" vertical="center"/>
      <protection hidden="1"/>
    </xf>
    <xf numFmtId="0" fontId="65" fillId="0" borderId="0" xfId="23" applyFont="1" applyAlignment="1" applyProtection="1">
      <alignment horizontal="left" vertical="center"/>
      <protection hidden="1"/>
    </xf>
    <xf numFmtId="0" fontId="41" fillId="0" borderId="0" xfId="23" applyFont="1" applyAlignment="1" applyProtection="1">
      <alignment horizontal="center" vertical="center"/>
      <protection hidden="1"/>
    </xf>
    <xf numFmtId="0" fontId="43" fillId="18" borderId="20" xfId="21" applyFont="1" applyFill="1" applyBorder="1" applyAlignment="1" applyProtection="1">
      <alignment vertical="center"/>
      <protection hidden="1"/>
    </xf>
    <xf numFmtId="0" fontId="43" fillId="18" borderId="25" xfId="21" applyFont="1" applyFill="1" applyBorder="1" applyAlignment="1" applyProtection="1">
      <alignment vertical="center"/>
      <protection hidden="1"/>
    </xf>
    <xf numFmtId="0" fontId="40" fillId="18" borderId="26" xfId="21" applyFont="1" applyFill="1" applyBorder="1" applyAlignment="1" applyProtection="1">
      <alignment horizontal="center" vertical="center"/>
      <protection locked="0"/>
    </xf>
    <xf numFmtId="0" fontId="43" fillId="18" borderId="27" xfId="21" applyFont="1" applyFill="1" applyBorder="1" applyAlignment="1" applyProtection="1">
      <alignment vertical="center"/>
      <protection hidden="1"/>
    </xf>
    <xf numFmtId="0" fontId="43" fillId="18" borderId="0" xfId="21" applyFont="1" applyFill="1" applyAlignment="1" applyProtection="1">
      <alignment vertical="center"/>
      <protection hidden="1"/>
    </xf>
    <xf numFmtId="0" fontId="40" fillId="18" borderId="28" xfId="21" applyFont="1" applyFill="1" applyBorder="1" applyAlignment="1" applyProtection="1">
      <alignment horizontal="center" vertical="center"/>
      <protection locked="0"/>
    </xf>
    <xf numFmtId="0" fontId="44" fillId="18" borderId="0" xfId="21" applyFont="1" applyFill="1" applyAlignment="1" applyProtection="1">
      <alignment horizontal="center" vertical="center"/>
      <protection hidden="1"/>
    </xf>
    <xf numFmtId="0" fontId="40" fillId="18" borderId="0" xfId="21" applyFont="1" applyFill="1" applyAlignment="1" applyProtection="1">
      <alignment horizontal="center" vertical="center"/>
      <protection locked="0"/>
    </xf>
    <xf numFmtId="0" fontId="43" fillId="18" borderId="27" xfId="21" applyFont="1" applyFill="1" applyBorder="1" applyAlignment="1" applyProtection="1">
      <alignment horizontal="left" vertical="center"/>
      <protection hidden="1"/>
    </xf>
    <xf numFmtId="0" fontId="43" fillId="18" borderId="0" xfId="21" applyFont="1" applyFill="1" applyAlignment="1" applyProtection="1">
      <alignment horizontal="left" vertical="center"/>
      <protection hidden="1"/>
    </xf>
    <xf numFmtId="0" fontId="43" fillId="18" borderId="19" xfId="21" applyFont="1" applyFill="1" applyBorder="1" applyAlignment="1" applyProtection="1">
      <alignment horizontal="left" vertical="center"/>
      <protection hidden="1"/>
    </xf>
    <xf numFmtId="0" fontId="43" fillId="18" borderId="29" xfId="21" applyFont="1" applyFill="1" applyBorder="1" applyAlignment="1" applyProtection="1">
      <alignment vertical="center"/>
      <protection hidden="1"/>
    </xf>
    <xf numFmtId="0" fontId="46" fillId="18" borderId="29" xfId="21" applyFont="1" applyFill="1" applyBorder="1" applyAlignment="1" applyProtection="1">
      <alignment vertical="center"/>
      <protection hidden="1"/>
    </xf>
    <xf numFmtId="0" fontId="46" fillId="18" borderId="29" xfId="21" applyFont="1" applyFill="1" applyBorder="1" applyAlignment="1" applyProtection="1">
      <alignment horizontal="left" vertical="center"/>
      <protection hidden="1"/>
    </xf>
    <xf numFmtId="0" fontId="40" fillId="18" borderId="29" xfId="21" applyFont="1" applyFill="1" applyBorder="1" applyAlignment="1" applyProtection="1">
      <alignment horizontal="center" vertical="center"/>
      <protection locked="0"/>
    </xf>
    <xf numFmtId="0" fontId="40" fillId="18" borderId="30" xfId="21" applyFont="1" applyFill="1" applyBorder="1" applyAlignment="1" applyProtection="1">
      <alignment horizontal="center" vertical="center"/>
      <protection locked="0"/>
    </xf>
    <xf numFmtId="0" fontId="67" fillId="0" borderId="0" xfId="0" applyFont="1" applyAlignment="1" applyProtection="1">
      <alignment horizontal="left" vertical="center"/>
      <protection hidden="1"/>
    </xf>
    <xf numFmtId="0" fontId="68" fillId="0" borderId="0" xfId="0" applyFont="1" applyAlignment="1" applyProtection="1">
      <alignment horizontal="left" vertical="center"/>
      <protection hidden="1"/>
    </xf>
    <xf numFmtId="0" fontId="43" fillId="0" borderId="0" xfId="0" applyFont="1" applyAlignment="1" applyProtection="1">
      <alignment horizontal="center" vertical="center"/>
      <protection hidden="1"/>
    </xf>
    <xf numFmtId="49" fontId="64" fillId="0" borderId="0" xfId="23" applyNumberFormat="1" applyFont="1" applyAlignment="1">
      <alignment vertical="center"/>
    </xf>
    <xf numFmtId="0" fontId="64" fillId="0" borderId="0" xfId="23" applyFont="1" applyAlignment="1">
      <alignment horizontal="center" vertical="center"/>
    </xf>
    <xf numFmtId="0" fontId="64" fillId="0" borderId="0" xfId="23" applyFont="1" applyAlignment="1">
      <alignment vertical="center"/>
    </xf>
    <xf numFmtId="49" fontId="42" fillId="0" borderId="0" xfId="23" applyNumberFormat="1" applyFont="1" applyAlignment="1">
      <alignment vertical="center"/>
    </xf>
    <xf numFmtId="0" fontId="69" fillId="0" borderId="0" xfId="23" applyFont="1" applyAlignment="1">
      <alignment horizontal="left"/>
    </xf>
    <xf numFmtId="0" fontId="39" fillId="0" borderId="0" xfId="23" applyFont="1" applyAlignment="1">
      <alignment horizontal="left"/>
    </xf>
    <xf numFmtId="0" fontId="39" fillId="0" borderId="0" xfId="23" applyFont="1" applyAlignment="1">
      <alignment horizontal="center" vertical="center"/>
    </xf>
    <xf numFmtId="0" fontId="42" fillId="0" borderId="0" xfId="23" applyFont="1" applyAlignment="1">
      <alignment vertical="center"/>
    </xf>
    <xf numFmtId="0" fontId="42" fillId="0" borderId="0" xfId="23" applyFont="1" applyAlignment="1">
      <alignment horizontal="center" vertical="center"/>
    </xf>
    <xf numFmtId="49" fontId="64" fillId="0" borderId="0" xfId="23" applyNumberFormat="1" applyFont="1"/>
    <xf numFmtId="0" fontId="64" fillId="0" borderId="0" xfId="23" applyFont="1"/>
    <xf numFmtId="0" fontId="39" fillId="0" borderId="0" xfId="23" applyFont="1"/>
    <xf numFmtId="0" fontId="70" fillId="0" borderId="0" xfId="23" applyFont="1"/>
    <xf numFmtId="0" fontId="40" fillId="0" borderId="0" xfId="23" applyFont="1"/>
    <xf numFmtId="0" fontId="56" fillId="0" borderId="0" xfId="23" applyFont="1" applyAlignment="1">
      <alignment vertical="center"/>
    </xf>
    <xf numFmtId="0" fontId="71" fillId="0" borderId="0" xfId="23" applyFont="1"/>
    <xf numFmtId="0" fontId="41" fillId="0" borderId="0" xfId="23" applyFont="1" applyAlignment="1">
      <alignment vertical="center"/>
    </xf>
    <xf numFmtId="0" fontId="72" fillId="22" borderId="0" xfId="23" applyFont="1" applyFill="1" applyAlignment="1">
      <alignment vertical="center"/>
    </xf>
    <xf numFmtId="0" fontId="72" fillId="0" borderId="0" xfId="23" applyFont="1"/>
    <xf numFmtId="0" fontId="64" fillId="0" borderId="0" xfId="23" applyFont="1" applyAlignment="1">
      <alignment vertical="top" wrapText="1"/>
    </xf>
    <xf numFmtId="0" fontId="73" fillId="0" borderId="0" xfId="23" applyFont="1" applyAlignment="1">
      <alignment vertical="center"/>
    </xf>
    <xf numFmtId="0" fontId="64" fillId="19" borderId="0" xfId="23" applyFont="1" applyFill="1" applyAlignment="1">
      <alignment vertical="top" wrapText="1"/>
    </xf>
    <xf numFmtId="0" fontId="40" fillId="0" borderId="0" xfId="23" applyFont="1" applyAlignment="1" applyProtection="1">
      <alignment horizontal="center" vertical="center"/>
      <protection locked="0"/>
    </xf>
    <xf numFmtId="0" fontId="41" fillId="0" borderId="0" xfId="23" applyFont="1" applyAlignment="1" applyProtection="1">
      <alignment vertical="center"/>
      <protection locked="0"/>
    </xf>
    <xf numFmtId="0" fontId="42" fillId="0" borderId="0" xfId="23" applyFont="1" applyAlignment="1" applyProtection="1">
      <alignment horizontal="center" vertical="center"/>
      <protection hidden="1"/>
    </xf>
    <xf numFmtId="0" fontId="74" fillId="0" borderId="0" xfId="23" applyFont="1" applyAlignment="1" applyProtection="1">
      <alignment vertical="center"/>
      <protection hidden="1"/>
    </xf>
    <xf numFmtId="0" fontId="75" fillId="0" borderId="0" xfId="23" applyFont="1" applyAlignment="1" applyProtection="1">
      <alignment vertical="center"/>
      <protection hidden="1"/>
    </xf>
    <xf numFmtId="0" fontId="76" fillId="0" borderId="0" xfId="23" applyFont="1" applyAlignment="1" applyProtection="1">
      <alignment vertical="center"/>
      <protection hidden="1"/>
    </xf>
    <xf numFmtId="0" fontId="77" fillId="0" borderId="0" xfId="23" applyFont="1" applyAlignment="1" applyProtection="1">
      <alignment vertical="center"/>
      <protection hidden="1"/>
    </xf>
    <xf numFmtId="0" fontId="78" fillId="0" borderId="0" xfId="23" applyFont="1" applyAlignment="1" applyProtection="1">
      <alignment vertical="center"/>
      <protection hidden="1"/>
    </xf>
    <xf numFmtId="0" fontId="79" fillId="0" borderId="0" xfId="23" applyFont="1" applyAlignment="1" applyProtection="1">
      <alignment vertical="center"/>
      <protection hidden="1"/>
    </xf>
    <xf numFmtId="0" fontId="42" fillId="0" borderId="0" xfId="23" applyFont="1" applyAlignment="1" applyProtection="1">
      <alignment horizontal="left" vertical="center"/>
      <protection locked="0"/>
    </xf>
    <xf numFmtId="0" fontId="42" fillId="0" borderId="0" xfId="23" applyFont="1" applyAlignment="1" applyProtection="1">
      <alignment horizontal="center" vertical="center"/>
      <protection locked="0"/>
    </xf>
    <xf numFmtId="0" fontId="40" fillId="0" borderId="0" xfId="23" applyFont="1" applyAlignment="1" applyProtection="1">
      <alignment horizontal="center" vertical="center"/>
      <protection hidden="1"/>
    </xf>
    <xf numFmtId="0" fontId="40" fillId="0" borderId="0" xfId="23" applyFont="1" applyAlignment="1" applyProtection="1">
      <alignment vertical="center"/>
      <protection hidden="1"/>
    </xf>
    <xf numFmtId="0" fontId="80" fillId="0" borderId="0" xfId="23" applyFont="1" applyAlignment="1" applyProtection="1">
      <alignment horizontal="center" vertical="center"/>
      <protection locked="0"/>
    </xf>
    <xf numFmtId="0" fontId="80" fillId="0" borderId="0" xfId="23" applyFont="1" applyAlignment="1" applyProtection="1">
      <alignment vertical="center"/>
      <protection locked="0"/>
    </xf>
    <xf numFmtId="0" fontId="50" fillId="0" borderId="0" xfId="23" applyProtection="1">
      <protection hidden="1"/>
    </xf>
    <xf numFmtId="0" fontId="80" fillId="0" borderId="0" xfId="23" applyFont="1" applyAlignment="1" applyProtection="1">
      <alignment horizontal="center" vertical="center"/>
      <protection hidden="1"/>
    </xf>
    <xf numFmtId="0" fontId="17" fillId="0" borderId="0" xfId="23" applyFont="1" applyAlignment="1" applyProtection="1">
      <alignment horizontal="center" vertical="center"/>
      <protection hidden="1"/>
    </xf>
    <xf numFmtId="0" fontId="43" fillId="0" borderId="0" xfId="23" applyFont="1" applyAlignment="1" applyProtection="1">
      <alignment vertical="center"/>
      <protection hidden="1"/>
    </xf>
    <xf numFmtId="0" fontId="43" fillId="0" borderId="0" xfId="23" applyFont="1" applyAlignment="1" applyProtection="1">
      <alignment horizontal="center" vertical="center"/>
      <protection hidden="1"/>
    </xf>
    <xf numFmtId="0" fontId="41" fillId="0" borderId="0" xfId="23" applyFont="1" applyAlignment="1" applyProtection="1">
      <alignment vertical="center" wrapText="1"/>
      <protection hidden="1"/>
    </xf>
    <xf numFmtId="0" fontId="72" fillId="0" borderId="0" xfId="23" applyFont="1" applyAlignment="1">
      <alignment vertical="center"/>
    </xf>
    <xf numFmtId="0" fontId="56" fillId="0" borderId="0" xfId="23" applyFont="1"/>
    <xf numFmtId="0" fontId="42" fillId="0" borderId="0" xfId="23" applyFont="1"/>
    <xf numFmtId="0" fontId="73" fillId="0" borderId="0" xfId="23" applyFont="1"/>
    <xf numFmtId="0" fontId="73" fillId="0" borderId="0" xfId="23" applyFont="1" applyAlignment="1">
      <alignment horizontal="center" vertical="center"/>
    </xf>
    <xf numFmtId="0" fontId="64" fillId="0" borderId="0" xfId="23" applyFont="1" applyAlignment="1">
      <alignment horizontal="center"/>
    </xf>
    <xf numFmtId="0" fontId="40" fillId="0" borderId="0" xfId="23" applyFont="1" applyAlignment="1">
      <alignment horizontal="right"/>
    </xf>
    <xf numFmtId="0" fontId="81" fillId="0" borderId="0" xfId="23" applyFont="1"/>
    <xf numFmtId="0" fontId="82" fillId="0" borderId="0" xfId="23" applyFont="1"/>
    <xf numFmtId="0" fontId="77" fillId="0" borderId="0" xfId="23" applyFont="1"/>
    <xf numFmtId="0" fontId="83" fillId="0" borderId="0" xfId="23" applyFont="1"/>
    <xf numFmtId="0" fontId="81" fillId="0" borderId="0" xfId="23" applyFont="1" applyAlignment="1">
      <alignment horizontal="right"/>
    </xf>
    <xf numFmtId="0" fontId="79" fillId="0" borderId="0" xfId="23" applyFont="1"/>
    <xf numFmtId="0" fontId="65" fillId="0" borderId="0" xfId="23" applyFont="1" applyAlignment="1">
      <alignment vertical="center"/>
    </xf>
    <xf numFmtId="0" fontId="76" fillId="0" borderId="0" xfId="23" applyFont="1"/>
    <xf numFmtId="0" fontId="41" fillId="0" borderId="0" xfId="23" applyFont="1"/>
    <xf numFmtId="0" fontId="84" fillId="0" borderId="0" xfId="23" applyFont="1" applyAlignment="1">
      <alignment horizontal="left" indent="2"/>
    </xf>
    <xf numFmtId="0" fontId="77" fillId="0" borderId="0" xfId="23" applyFont="1" applyAlignment="1">
      <alignment vertical="center"/>
    </xf>
    <xf numFmtId="0" fontId="83" fillId="0" borderId="0" xfId="23" applyFont="1" applyAlignment="1">
      <alignment horizontal="center"/>
    </xf>
    <xf numFmtId="0" fontId="77" fillId="0" borderId="0" xfId="23" applyFont="1" applyAlignment="1">
      <alignment horizontal="center" vertical="center"/>
    </xf>
    <xf numFmtId="0" fontId="74" fillId="0" borderId="0" xfId="23" applyFont="1" applyAlignment="1">
      <alignment vertical="center"/>
    </xf>
    <xf numFmtId="0" fontId="80" fillId="0" borderId="0" xfId="23" applyFont="1"/>
    <xf numFmtId="0" fontId="17" fillId="0" borderId="0" xfId="23" applyFont="1" applyAlignment="1">
      <alignment horizontal="center" vertical="center"/>
    </xf>
    <xf numFmtId="0" fontId="17" fillId="0" borderId="0" xfId="23" applyFont="1" applyAlignment="1">
      <alignment vertical="center"/>
    </xf>
    <xf numFmtId="0" fontId="80" fillId="0" borderId="0" xfId="23" applyFont="1" applyAlignment="1">
      <alignment horizontal="right"/>
    </xf>
    <xf numFmtId="0" fontId="64" fillId="0" borderId="0" xfId="0" applyFont="1" applyAlignment="1" applyProtection="1">
      <alignment horizontal="left" vertical="center"/>
      <protection hidden="1"/>
    </xf>
    <xf numFmtId="0" fontId="74" fillId="0" borderId="0" xfId="0" applyFont="1" applyAlignment="1" applyProtection="1">
      <alignment vertical="center"/>
      <protection hidden="1"/>
    </xf>
    <xf numFmtId="0" fontId="42" fillId="0" borderId="0" xfId="0" applyFont="1" applyAlignment="1" applyProtection="1">
      <alignment vertical="center"/>
      <protection locked="0"/>
    </xf>
    <xf numFmtId="0" fontId="64" fillId="0" borderId="0" xfId="0" applyFont="1" applyAlignment="1" applyProtection="1">
      <alignment vertical="center"/>
      <protection hidden="1"/>
    </xf>
    <xf numFmtId="0" fontId="64" fillId="0" borderId="0" xfId="23" applyFont="1" applyAlignment="1">
      <alignment vertical="top"/>
    </xf>
    <xf numFmtId="10" fontId="26" fillId="8" borderId="1" xfId="8" applyNumberFormat="1" applyFont="1" applyFill="1" applyBorder="1" applyAlignment="1" applyProtection="1">
      <alignment horizontal="center" vertical="center"/>
      <protection locked="0"/>
    </xf>
    <xf numFmtId="0" fontId="42" fillId="0" borderId="12" xfId="27" applyFont="1" applyBorder="1" applyAlignment="1" applyProtection="1">
      <alignment horizontal="left" vertical="center"/>
      <protection hidden="1"/>
    </xf>
    <xf numFmtId="0" fontId="86" fillId="0" borderId="0" xfId="26" applyFont="1"/>
    <xf numFmtId="0" fontId="42" fillId="0" borderId="0" xfId="23" applyFont="1" applyProtection="1">
      <protection hidden="1"/>
    </xf>
    <xf numFmtId="177" fontId="51" fillId="21" borderId="12" xfId="5" applyNumberFormat="1" applyFont="1" applyFill="1" applyBorder="1" applyAlignment="1" applyProtection="1">
      <alignment horizontal="center"/>
    </xf>
    <xf numFmtId="0" fontId="51" fillId="20" borderId="12" xfId="0" applyFont="1" applyFill="1" applyBorder="1" applyAlignment="1" applyProtection="1">
      <alignment horizontal="center" vertical="top"/>
      <protection hidden="1"/>
    </xf>
    <xf numFmtId="0" fontId="40" fillId="0" borderId="12" xfId="0" applyFont="1" applyBorder="1" applyAlignment="1">
      <alignment horizontal="center"/>
    </xf>
    <xf numFmtId="0" fontId="40" fillId="0" borderId="12" xfId="0" applyFont="1" applyBorder="1" applyAlignment="1">
      <alignment horizontal="center" vertical="center"/>
    </xf>
    <xf numFmtId="2" fontId="40" fillId="0" borderId="12" xfId="5" applyNumberFormat="1" applyFont="1" applyBorder="1" applyAlignment="1" applyProtection="1">
      <alignment horizontal="center" vertical="center"/>
      <protection hidden="1"/>
    </xf>
    <xf numFmtId="14" fontId="65" fillId="19" borderId="12" xfId="27" applyNumberFormat="1" applyFont="1" applyFill="1" applyBorder="1" applyAlignment="1" applyProtection="1">
      <alignment horizontal="center" vertical="center"/>
      <protection locked="0"/>
    </xf>
    <xf numFmtId="0" fontId="65" fillId="19" borderId="12" xfId="27" applyFont="1" applyFill="1" applyBorder="1" applyAlignment="1" applyProtection="1">
      <alignment horizontal="center" vertical="center" wrapText="1"/>
      <protection locked="0"/>
    </xf>
    <xf numFmtId="0" fontId="65" fillId="19" borderId="12" xfId="27" applyFont="1" applyFill="1" applyBorder="1" applyAlignment="1" applyProtection="1">
      <alignment vertical="center"/>
      <protection locked="0"/>
    </xf>
    <xf numFmtId="0" fontId="40" fillId="0" borderId="0" xfId="0" applyFont="1" applyAlignment="1" applyProtection="1">
      <alignment vertical="top"/>
      <protection hidden="1"/>
    </xf>
    <xf numFmtId="164" fontId="10" fillId="0" borderId="0" xfId="5" applyFont="1" applyBorder="1" applyProtection="1"/>
    <xf numFmtId="164" fontId="88" fillId="0" borderId="0" xfId="5" applyFont="1" applyAlignment="1" applyProtection="1">
      <alignment vertical="center"/>
      <protection hidden="1"/>
    </xf>
    <xf numFmtId="164" fontId="89" fillId="0" borderId="0" xfId="5" applyFont="1" applyProtection="1">
      <protection hidden="1"/>
    </xf>
    <xf numFmtId="164" fontId="88" fillId="0" borderId="0" xfId="5" applyFont="1" applyAlignment="1" applyProtection="1">
      <alignment vertical="center"/>
      <protection locked="0"/>
    </xf>
    <xf numFmtId="164" fontId="90" fillId="0" borderId="0" xfId="5" applyFont="1" applyAlignment="1" applyProtection="1">
      <alignment vertical="center"/>
      <protection hidden="1"/>
    </xf>
    <xf numFmtId="164" fontId="92" fillId="0" borderId="0" xfId="5" applyFont="1" applyAlignment="1">
      <alignment horizontal="center" vertical="center"/>
    </xf>
    <xf numFmtId="164" fontId="9" fillId="0" borderId="0" xfId="5" applyFont="1" applyAlignment="1" applyProtection="1">
      <alignment vertical="center"/>
      <protection locked="0"/>
    </xf>
    <xf numFmtId="180" fontId="88" fillId="0" borderId="0" xfId="28" applyFont="1" applyAlignment="1" applyProtection="1">
      <alignment vertical="center"/>
      <protection hidden="1"/>
    </xf>
    <xf numFmtId="180" fontId="90" fillId="0" borderId="0" xfId="28" applyFont="1" applyAlignment="1" applyProtection="1">
      <alignment vertical="center"/>
      <protection hidden="1"/>
    </xf>
    <xf numFmtId="164" fontId="91" fillId="0" borderId="0" xfId="5" applyFont="1" applyAlignment="1" applyProtection="1">
      <alignment vertical="center"/>
      <protection hidden="1"/>
    </xf>
    <xf numFmtId="164" fontId="88" fillId="0" borderId="0" xfId="5" applyFont="1" applyAlignment="1" applyProtection="1">
      <alignment horizontal="center" vertical="center"/>
      <protection locked="0"/>
    </xf>
    <xf numFmtId="164" fontId="10" fillId="2" borderId="31" xfId="5" applyFont="1" applyFill="1" applyBorder="1" applyProtection="1"/>
    <xf numFmtId="164" fontId="10" fillId="2" borderId="32" xfId="5" applyFont="1" applyFill="1" applyBorder="1" applyProtection="1">
      <protection hidden="1"/>
    </xf>
    <xf numFmtId="164" fontId="10" fillId="15" borderId="13" xfId="5" applyFont="1" applyFill="1" applyBorder="1" applyAlignment="1" applyProtection="1">
      <alignment horizontal="center" vertical="center" wrapText="1"/>
    </xf>
    <xf numFmtId="164" fontId="16" fillId="0" borderId="0" xfId="5" applyFont="1" applyProtection="1"/>
    <xf numFmtId="164" fontId="16" fillId="2" borderId="0" xfId="5" applyFont="1" applyFill="1" applyProtection="1"/>
    <xf numFmtId="49" fontId="16" fillId="2" borderId="0" xfId="5" applyNumberFormat="1" applyFont="1" applyFill="1" applyAlignment="1" applyProtection="1">
      <alignment horizontal="center"/>
    </xf>
    <xf numFmtId="0" fontId="16" fillId="0" borderId="29" xfId="0" applyFont="1" applyBorder="1"/>
    <xf numFmtId="164" fontId="43" fillId="2" borderId="0" xfId="5" applyFont="1" applyFill="1" applyAlignment="1" applyProtection="1">
      <alignment horizontal="center" vertical="top" wrapText="1"/>
    </xf>
    <xf numFmtId="164" fontId="16" fillId="24" borderId="0" xfId="5" applyFont="1" applyFill="1" applyProtection="1"/>
    <xf numFmtId="164" fontId="16" fillId="24" borderId="0" xfId="5" applyFont="1" applyFill="1" applyAlignment="1" applyProtection="1">
      <alignment horizontal="center" vertical="top" wrapText="1"/>
    </xf>
    <xf numFmtId="49" fontId="16" fillId="24" borderId="0" xfId="5" applyNumberFormat="1" applyFont="1" applyFill="1" applyAlignment="1" applyProtection="1">
      <alignment horizontal="center"/>
    </xf>
    <xf numFmtId="0" fontId="16" fillId="20" borderId="0" xfId="0" applyFont="1" applyFill="1"/>
    <xf numFmtId="164" fontId="10" fillId="15" borderId="13" xfId="5" applyFont="1" applyFill="1" applyBorder="1" applyAlignment="1" applyProtection="1">
      <alignment horizontal="center" vertical="center"/>
    </xf>
    <xf numFmtId="166" fontId="10" fillId="24" borderId="1" xfId="5" applyNumberFormat="1" applyFont="1" applyFill="1" applyBorder="1" applyAlignment="1" applyProtection="1">
      <alignment horizontal="right" vertical="center"/>
      <protection hidden="1"/>
    </xf>
    <xf numFmtId="166" fontId="22" fillId="2" borderId="1" xfId="5" applyNumberFormat="1" applyFont="1" applyFill="1" applyBorder="1" applyAlignment="1" applyProtection="1">
      <alignment horizontal="right" vertical="center"/>
      <protection hidden="1"/>
    </xf>
    <xf numFmtId="166" fontId="22" fillId="2" borderId="1" xfId="5" applyNumberFormat="1" applyFont="1" applyFill="1" applyBorder="1" applyAlignment="1" applyProtection="1">
      <alignment horizontal="center" vertical="center"/>
      <protection hidden="1"/>
    </xf>
    <xf numFmtId="179" fontId="22" fillId="2" borderId="1" xfId="5" applyNumberFormat="1" applyFont="1" applyFill="1" applyBorder="1" applyProtection="1">
      <protection hidden="1"/>
    </xf>
    <xf numFmtId="166" fontId="22" fillId="2" borderId="0" xfId="5" applyNumberFormat="1" applyFont="1" applyFill="1" applyAlignment="1" applyProtection="1">
      <alignment horizontal="right"/>
      <protection hidden="1"/>
    </xf>
    <xf numFmtId="181" fontId="16" fillId="23" borderId="33" xfId="5" applyNumberFormat="1" applyFont="1" applyFill="1" applyBorder="1" applyAlignment="1" applyProtection="1">
      <alignment horizontal="center"/>
      <protection locked="0"/>
    </xf>
    <xf numFmtId="164" fontId="19" fillId="24" borderId="0" xfId="5" applyFont="1" applyFill="1" applyProtection="1">
      <protection hidden="1"/>
    </xf>
    <xf numFmtId="164" fontId="11" fillId="0" borderId="0" xfId="5" applyFont="1" applyAlignment="1" applyProtection="1">
      <alignment horizontal="left" vertical="center"/>
      <protection hidden="1"/>
    </xf>
    <xf numFmtId="0" fontId="39" fillId="0" borderId="0" xfId="21" applyFont="1" applyAlignment="1" applyProtection="1">
      <alignment horizontal="left" vertical="center"/>
      <protection hidden="1"/>
    </xf>
    <xf numFmtId="0" fontId="39" fillId="0" borderId="0" xfId="21" applyFont="1" applyAlignment="1" applyProtection="1">
      <alignment vertical="center"/>
      <protection hidden="1"/>
    </xf>
    <xf numFmtId="0" fontId="41" fillId="0" borderId="0" xfId="21" applyFont="1" applyAlignment="1" applyProtection="1">
      <alignment horizontal="center" vertical="center"/>
      <protection hidden="1"/>
    </xf>
    <xf numFmtId="0" fontId="42" fillId="0" borderId="16" xfId="26" applyFont="1" applyBorder="1" applyAlignment="1" applyProtection="1">
      <alignment horizontal="right" vertical="center"/>
      <protection hidden="1"/>
    </xf>
    <xf numFmtId="0" fontId="42" fillId="0" borderId="14" xfId="26" applyFont="1" applyBorder="1" applyAlignment="1" applyProtection="1">
      <alignment horizontal="right" vertical="center"/>
      <protection hidden="1"/>
    </xf>
    <xf numFmtId="0" fontId="43" fillId="0" borderId="16" xfId="26" applyFont="1" applyBorder="1" applyAlignment="1" applyProtection="1">
      <alignment horizontal="center" vertical="center"/>
      <protection hidden="1"/>
    </xf>
    <xf numFmtId="0" fontId="43" fillId="0" borderId="14" xfId="26" applyFont="1" applyBorder="1" applyAlignment="1" applyProtection="1">
      <alignment horizontal="center" vertical="center"/>
      <protection hidden="1"/>
    </xf>
    <xf numFmtId="0" fontId="42" fillId="0" borderId="16" xfId="26" applyFont="1" applyBorder="1" applyAlignment="1" applyProtection="1">
      <alignment horizontal="left" vertical="center"/>
      <protection hidden="1"/>
    </xf>
    <xf numFmtId="0" fontId="42" fillId="0" borderId="17" xfId="26" applyFont="1" applyBorder="1" applyAlignment="1" applyProtection="1">
      <alignment horizontal="left" vertical="center"/>
      <protection hidden="1"/>
    </xf>
    <xf numFmtId="0" fontId="42" fillId="0" borderId="14" xfId="26" applyFont="1" applyBorder="1" applyAlignment="1" applyProtection="1">
      <alignment horizontal="left" vertical="center"/>
      <protection hidden="1"/>
    </xf>
    <xf numFmtId="0" fontId="69" fillId="0" borderId="0" xfId="23" applyFont="1" applyAlignment="1">
      <alignment horizontal="center" vertical="center"/>
    </xf>
    <xf numFmtId="0" fontId="64" fillId="0" borderId="0" xfId="23" applyFont="1" applyAlignment="1">
      <alignment horizontal="left" vertical="top" wrapText="1"/>
    </xf>
    <xf numFmtId="0" fontId="69" fillId="0" borderId="29" xfId="23" applyFont="1" applyBorder="1" applyAlignment="1">
      <alignment horizontal="center" vertical="center"/>
    </xf>
    <xf numFmtId="0" fontId="64" fillId="0" borderId="0" xfId="23" applyFont="1" applyAlignment="1">
      <alignment vertical="top" wrapText="1"/>
    </xf>
    <xf numFmtId="0" fontId="56" fillId="0" borderId="0" xfId="23" applyFont="1" applyAlignment="1">
      <alignment horizontal="left" wrapText="1"/>
    </xf>
    <xf numFmtId="0" fontId="64" fillId="0" borderId="0" xfId="23" applyFont="1" applyAlignment="1">
      <alignment horizontal="left" wrapText="1"/>
    </xf>
    <xf numFmtId="0" fontId="64" fillId="0" borderId="0" xfId="23" applyFont="1" applyAlignment="1">
      <alignment horizontal="center" vertical="top" wrapText="1"/>
    </xf>
    <xf numFmtId="0" fontId="64" fillId="19" borderId="0" xfId="23" applyFont="1" applyFill="1" applyAlignment="1">
      <alignment horizontal="center" vertical="top" wrapText="1"/>
    </xf>
    <xf numFmtId="0" fontId="56" fillId="0" borderId="0" xfId="23" applyFont="1" applyAlignment="1">
      <alignment vertical="top" wrapText="1"/>
    </xf>
    <xf numFmtId="165" fontId="10" fillId="2" borderId="1" xfId="5" applyNumberFormat="1" applyFont="1" applyFill="1" applyBorder="1" applyAlignment="1" applyProtection="1">
      <alignment horizontal="center" vertical="center"/>
      <protection hidden="1"/>
    </xf>
    <xf numFmtId="49" fontId="0" fillId="8" borderId="1" xfId="5" applyNumberFormat="1" applyFont="1" applyFill="1" applyBorder="1" applyAlignment="1" applyProtection="1">
      <alignment horizontal="center" vertical="center"/>
      <protection locked="0" hidden="1"/>
    </xf>
    <xf numFmtId="49" fontId="2" fillId="8" borderId="1" xfId="5" applyNumberFormat="1" applyFont="1" applyFill="1" applyBorder="1" applyAlignment="1" applyProtection="1">
      <alignment horizontal="center" vertical="center"/>
      <protection locked="0" hidden="1"/>
    </xf>
    <xf numFmtId="164" fontId="19" fillId="3" borderId="0" xfId="5" applyFont="1" applyFill="1" applyAlignment="1" applyProtection="1">
      <alignment horizontal="center" vertical="center"/>
      <protection hidden="1"/>
    </xf>
    <xf numFmtId="167" fontId="22" fillId="4" borderId="1" xfId="5" applyNumberFormat="1" applyFont="1" applyFill="1" applyBorder="1" applyAlignment="1" applyProtection="1">
      <alignment horizontal="center"/>
      <protection hidden="1"/>
    </xf>
    <xf numFmtId="167" fontId="22" fillId="5" borderId="1" xfId="5" applyNumberFormat="1" applyFont="1" applyFill="1" applyBorder="1" applyAlignment="1" applyProtection="1">
      <alignment horizontal="center"/>
      <protection hidden="1"/>
    </xf>
    <xf numFmtId="167" fontId="18" fillId="6" borderId="1" xfId="5" applyNumberFormat="1" applyFont="1" applyFill="1" applyBorder="1" applyAlignment="1" applyProtection="1">
      <alignment horizontal="center" vertical="center"/>
      <protection hidden="1"/>
    </xf>
    <xf numFmtId="164" fontId="23" fillId="7" borderId="1" xfId="5" applyFont="1" applyFill="1" applyBorder="1" applyAlignment="1" applyProtection="1">
      <alignment horizontal="center" vertical="center" textRotation="90"/>
      <protection hidden="1"/>
    </xf>
    <xf numFmtId="164" fontId="23" fillId="7" borderId="3" xfId="5" applyFont="1" applyFill="1" applyBorder="1" applyAlignment="1" applyProtection="1">
      <alignment horizontal="center" vertical="center" textRotation="90"/>
      <protection hidden="1"/>
    </xf>
    <xf numFmtId="0" fontId="0" fillId="8" borderId="1" xfId="0" applyFill="1" applyBorder="1" applyAlignment="1" applyProtection="1">
      <alignment horizontal="center"/>
      <protection locked="0"/>
    </xf>
    <xf numFmtId="165" fontId="22" fillId="2" borderId="5" xfId="5" applyNumberFormat="1" applyFont="1" applyFill="1" applyBorder="1" applyAlignment="1" applyProtection="1">
      <alignment horizontal="center"/>
      <protection hidden="1"/>
    </xf>
    <xf numFmtId="166" fontId="22" fillId="2" borderId="5" xfId="5" applyNumberFormat="1" applyFont="1" applyFill="1" applyBorder="1" applyAlignment="1" applyProtection="1">
      <alignment horizontal="center"/>
      <protection hidden="1"/>
    </xf>
    <xf numFmtId="164" fontId="10" fillId="2" borderId="1" xfId="13" applyFont="1" applyFill="1" applyBorder="1" applyAlignment="1" applyProtection="1">
      <alignment horizontal="left"/>
    </xf>
    <xf numFmtId="164" fontId="26" fillId="8" borderId="7" xfId="20" applyFont="1" applyFill="1" applyBorder="1" applyAlignment="1" applyProtection="1">
      <alignment horizontal="center" vertical="center" wrapText="1"/>
    </xf>
    <xf numFmtId="164" fontId="25" fillId="2" borderId="2" xfId="20" applyFont="1" applyFill="1" applyBorder="1" applyAlignment="1" applyProtection="1">
      <alignment horizontal="left"/>
    </xf>
    <xf numFmtId="164" fontId="26" fillId="8" borderId="1" xfId="20" applyFont="1" applyFill="1" applyBorder="1" applyAlignment="1" applyProtection="1">
      <alignment horizontal="left"/>
      <protection locked="0"/>
    </xf>
    <xf numFmtId="164" fontId="3" fillId="2" borderId="7" xfId="20" applyFont="1" applyFill="1" applyBorder="1" applyAlignment="1" applyProtection="1">
      <alignment horizontal="center" vertical="center" textRotation="180"/>
    </xf>
    <xf numFmtId="164" fontId="3" fillId="2" borderId="7" xfId="20" applyFont="1" applyFill="1" applyBorder="1" applyAlignment="1" applyProtection="1">
      <alignment horizontal="center" vertical="center" textRotation="180" wrapText="1"/>
    </xf>
    <xf numFmtId="164" fontId="29" fillId="2" borderId="7" xfId="20" applyFont="1" applyFill="1" applyBorder="1" applyAlignment="1" applyProtection="1">
      <alignment horizontal="center" vertical="center" textRotation="180" wrapText="1"/>
    </xf>
    <xf numFmtId="164" fontId="85" fillId="2" borderId="2" xfId="20" applyFont="1" applyFill="1" applyBorder="1" applyAlignment="1" applyProtection="1">
      <alignment horizontal="left"/>
    </xf>
    <xf numFmtId="166" fontId="22" fillId="2" borderId="6" xfId="5" applyNumberFormat="1" applyFont="1" applyFill="1" applyBorder="1" applyAlignment="1" applyProtection="1">
      <alignment horizontal="left" vertical="center"/>
      <protection locked="0"/>
    </xf>
    <xf numFmtId="164" fontId="32" fillId="2" borderId="0" xfId="5" applyFont="1" applyFill="1" applyProtection="1"/>
    <xf numFmtId="0" fontId="0" fillId="2" borderId="0" xfId="0" applyFill="1"/>
    <xf numFmtId="164" fontId="33" fillId="2" borderId="0" xfId="5" applyFont="1" applyFill="1" applyAlignment="1" applyProtection="1">
      <alignment horizontal="left" vertical="center" wrapText="1"/>
    </xf>
    <xf numFmtId="0" fontId="0" fillId="0" borderId="0" xfId="0"/>
    <xf numFmtId="0" fontId="0" fillId="0" borderId="4" xfId="0" applyBorder="1"/>
    <xf numFmtId="164" fontId="31" fillId="2" borderId="0" xfId="5" applyFont="1" applyFill="1" applyAlignment="1" applyProtection="1">
      <alignment vertical="center"/>
    </xf>
    <xf numFmtId="0" fontId="0" fillId="13" borderId="0" xfId="0" applyFill="1" applyAlignment="1">
      <alignment horizontal="center"/>
    </xf>
    <xf numFmtId="0" fontId="0" fillId="4" borderId="0" xfId="0" applyFill="1" applyAlignment="1">
      <alignment horizontal="center"/>
    </xf>
    <xf numFmtId="167" fontId="22" fillId="12" borderId="1" xfId="5" applyNumberFormat="1" applyFont="1" applyFill="1" applyBorder="1" applyAlignment="1" applyProtection="1">
      <alignment horizontal="center"/>
    </xf>
    <xf numFmtId="164" fontId="16" fillId="2" borderId="0" xfId="5" applyFont="1" applyFill="1" applyAlignment="1" applyProtection="1">
      <alignment horizontal="right" vertical="center"/>
      <protection hidden="1"/>
    </xf>
    <xf numFmtId="164" fontId="16" fillId="2" borderId="8" xfId="5" applyFont="1" applyFill="1" applyBorder="1" applyAlignment="1" applyProtection="1">
      <alignment horizontal="center" vertical="center"/>
    </xf>
    <xf numFmtId="173" fontId="16" fillId="16" borderId="0" xfId="5" applyNumberFormat="1" applyFont="1" applyFill="1" applyAlignment="1" applyProtection="1">
      <alignment horizontal="center" vertical="center"/>
    </xf>
    <xf numFmtId="0" fontId="0" fillId="0" borderId="0" xfId="0" applyAlignment="1">
      <alignment horizontal="center"/>
    </xf>
    <xf numFmtId="0" fontId="29" fillId="0" borderId="0" xfId="0" applyFont="1" applyAlignment="1">
      <alignment horizontal="center"/>
    </xf>
    <xf numFmtId="0" fontId="42" fillId="0" borderId="16" xfId="27" applyFont="1" applyBorder="1" applyAlignment="1" applyProtection="1">
      <alignment vertical="center"/>
      <protection hidden="1"/>
    </xf>
    <xf numFmtId="0" fontId="42" fillId="0" borderId="17" xfId="27" applyFont="1" applyBorder="1" applyAlignment="1" applyProtection="1">
      <alignment vertical="center"/>
      <protection hidden="1"/>
    </xf>
    <xf numFmtId="0" fontId="42" fillId="0" borderId="14" xfId="27" applyFont="1" applyBorder="1" applyAlignment="1" applyProtection="1">
      <alignment vertical="center"/>
      <protection hidden="1"/>
    </xf>
    <xf numFmtId="0" fontId="42" fillId="0" borderId="0" xfId="27" applyFont="1" applyAlignment="1" applyProtection="1">
      <alignment horizontal="center" vertical="center"/>
      <protection hidden="1"/>
    </xf>
    <xf numFmtId="0" fontId="42" fillId="0" borderId="12" xfId="27" applyFont="1" applyBorder="1" applyAlignment="1" applyProtection="1">
      <alignment horizontal="center" vertical="center"/>
      <protection hidden="1"/>
    </xf>
    <xf numFmtId="0" fontId="42" fillId="0" borderId="12" xfId="27" applyFont="1" applyBorder="1" applyAlignment="1" applyProtection="1">
      <alignment horizontal="center" vertical="center" wrapText="1"/>
      <protection hidden="1"/>
    </xf>
    <xf numFmtId="168" fontId="41" fillId="0" borderId="0" xfId="5" applyNumberFormat="1" applyFont="1" applyFill="1" applyAlignment="1" applyProtection="1">
      <alignment horizontal="left" vertical="center"/>
      <protection hidden="1"/>
    </xf>
    <xf numFmtId="164" fontId="13" fillId="0" borderId="0" xfId="5" applyFont="1" applyFill="1" applyAlignment="1" applyProtection="1">
      <alignment horizontal="center" vertical="center"/>
      <protection hidden="1"/>
    </xf>
    <xf numFmtId="0" fontId="94" fillId="0" borderId="0" xfId="0" applyFont="1" applyAlignment="1">
      <alignment horizontal="left" vertical="center" indent="5"/>
    </xf>
  </cellXfs>
  <cellStyles count="29">
    <cellStyle name="cf1" xfId="1" xr:uid="{00000000-0005-0000-0000-000000000000}"/>
    <cellStyle name="cf2" xfId="2" xr:uid="{00000000-0005-0000-0000-000001000000}"/>
    <cellStyle name="ConditionalStyle_11" xfId="3" xr:uid="{00000000-0005-0000-0000-000002000000}"/>
    <cellStyle name="Excel Built-in Comma" xfId="28" xr:uid="{490C498F-3E23-421E-834A-A4C73BCE68C6}"/>
    <cellStyle name="Excel Built-in Hyperlink" xfId="4" xr:uid="{00000000-0005-0000-0000-000003000000}"/>
    <cellStyle name="Excel Built-in Normal" xfId="5" xr:uid="{00000000-0005-0000-0000-000004000000}"/>
    <cellStyle name="Excel Built-in Normal 2" xfId="21" xr:uid="{5CB76F00-234C-481F-B571-49478488B30A}"/>
    <cellStyle name="Heading" xfId="6" xr:uid="{00000000-0005-0000-0000-000005000000}"/>
    <cellStyle name="Heading1" xfId="7" xr:uid="{00000000-0005-0000-0000-000006000000}"/>
    <cellStyle name="Komma" xfId="25" builtinId="3"/>
    <cellStyle name="Link" xfId="24" builtinId="8"/>
    <cellStyle name="Prozent 2" xfId="8" xr:uid="{00000000-0005-0000-0000-000007000000}"/>
    <cellStyle name="Result" xfId="9" xr:uid="{00000000-0005-0000-0000-000008000000}"/>
    <cellStyle name="Result2" xfId="10" xr:uid="{00000000-0005-0000-0000-000009000000}"/>
    <cellStyle name="Standard" xfId="0" builtinId="0" customBuiltin="1"/>
    <cellStyle name="Standard 11" xfId="26" xr:uid="{25793E41-A86E-456E-9AEB-6B98A790F690}"/>
    <cellStyle name="Standard 2" xfId="13" xr:uid="{00000000-0005-0000-0000-00000B000000}"/>
    <cellStyle name="Standard 2 3" xfId="14" xr:uid="{00000000-0005-0000-0000-00000C000000}"/>
    <cellStyle name="Standard 3" xfId="23" xr:uid="{32101039-317C-4CB3-96DF-8494B378F469}"/>
    <cellStyle name="Standard 3 3" xfId="15" xr:uid="{00000000-0005-0000-0000-00000D000000}"/>
    <cellStyle name="Standard 4" xfId="16" xr:uid="{00000000-0005-0000-0000-00000E000000}"/>
    <cellStyle name="Standard 4 2" xfId="17" xr:uid="{00000000-0005-0000-0000-00000F000000}"/>
    <cellStyle name="Standard 4 3" xfId="18" xr:uid="{00000000-0005-0000-0000-000010000000}"/>
    <cellStyle name="Standard 5" xfId="27" xr:uid="{19C6BDF5-BCEE-4D35-98F0-D2B2BBD5F49D}"/>
    <cellStyle name="Standard 7" xfId="19" xr:uid="{00000000-0005-0000-0000-000011000000}"/>
    <cellStyle name="Standard_021_Los_1" xfId="11" xr:uid="{00000000-0005-0000-0000-000012000000}"/>
    <cellStyle name="Standard_021_Los_1 2" xfId="12" xr:uid="{00000000-0005-0000-0000-000013000000}"/>
    <cellStyle name="Standard_021_Los_1 2 2" xfId="22" xr:uid="{8F417645-D40F-486A-AE68-7AF8E0C44B05}"/>
    <cellStyle name="Standard_Mappe2" xfId="20" xr:uid="{00000000-0005-0000-0000-000015000000}"/>
  </cellStyles>
  <dxfs count="3">
    <dxf>
      <font>
        <b/>
        <color rgb="FFFF0000"/>
        <family val="2"/>
      </font>
    </dxf>
    <dxf>
      <font>
        <b/>
        <color rgb="FFFF0000"/>
        <family val="2"/>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chbauamt@fellbach.de" TargetMode="External"/><Relationship Id="rId1" Type="http://schemas.openxmlformats.org/officeDocument/2006/relationships/hyperlink" Target="mailto:hochbauamt@fellbach.d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FF00"/>
  </sheetPr>
  <dimension ref="A1:AMJ58"/>
  <sheetViews>
    <sheetView tabSelected="1" workbookViewId="0">
      <selection activeCell="J18" sqref="J18"/>
    </sheetView>
  </sheetViews>
  <sheetFormatPr baseColWidth="10" defaultRowHeight="15.75"/>
  <cols>
    <col min="1" max="1" width="7.375" style="8" customWidth="1"/>
    <col min="2" max="2" width="8.625" style="1" customWidth="1"/>
    <col min="3" max="3" width="15.125" style="1" customWidth="1"/>
    <col min="4" max="4" width="11" style="10" customWidth="1"/>
    <col min="5" max="6" width="10.625" style="10" customWidth="1"/>
    <col min="7" max="7" width="11.5" style="10" customWidth="1"/>
    <col min="8" max="8" width="15.625" style="10" customWidth="1"/>
    <col min="9" max="9" width="11.875" style="1" customWidth="1"/>
    <col min="10" max="1024" width="10.625" style="1" customWidth="1"/>
    <col min="1025" max="1025" width="11" customWidth="1"/>
  </cols>
  <sheetData>
    <row r="1" spans="1:9" ht="25.5">
      <c r="A1" s="491" t="s">
        <v>276</v>
      </c>
      <c r="B1" s="491"/>
      <c r="C1" s="491"/>
      <c r="D1" s="491"/>
      <c r="E1" s="491"/>
      <c r="F1" s="491"/>
      <c r="G1" s="491"/>
      <c r="H1" s="491"/>
      <c r="I1" s="491"/>
    </row>
    <row r="2" spans="1:9" ht="25.5">
      <c r="A2" s="2" t="s">
        <v>483</v>
      </c>
      <c r="B2" s="2"/>
      <c r="C2" s="2"/>
      <c r="D2" s="2"/>
      <c r="E2" s="2"/>
      <c r="F2" s="2"/>
      <c r="G2" s="2"/>
      <c r="H2" s="2"/>
    </row>
    <row r="3" spans="1:9" ht="25.5">
      <c r="A3" s="2"/>
      <c r="B3" s="2"/>
      <c r="C3" s="2"/>
      <c r="D3" s="2"/>
      <c r="E3" s="2"/>
      <c r="F3" s="2"/>
      <c r="G3" s="2"/>
      <c r="H3" s="2"/>
    </row>
    <row r="4" spans="1:9">
      <c r="A4" s="3"/>
      <c r="B4" s="4"/>
      <c r="C4" s="4"/>
      <c r="D4" s="5"/>
      <c r="E4" s="5"/>
      <c r="F4" s="5"/>
      <c r="G4" s="5"/>
      <c r="H4" s="5"/>
    </row>
    <row r="5" spans="1:9">
      <c r="A5" s="3" t="s">
        <v>0</v>
      </c>
      <c r="B5" s="4"/>
      <c r="C5" s="6" t="s">
        <v>1</v>
      </c>
      <c r="D5" s="7"/>
      <c r="E5" s="7"/>
      <c r="F5" s="7"/>
      <c r="G5" s="7"/>
      <c r="H5" s="5"/>
    </row>
    <row r="6" spans="1:9">
      <c r="C6" s="6" t="s">
        <v>2</v>
      </c>
      <c r="D6" s="7"/>
      <c r="E6" s="7"/>
      <c r="F6" s="7"/>
      <c r="G6" s="7"/>
      <c r="H6" s="5"/>
    </row>
    <row r="7" spans="1:9">
      <c r="A7" s="3" t="s">
        <v>3</v>
      </c>
      <c r="B7" s="4"/>
      <c r="C7" s="6" t="s">
        <v>4</v>
      </c>
      <c r="D7" s="7"/>
      <c r="E7" s="7"/>
      <c r="F7" s="7"/>
      <c r="G7" s="7"/>
      <c r="H7" s="5"/>
    </row>
    <row r="8" spans="1:9">
      <c r="A8" s="3" t="s">
        <v>5</v>
      </c>
      <c r="B8" s="4"/>
      <c r="C8" s="6" t="s">
        <v>6</v>
      </c>
      <c r="D8" s="7"/>
      <c r="E8" s="7"/>
      <c r="F8" s="7"/>
      <c r="G8" s="7"/>
      <c r="H8" s="5"/>
    </row>
    <row r="9" spans="1:9">
      <c r="A9" s="3"/>
      <c r="B9" s="4"/>
      <c r="C9" s="6"/>
      <c r="D9" s="7"/>
      <c r="E9" s="7"/>
      <c r="F9" s="7"/>
      <c r="G9" s="7"/>
      <c r="H9" s="5"/>
    </row>
    <row r="10" spans="1:9">
      <c r="A10" s="3"/>
      <c r="B10" s="4"/>
      <c r="D10" s="7"/>
      <c r="E10" s="1"/>
      <c r="F10" s="7"/>
      <c r="G10" s="7"/>
      <c r="H10" s="5"/>
    </row>
    <row r="11" spans="1:9">
      <c r="A11" s="3"/>
      <c r="B11" s="4"/>
      <c r="C11" s="6"/>
      <c r="D11" s="9"/>
      <c r="F11" s="11"/>
      <c r="G11" s="7"/>
      <c r="H11" s="5"/>
    </row>
    <row r="12" spans="1:9">
      <c r="A12" s="3" t="s">
        <v>7</v>
      </c>
      <c r="B12" s="4"/>
      <c r="C12" s="11" t="s">
        <v>360</v>
      </c>
      <c r="D12"/>
      <c r="E12" s="11" t="s">
        <v>363</v>
      </c>
      <c r="F12" s="11"/>
      <c r="G12" s="7"/>
      <c r="H12" s="5"/>
    </row>
    <row r="13" spans="1:9">
      <c r="A13" s="3" t="s">
        <v>8</v>
      </c>
      <c r="B13" s="4"/>
      <c r="C13" s="11" t="s">
        <v>357</v>
      </c>
      <c r="D13" s="7"/>
      <c r="E13" s="11" t="s">
        <v>362</v>
      </c>
      <c r="F13" s="11"/>
      <c r="G13" s="7"/>
      <c r="H13" s="5"/>
    </row>
    <row r="14" spans="1:9">
      <c r="A14" s="3" t="s">
        <v>9</v>
      </c>
      <c r="B14" s="4"/>
      <c r="C14" s="179" t="s">
        <v>358</v>
      </c>
      <c r="D14" s="6"/>
      <c r="E14" s="185" t="s">
        <v>358</v>
      </c>
      <c r="G14" s="7"/>
      <c r="H14" s="5"/>
    </row>
    <row r="17" spans="1:10" ht="18">
      <c r="A17" s="12" t="s">
        <v>10</v>
      </c>
      <c r="B17" s="4"/>
      <c r="C17" s="4"/>
      <c r="D17" s="5" t="s">
        <v>11</v>
      </c>
      <c r="E17" s="13" t="s">
        <v>11</v>
      </c>
      <c r="F17" s="14" t="s">
        <v>11</v>
      </c>
      <c r="G17" s="14"/>
      <c r="H17" s="5"/>
    </row>
    <row r="18" spans="1:10" ht="18">
      <c r="A18" s="12" t="s">
        <v>12</v>
      </c>
      <c r="B18" s="4"/>
      <c r="C18" s="4"/>
      <c r="D18" s="552">
        <v>45785</v>
      </c>
      <c r="E18" s="553" t="s">
        <v>13</v>
      </c>
      <c r="G18" s="16"/>
      <c r="H18" s="5"/>
    </row>
    <row r="19" spans="1:10" ht="15.75" customHeight="1">
      <c r="A19" s="3"/>
      <c r="B19" s="4"/>
      <c r="C19" s="4"/>
      <c r="D19" s="3"/>
      <c r="E19" s="5"/>
      <c r="F19" s="5"/>
      <c r="G19" s="5"/>
      <c r="H19" s="17"/>
    </row>
    <row r="20" spans="1:10">
      <c r="A20" s="3" t="s">
        <v>14</v>
      </c>
      <c r="B20" s="4"/>
      <c r="C20" s="4"/>
      <c r="D20" s="5"/>
      <c r="E20" s="5"/>
      <c r="F20" s="5"/>
      <c r="G20" s="5"/>
      <c r="H20" s="5"/>
      <c r="J20" s="1" t="s">
        <v>11</v>
      </c>
    </row>
    <row r="21" spans="1:10">
      <c r="A21" s="3" t="s">
        <v>15</v>
      </c>
      <c r="B21" s="4"/>
      <c r="C21" s="4"/>
      <c r="D21" s="5"/>
      <c r="E21" s="5"/>
      <c r="F21" s="5"/>
      <c r="G21" s="5"/>
      <c r="H21" s="14"/>
    </row>
    <row r="22" spans="1:10">
      <c r="A22" s="3"/>
      <c r="B22" s="4"/>
      <c r="C22" s="4"/>
      <c r="D22" s="5"/>
      <c r="E22" s="5"/>
      <c r="F22" s="5"/>
      <c r="G22" s="5"/>
      <c r="H22" s="14"/>
    </row>
    <row r="23" spans="1:10">
      <c r="A23" s="3" t="s">
        <v>16</v>
      </c>
      <c r="B23" s="4"/>
      <c r="C23" s="4"/>
      <c r="D23" s="5"/>
      <c r="E23" s="5"/>
      <c r="F23" s="5"/>
      <c r="G23" s="5"/>
      <c r="H23" s="16"/>
    </row>
    <row r="24" spans="1:10">
      <c r="A24" s="3"/>
      <c r="B24" s="4"/>
      <c r="C24" s="4"/>
      <c r="D24" s="5"/>
      <c r="E24" s="5"/>
      <c r="F24" s="5"/>
      <c r="G24" s="5"/>
      <c r="H24" s="16"/>
      <c r="I24" s="16"/>
    </row>
    <row r="25" spans="1:10">
      <c r="A25" s="11" t="s">
        <v>17</v>
      </c>
      <c r="B25" s="18"/>
      <c r="C25" s="18"/>
      <c r="D25" s="7"/>
      <c r="E25" s="7"/>
      <c r="F25" s="7"/>
      <c r="G25" s="7"/>
      <c r="H25" s="19"/>
      <c r="I25" s="16"/>
    </row>
    <row r="26" spans="1:10">
      <c r="A26" s="11" t="s">
        <v>356</v>
      </c>
      <c r="B26" s="18"/>
      <c r="C26" s="18"/>
      <c r="D26" s="7"/>
      <c r="E26" s="7"/>
      <c r="F26" s="7"/>
      <c r="G26" s="7"/>
      <c r="H26" s="19"/>
      <c r="I26" s="16"/>
    </row>
    <row r="27" spans="1:10">
      <c r="A27" s="11" t="s">
        <v>18</v>
      </c>
      <c r="B27" s="18"/>
      <c r="C27" s="18"/>
      <c r="D27" s="7"/>
      <c r="E27" s="7"/>
      <c r="F27" s="7"/>
      <c r="G27" s="7"/>
      <c r="H27" s="19"/>
      <c r="I27" s="16"/>
    </row>
    <row r="28" spans="1:10">
      <c r="A28" s="11"/>
      <c r="B28" s="18"/>
      <c r="C28" s="18"/>
      <c r="D28" s="7"/>
      <c r="E28" s="7"/>
      <c r="F28" s="7"/>
      <c r="G28" s="7"/>
      <c r="H28" s="19"/>
    </row>
    <row r="29" spans="1:10" ht="18">
      <c r="A29" s="12" t="s">
        <v>19</v>
      </c>
      <c r="B29" s="4"/>
      <c r="C29" s="4"/>
      <c r="D29" s="6" t="s">
        <v>359</v>
      </c>
      <c r="E29" s="5"/>
      <c r="F29" s="5"/>
      <c r="G29" s="5"/>
      <c r="H29" s="5"/>
    </row>
    <row r="31" spans="1:10" ht="18">
      <c r="A31" s="12" t="s">
        <v>20</v>
      </c>
      <c r="B31" s="4"/>
      <c r="C31" s="4"/>
      <c r="D31" s="15" t="s">
        <v>484</v>
      </c>
      <c r="E31" s="11"/>
    </row>
    <row r="34" spans="2:8">
      <c r="B34" s="180" t="s">
        <v>361</v>
      </c>
      <c r="C34" s="3" t="s">
        <v>1747</v>
      </c>
      <c r="D34" s="181"/>
      <c r="E34" s="11"/>
      <c r="F34" s="11"/>
      <c r="G34" s="7"/>
      <c r="H34" s="7"/>
    </row>
    <row r="35" spans="2:8">
      <c r="B35" s="180"/>
      <c r="C35" s="3" t="s">
        <v>1748</v>
      </c>
      <c r="D35" s="181"/>
      <c r="E35" s="11"/>
      <c r="F35" s="11"/>
      <c r="G35" s="7"/>
      <c r="H35" s="7"/>
    </row>
    <row r="36" spans="2:8">
      <c r="B36" s="180"/>
      <c r="C36" s="3" t="s">
        <v>1749</v>
      </c>
      <c r="D36" s="181"/>
      <c r="E36" s="11"/>
      <c r="F36" s="11"/>
      <c r="G36" s="7"/>
      <c r="H36" s="7"/>
    </row>
    <row r="37" spans="2:8">
      <c r="B37" s="180"/>
      <c r="C37" s="3" t="s">
        <v>1750</v>
      </c>
      <c r="D37" s="181"/>
      <c r="E37" s="11"/>
      <c r="F37" s="11"/>
      <c r="G37" s="7"/>
      <c r="H37" s="7"/>
    </row>
    <row r="38" spans="2:8">
      <c r="B38" s="180"/>
      <c r="C38" s="3" t="s">
        <v>1751</v>
      </c>
      <c r="D38" s="181"/>
      <c r="E38" s="11"/>
      <c r="F38" s="11"/>
      <c r="G38" s="7"/>
      <c r="H38" s="7"/>
    </row>
    <row r="39" spans="2:8">
      <c r="B39" s="180"/>
      <c r="C39" s="3" t="s">
        <v>1752</v>
      </c>
      <c r="D39" s="181"/>
      <c r="E39" s="11"/>
      <c r="F39" s="11"/>
      <c r="G39" s="7"/>
      <c r="H39" s="7"/>
    </row>
    <row r="40" spans="2:8">
      <c r="B40" s="180"/>
      <c r="C40" s="3" t="s">
        <v>1753</v>
      </c>
      <c r="D40" s="181"/>
      <c r="E40" s="11"/>
      <c r="F40" s="11"/>
      <c r="G40" s="7"/>
      <c r="H40" s="7"/>
    </row>
    <row r="41" spans="2:8" ht="15.75" customHeight="1">
      <c r="B41" s="182"/>
      <c r="C41" s="3" t="s">
        <v>1754</v>
      </c>
      <c r="D41" s="181"/>
      <c r="E41" s="21"/>
      <c r="F41" s="21"/>
      <c r="G41" s="21"/>
      <c r="H41" s="21"/>
    </row>
    <row r="42" spans="2:8" ht="15.75" customHeight="1">
      <c r="B42" s="182"/>
      <c r="C42" s="3" t="s">
        <v>1830</v>
      </c>
      <c r="D42" s="181"/>
      <c r="E42" s="21"/>
      <c r="F42" s="21"/>
      <c r="G42" s="21"/>
      <c r="H42" s="21"/>
    </row>
    <row r="43" spans="2:8" ht="15.75" customHeight="1">
      <c r="B43" s="183"/>
      <c r="C43" s="3" t="s">
        <v>1755</v>
      </c>
      <c r="D43" s="180"/>
      <c r="E43" s="21"/>
      <c r="F43" s="21"/>
      <c r="G43" s="21"/>
      <c r="H43" s="21"/>
    </row>
    <row r="44" spans="2:8" ht="15.75" customHeight="1">
      <c r="B44" s="180"/>
      <c r="C44" s="180"/>
      <c r="D44" s="184"/>
      <c r="E44" s="20"/>
      <c r="F44" s="20"/>
      <c r="G44" s="23"/>
      <c r="H44" s="23"/>
    </row>
    <row r="45" spans="2:8" ht="15.75" customHeight="1">
      <c r="B45" s="182"/>
      <c r="C45" s="180"/>
      <c r="D45" s="180"/>
      <c r="G45" s="23"/>
      <c r="H45" s="23"/>
    </row>
    <row r="46" spans="2:8" ht="15.75" customHeight="1">
      <c r="B46" s="22"/>
      <c r="C46" s="22"/>
      <c r="D46" s="22"/>
      <c r="E46" s="22"/>
      <c r="F46" s="22"/>
      <c r="G46" s="22"/>
      <c r="H46" s="25"/>
    </row>
    <row r="47" spans="2:8" ht="9" customHeight="1">
      <c r="B47" s="22"/>
      <c r="C47" s="22"/>
      <c r="D47" s="22"/>
      <c r="E47" s="22"/>
      <c r="F47" s="22"/>
      <c r="G47" s="22"/>
      <c r="H47" s="25"/>
    </row>
    <row r="48" spans="2:8">
      <c r="B48" s="11" t="s">
        <v>21</v>
      </c>
      <c r="C48" s="3"/>
      <c r="D48" s="5"/>
      <c r="E48" s="5"/>
      <c r="F48" s="24"/>
      <c r="G48" s="25"/>
      <c r="H48" s="25"/>
    </row>
    <row r="49" spans="2:8">
      <c r="B49" s="3" t="s">
        <v>22</v>
      </c>
      <c r="C49" s="3"/>
      <c r="D49" s="5"/>
      <c r="E49" s="5"/>
      <c r="F49" s="24"/>
      <c r="G49" s="25"/>
      <c r="H49" s="25"/>
    </row>
    <row r="50" spans="2:8" ht="9" customHeight="1">
      <c r="B50" s="6"/>
      <c r="C50" s="6"/>
      <c r="D50" s="6"/>
      <c r="E50" s="6"/>
      <c r="F50" s="6"/>
      <c r="G50" s="6"/>
      <c r="H50" s="6" t="s">
        <v>11</v>
      </c>
    </row>
    <row r="51" spans="2:8" ht="15.75" customHeight="1">
      <c r="B51" s="3" t="s">
        <v>23</v>
      </c>
      <c r="C51" s="3"/>
      <c r="D51" s="5"/>
      <c r="E51" s="5"/>
      <c r="F51" s="3"/>
      <c r="G51" s="25"/>
      <c r="H51" s="25"/>
    </row>
    <row r="52" spans="2:8" ht="15.75" customHeight="1">
      <c r="B52" s="3" t="s">
        <v>24</v>
      </c>
      <c r="C52" s="3"/>
      <c r="D52" s="5"/>
      <c r="E52" s="5"/>
      <c r="F52" s="3"/>
      <c r="G52" s="25"/>
      <c r="H52" s="25"/>
    </row>
    <row r="53" spans="2:8" ht="15.75" customHeight="1">
      <c r="B53" s="21" t="s">
        <v>25</v>
      </c>
      <c r="C53" s="21"/>
      <c r="D53" s="21"/>
      <c r="E53" s="21"/>
      <c r="F53" s="21"/>
      <c r="G53" s="25"/>
      <c r="H53" s="25"/>
    </row>
    <row r="55" spans="2:8">
      <c r="B55" s="11" t="s">
        <v>485</v>
      </c>
    </row>
    <row r="56" spans="2:8" ht="9" customHeight="1">
      <c r="B56" s="11"/>
    </row>
    <row r="57" spans="2:8" ht="15.75" customHeight="1">
      <c r="B57" s="26" t="s">
        <v>26</v>
      </c>
    </row>
    <row r="58" spans="2:8" ht="15.75" customHeight="1">
      <c r="B58" s="26" t="s">
        <v>27</v>
      </c>
    </row>
  </sheetData>
  <mergeCells count="1">
    <mergeCell ref="A1:I1"/>
  </mergeCells>
  <conditionalFormatting sqref="C44:C45">
    <cfRule type="cellIs" dxfId="2" priority="1" stopIfTrue="1" operator="equal">
      <formula>AE44</formula>
    </cfRule>
  </conditionalFormatting>
  <conditionalFormatting sqref="C53">
    <cfRule type="cellIs" priority="3" stopIfTrue="1" operator="equal">
      <formula>#REF!</formula>
    </cfRule>
  </conditionalFormatting>
  <conditionalFormatting sqref="F34:F40">
    <cfRule type="cellIs" priority="10" stopIfTrue="1" operator="equal">
      <formula>AE46</formula>
    </cfRule>
  </conditionalFormatting>
  <conditionalFormatting sqref="F41:F43 P42:P44">
    <cfRule type="cellIs" priority="7" stopIfTrue="1" operator="equal">
      <formula>AE47</formula>
    </cfRule>
  </conditionalFormatting>
  <hyperlinks>
    <hyperlink ref="C14" r:id="rId1" xr:uid="{89DC999E-6198-4EC6-AB3B-62F5BB9ECD9E}"/>
    <hyperlink ref="E14" r:id="rId2" display="mailto:hochbauamt@fellbach.de" xr:uid="{A03BB305-E564-4F81-B722-4A17C6363DFD}"/>
  </hyperlinks>
  <pageMargins left="0" right="0" top="0.39409448818897608" bottom="0.39409448818897608" header="0" footer="0"/>
  <pageSetup paperSize="9" orientation="portrait" verticalDpi="0" r:id="rId3"/>
  <headerFooter>
    <oddHeader>&amp;C&amp;A</oddHeader>
    <oddFooter>&amp;CSeite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287B-FE59-4DE2-96EB-D2BE714D1ACE}">
  <sheetPr codeName="Tabelle10">
    <tabColor rgb="FFFFFF00"/>
  </sheetPr>
  <dimension ref="A1:AMJ76"/>
  <sheetViews>
    <sheetView workbookViewId="0">
      <selection activeCell="N20" sqref="N20"/>
    </sheetView>
  </sheetViews>
  <sheetFormatPr baseColWidth="10" defaultRowHeight="14.25"/>
  <cols>
    <col min="1" max="1" width="3.625" style="66" customWidth="1"/>
    <col min="2" max="2" width="11.125" style="98" customWidth="1"/>
    <col min="3" max="3" width="51.875" style="99" customWidth="1"/>
    <col min="4" max="4" width="10.625" style="99" customWidth="1"/>
    <col min="5" max="5" width="9.5" style="100" customWidth="1"/>
    <col min="6" max="6" width="8.125" style="101" customWidth="1"/>
    <col min="7" max="7" width="4.625" style="99" customWidth="1"/>
    <col min="8" max="1024" width="10.625" style="66" customWidth="1"/>
    <col min="1025" max="1025" width="11" customWidth="1"/>
  </cols>
  <sheetData>
    <row r="1" spans="2:7">
      <c r="B1" s="530" t="s">
        <v>1729</v>
      </c>
      <c r="C1" s="530"/>
      <c r="D1" s="530"/>
      <c r="E1" s="63" t="s">
        <v>52</v>
      </c>
      <c r="F1" s="64" t="s">
        <v>53</v>
      </c>
      <c r="G1" s="65"/>
    </row>
    <row r="2" spans="2:7">
      <c r="B2" s="67" t="s">
        <v>54</v>
      </c>
      <c r="C2" s="526" t="str">
        <f>Objektübersicht!E24</f>
        <v>Bieter 2025</v>
      </c>
      <c r="D2" s="526"/>
      <c r="E2" s="68"/>
      <c r="F2" s="69" t="s">
        <v>11</v>
      </c>
      <c r="G2" s="527" t="s">
        <v>55</v>
      </c>
    </row>
    <row r="3" spans="2:7">
      <c r="B3" s="67" t="s">
        <v>56</v>
      </c>
      <c r="C3" s="70" t="s">
        <v>1726</v>
      </c>
      <c r="D3" s="70"/>
      <c r="E3" s="71">
        <v>1</v>
      </c>
      <c r="F3" s="72">
        <v>20</v>
      </c>
      <c r="G3" s="527"/>
    </row>
    <row r="4" spans="2:7">
      <c r="B4" s="67" t="s">
        <v>58</v>
      </c>
      <c r="C4" s="70" t="s">
        <v>59</v>
      </c>
      <c r="D4" s="73"/>
      <c r="E4" s="74"/>
      <c r="F4" s="75"/>
      <c r="G4" s="527"/>
    </row>
    <row r="5" spans="2:7">
      <c r="B5" s="76" t="s">
        <v>60</v>
      </c>
      <c r="C5" s="70" t="s">
        <v>61</v>
      </c>
      <c r="D5" s="73"/>
      <c r="E5" s="77"/>
      <c r="F5" s="75"/>
      <c r="G5" s="527"/>
    </row>
    <row r="6" spans="2:7">
      <c r="B6" s="76" t="s">
        <v>62</v>
      </c>
      <c r="C6" s="73" t="s">
        <v>63</v>
      </c>
      <c r="D6" s="73"/>
      <c r="E6" s="78">
        <v>0</v>
      </c>
      <c r="F6" s="165">
        <f t="shared" ref="F6:F11" si="0">$F$3*E6</f>
        <v>0</v>
      </c>
      <c r="G6" s="527"/>
    </row>
    <row r="7" spans="2:7">
      <c r="B7" s="76" t="s">
        <v>64</v>
      </c>
      <c r="C7" s="73" t="s">
        <v>65</v>
      </c>
      <c r="D7" s="73"/>
      <c r="E7" s="78">
        <v>0</v>
      </c>
      <c r="F7" s="165">
        <f t="shared" si="0"/>
        <v>0</v>
      </c>
      <c r="G7" s="527"/>
    </row>
    <row r="8" spans="2:7">
      <c r="B8" s="76" t="s">
        <v>66</v>
      </c>
      <c r="C8" s="73" t="s">
        <v>449</v>
      </c>
      <c r="D8" s="73"/>
      <c r="E8" s="78">
        <v>0</v>
      </c>
      <c r="F8" s="165">
        <f t="shared" si="0"/>
        <v>0</v>
      </c>
      <c r="G8" s="527"/>
    </row>
    <row r="9" spans="2:7">
      <c r="B9" s="76" t="s">
        <v>67</v>
      </c>
      <c r="C9" s="73" t="s">
        <v>68</v>
      </c>
      <c r="D9" s="73"/>
      <c r="E9" s="78">
        <v>0</v>
      </c>
      <c r="F9" s="165">
        <f t="shared" si="0"/>
        <v>0</v>
      </c>
      <c r="G9" s="527"/>
    </row>
    <row r="10" spans="2:7">
      <c r="B10" s="76" t="s">
        <v>69</v>
      </c>
      <c r="C10" s="73" t="s">
        <v>70</v>
      </c>
      <c r="D10" s="73"/>
      <c r="E10" s="78">
        <v>0</v>
      </c>
      <c r="F10" s="165">
        <f t="shared" si="0"/>
        <v>0</v>
      </c>
      <c r="G10" s="527"/>
    </row>
    <row r="11" spans="2:7">
      <c r="B11" s="76" t="s">
        <v>71</v>
      </c>
      <c r="C11" s="164" t="s">
        <v>72</v>
      </c>
      <c r="D11" s="73"/>
      <c r="E11" s="78">
        <v>0</v>
      </c>
      <c r="F11" s="165">
        <f t="shared" si="0"/>
        <v>0</v>
      </c>
      <c r="G11" s="527"/>
    </row>
    <row r="12" spans="2:7">
      <c r="B12" s="67"/>
      <c r="C12" s="70" t="s">
        <v>73</v>
      </c>
      <c r="D12" s="70"/>
      <c r="E12" s="71">
        <f>E6+E7+E8+E9+E10+E11</f>
        <v>0</v>
      </c>
      <c r="F12" s="166">
        <f>SUM(F6:F11)</f>
        <v>0</v>
      </c>
      <c r="G12" s="527"/>
    </row>
    <row r="13" spans="2:7">
      <c r="B13" s="67"/>
      <c r="C13" s="70"/>
      <c r="D13" s="70"/>
      <c r="E13" s="79"/>
      <c r="F13" s="166"/>
      <c r="G13" s="527"/>
    </row>
    <row r="14" spans="2:7">
      <c r="B14" s="76" t="s">
        <v>74</v>
      </c>
      <c r="C14" s="70" t="s">
        <v>75</v>
      </c>
      <c r="D14" s="73"/>
      <c r="E14" s="80"/>
      <c r="F14" s="165"/>
      <c r="G14" s="527"/>
    </row>
    <row r="15" spans="2:7">
      <c r="B15" s="76" t="s">
        <v>76</v>
      </c>
      <c r="C15" s="73" t="s">
        <v>77</v>
      </c>
      <c r="D15" s="78">
        <v>0</v>
      </c>
      <c r="E15" s="80"/>
      <c r="F15" s="165"/>
      <c r="G15" s="527"/>
    </row>
    <row r="16" spans="2:7">
      <c r="B16" s="76"/>
      <c r="C16" s="73" t="s">
        <v>78</v>
      </c>
      <c r="D16" s="81">
        <f>E12*D15</f>
        <v>0</v>
      </c>
      <c r="E16" s="82">
        <f>D16+D15</f>
        <v>0</v>
      </c>
      <c r="F16" s="165">
        <f>F3*E16</f>
        <v>0</v>
      </c>
      <c r="G16" s="527"/>
    </row>
    <row r="17" spans="2:7">
      <c r="B17" s="76"/>
      <c r="C17" s="73"/>
      <c r="D17" s="83"/>
      <c r="E17" s="82"/>
      <c r="F17" s="165"/>
      <c r="G17" s="527"/>
    </row>
    <row r="18" spans="2:7">
      <c r="B18" s="76" t="s">
        <v>79</v>
      </c>
      <c r="C18" s="73" t="s">
        <v>80</v>
      </c>
      <c r="D18" s="78">
        <v>0</v>
      </c>
      <c r="E18" s="82"/>
      <c r="F18" s="165"/>
      <c r="G18" s="527"/>
    </row>
    <row r="19" spans="2:7">
      <c r="B19" s="76"/>
      <c r="C19" s="73" t="s">
        <v>81</v>
      </c>
      <c r="D19" s="84">
        <f>E12*D18</f>
        <v>0</v>
      </c>
      <c r="E19" s="82">
        <f>D19+D18</f>
        <v>0</v>
      </c>
      <c r="F19" s="165">
        <f>E19*F3</f>
        <v>0</v>
      </c>
      <c r="G19" s="527"/>
    </row>
    <row r="20" spans="2:7">
      <c r="B20" s="76"/>
      <c r="C20" s="73"/>
      <c r="D20" s="83"/>
      <c r="E20" s="82"/>
      <c r="F20" s="165"/>
      <c r="G20" s="527"/>
    </row>
    <row r="21" spans="2:7">
      <c r="B21" s="76" t="s">
        <v>82</v>
      </c>
      <c r="C21" s="73" t="s">
        <v>83</v>
      </c>
      <c r="D21" s="78">
        <v>0</v>
      </c>
      <c r="E21" s="82"/>
      <c r="F21" s="165"/>
      <c r="G21" s="527"/>
    </row>
    <row r="22" spans="2:7">
      <c r="B22" s="76"/>
      <c r="C22" s="73" t="s">
        <v>84</v>
      </c>
      <c r="D22" s="84">
        <f>E12*D21</f>
        <v>0</v>
      </c>
      <c r="E22" s="82">
        <f>D22+D21</f>
        <v>0</v>
      </c>
      <c r="F22" s="165">
        <f>E22*F3</f>
        <v>0</v>
      </c>
      <c r="G22" s="527"/>
    </row>
    <row r="23" spans="2:7">
      <c r="B23" s="76"/>
      <c r="C23" s="73"/>
      <c r="D23" s="85"/>
      <c r="E23" s="82"/>
      <c r="F23" s="165"/>
      <c r="G23" s="527"/>
    </row>
    <row r="24" spans="2:7">
      <c r="B24" s="76" t="s">
        <v>85</v>
      </c>
      <c r="C24" s="73" t="s">
        <v>86</v>
      </c>
      <c r="D24" s="78">
        <v>0</v>
      </c>
      <c r="E24" s="82"/>
      <c r="F24" s="165"/>
      <c r="G24" s="527"/>
    </row>
    <row r="25" spans="2:7">
      <c r="B25" s="76"/>
      <c r="C25" s="73" t="s">
        <v>87</v>
      </c>
      <c r="D25" s="84">
        <f>E12*D24</f>
        <v>0</v>
      </c>
      <c r="E25" s="82">
        <f>D25+D24</f>
        <v>0</v>
      </c>
      <c r="F25" s="165">
        <f>F3*E25</f>
        <v>0</v>
      </c>
      <c r="G25" s="527"/>
    </row>
    <row r="26" spans="2:7">
      <c r="B26" s="76"/>
      <c r="C26" s="73"/>
      <c r="D26" s="85"/>
      <c r="E26" s="82"/>
      <c r="F26" s="165"/>
      <c r="G26" s="527"/>
    </row>
    <row r="27" spans="2:7">
      <c r="B27" s="76" t="s">
        <v>88</v>
      </c>
      <c r="C27" s="73" t="s">
        <v>89</v>
      </c>
      <c r="D27" s="78">
        <v>0</v>
      </c>
      <c r="E27" s="82"/>
      <c r="F27" s="165"/>
      <c r="G27" s="527"/>
    </row>
    <row r="28" spans="2:7">
      <c r="B28" s="76"/>
      <c r="C28" s="73" t="s">
        <v>90</v>
      </c>
      <c r="D28" s="84">
        <f>E12*D27</f>
        <v>0</v>
      </c>
      <c r="E28" s="82">
        <f>D28+D27</f>
        <v>0</v>
      </c>
      <c r="F28" s="165">
        <f>F3*E28</f>
        <v>0</v>
      </c>
      <c r="G28" s="527"/>
    </row>
    <row r="29" spans="2:7">
      <c r="B29" s="76"/>
      <c r="C29" s="73"/>
      <c r="D29" s="73"/>
      <c r="E29" s="82"/>
      <c r="F29" s="165"/>
      <c r="G29" s="527"/>
    </row>
    <row r="30" spans="2:7">
      <c r="B30" s="76" t="s">
        <v>91</v>
      </c>
      <c r="C30" s="73" t="s">
        <v>92</v>
      </c>
      <c r="D30" s="73"/>
      <c r="E30" s="78">
        <v>0</v>
      </c>
      <c r="F30" s="165">
        <f>F3*E30</f>
        <v>0</v>
      </c>
      <c r="G30" s="527"/>
    </row>
    <row r="31" spans="2:7">
      <c r="B31" s="76" t="s">
        <v>93</v>
      </c>
      <c r="C31" s="73" t="s">
        <v>94</v>
      </c>
      <c r="D31" s="73"/>
      <c r="E31" s="78">
        <v>0</v>
      </c>
      <c r="F31" s="165">
        <f>F3*E31</f>
        <v>0</v>
      </c>
      <c r="G31" s="527"/>
    </row>
    <row r="32" spans="2:7">
      <c r="B32" s="76"/>
      <c r="C32" s="70" t="s">
        <v>95</v>
      </c>
      <c r="D32" s="73"/>
      <c r="E32" s="71">
        <f>E16+E19+E22+E25+E28+E30+E31</f>
        <v>0</v>
      </c>
      <c r="F32" s="166">
        <f>SUM(F16:F31)</f>
        <v>0</v>
      </c>
      <c r="G32" s="527"/>
    </row>
    <row r="33" spans="2:7">
      <c r="B33" s="76"/>
      <c r="C33" s="73"/>
      <c r="D33" s="73"/>
      <c r="E33" s="80"/>
      <c r="F33" s="165"/>
      <c r="G33" s="527"/>
    </row>
    <row r="34" spans="2:7">
      <c r="B34" s="76"/>
      <c r="C34" s="70" t="s">
        <v>96</v>
      </c>
      <c r="D34" s="73"/>
      <c r="E34" s="80"/>
      <c r="F34" s="165"/>
      <c r="G34" s="527"/>
    </row>
    <row r="35" spans="2:7">
      <c r="B35" s="76" t="s">
        <v>97</v>
      </c>
      <c r="C35" s="73" t="s">
        <v>98</v>
      </c>
      <c r="D35" s="73"/>
      <c r="E35" s="78">
        <v>0</v>
      </c>
      <c r="F35" s="165">
        <f>F3*E35</f>
        <v>0</v>
      </c>
      <c r="G35" s="527"/>
    </row>
    <row r="36" spans="2:7">
      <c r="B36" s="76" t="s">
        <v>99</v>
      </c>
      <c r="C36" s="73" t="s">
        <v>100</v>
      </c>
      <c r="D36" s="73"/>
      <c r="E36" s="78">
        <v>0</v>
      </c>
      <c r="F36" s="165">
        <f>F3*E36</f>
        <v>0</v>
      </c>
      <c r="G36" s="527"/>
    </row>
    <row r="37" spans="2:7">
      <c r="B37" s="76"/>
      <c r="C37" s="70" t="s">
        <v>101</v>
      </c>
      <c r="D37" s="73"/>
      <c r="E37" s="71">
        <f>SUM(E35:E36)</f>
        <v>0</v>
      </c>
      <c r="F37" s="166">
        <f>SUM(F35:F36)</f>
        <v>0</v>
      </c>
      <c r="G37" s="527"/>
    </row>
    <row r="38" spans="2:7">
      <c r="B38" s="76"/>
      <c r="C38" s="73"/>
      <c r="D38" s="73"/>
      <c r="E38" s="75"/>
      <c r="F38" s="165"/>
      <c r="G38" s="527"/>
    </row>
    <row r="39" spans="2:7">
      <c r="B39" s="67"/>
      <c r="C39" s="70" t="s">
        <v>102</v>
      </c>
      <c r="D39" s="70"/>
      <c r="E39" s="86">
        <f>E37+E32+E12+E3</f>
        <v>1</v>
      </c>
      <c r="F39" s="166">
        <f>F37+F32+F12+F3</f>
        <v>20</v>
      </c>
      <c r="G39" s="527"/>
    </row>
    <row r="40" spans="2:7">
      <c r="B40" s="67"/>
      <c r="C40" s="70"/>
      <c r="D40" s="70"/>
      <c r="E40" s="86"/>
      <c r="F40" s="166"/>
      <c r="G40" s="527"/>
    </row>
    <row r="41" spans="2:7">
      <c r="B41" s="67" t="s">
        <v>103</v>
      </c>
      <c r="C41" s="70" t="s">
        <v>104</v>
      </c>
      <c r="D41" s="73"/>
      <c r="E41" s="82"/>
      <c r="F41" s="165"/>
      <c r="G41" s="528" t="s">
        <v>105</v>
      </c>
    </row>
    <row r="42" spans="2:7">
      <c r="B42" s="76" t="s">
        <v>106</v>
      </c>
      <c r="C42" s="73" t="s">
        <v>458</v>
      </c>
      <c r="D42" s="73"/>
      <c r="E42" s="78">
        <v>0</v>
      </c>
      <c r="F42" s="165">
        <f>F3*E42</f>
        <v>0</v>
      </c>
      <c r="G42" s="528"/>
    </row>
    <row r="43" spans="2:7">
      <c r="B43" s="76" t="s">
        <v>107</v>
      </c>
      <c r="C43" s="73" t="s">
        <v>450</v>
      </c>
      <c r="D43" s="73"/>
      <c r="E43" s="82"/>
      <c r="F43" s="165"/>
      <c r="G43" s="528"/>
    </row>
    <row r="44" spans="2:7">
      <c r="B44" s="76" t="s">
        <v>108</v>
      </c>
      <c r="C44" s="87" t="s">
        <v>455</v>
      </c>
      <c r="D44" s="73"/>
      <c r="E44" s="78">
        <v>0</v>
      </c>
      <c r="F44" s="165">
        <f>F3*E44</f>
        <v>0</v>
      </c>
      <c r="G44" s="528"/>
    </row>
    <row r="45" spans="2:7">
      <c r="B45" s="76" t="s">
        <v>109</v>
      </c>
      <c r="C45" s="73" t="s">
        <v>110</v>
      </c>
      <c r="D45" s="73"/>
      <c r="E45" s="78">
        <v>0</v>
      </c>
      <c r="F45" s="165">
        <f>F3*E45</f>
        <v>0</v>
      </c>
      <c r="G45" s="528"/>
    </row>
    <row r="46" spans="2:7">
      <c r="B46" s="76"/>
      <c r="C46" s="88" t="s">
        <v>451</v>
      </c>
      <c r="D46" s="73"/>
      <c r="E46" s="82">
        <f>SUM(E44:E45)</f>
        <v>0</v>
      </c>
      <c r="F46" s="165">
        <f>SUM(F44:F45)</f>
        <v>0</v>
      </c>
      <c r="G46" s="528"/>
    </row>
    <row r="47" spans="2:7">
      <c r="B47" s="76"/>
      <c r="C47" s="70"/>
      <c r="D47" s="73"/>
      <c r="E47" s="82"/>
      <c r="F47" s="165"/>
      <c r="G47" s="528"/>
    </row>
    <row r="48" spans="2:7">
      <c r="B48" s="76" t="s">
        <v>111</v>
      </c>
      <c r="C48" s="73" t="s">
        <v>112</v>
      </c>
      <c r="D48" s="73"/>
      <c r="E48" s="82"/>
      <c r="F48" s="165"/>
      <c r="G48" s="528"/>
    </row>
    <row r="49" spans="2:7">
      <c r="B49" s="76" t="s">
        <v>113</v>
      </c>
      <c r="C49" s="73" t="s">
        <v>114</v>
      </c>
      <c r="D49" s="73"/>
      <c r="E49" s="78">
        <v>0</v>
      </c>
      <c r="F49" s="165">
        <f>$F$3*E49</f>
        <v>0</v>
      </c>
      <c r="G49" s="528"/>
    </row>
    <row r="50" spans="2:7">
      <c r="B50" s="76" t="s">
        <v>115</v>
      </c>
      <c r="C50" s="73" t="s">
        <v>116</v>
      </c>
      <c r="D50" s="73"/>
      <c r="E50" s="78">
        <v>0</v>
      </c>
      <c r="F50" s="165">
        <f>$F$3*E50</f>
        <v>0</v>
      </c>
      <c r="G50" s="528"/>
    </row>
    <row r="51" spans="2:7">
      <c r="B51" s="76"/>
      <c r="C51" s="88" t="s">
        <v>117</v>
      </c>
      <c r="D51" s="73"/>
      <c r="E51" s="82">
        <f>SUM(E49:E50)</f>
        <v>0</v>
      </c>
      <c r="F51" s="165">
        <f>SUM(F49:F50)</f>
        <v>0</v>
      </c>
      <c r="G51" s="528"/>
    </row>
    <row r="52" spans="2:7">
      <c r="B52" s="76"/>
      <c r="C52" s="73"/>
      <c r="D52" s="73"/>
      <c r="E52" s="82"/>
      <c r="F52" s="165"/>
      <c r="G52" s="528"/>
    </row>
    <row r="53" spans="2:7">
      <c r="B53" s="67"/>
      <c r="C53" s="70" t="s">
        <v>118</v>
      </c>
      <c r="D53" s="70"/>
      <c r="E53" s="86">
        <f>E42+E46+E51</f>
        <v>0</v>
      </c>
      <c r="F53" s="166">
        <f>F42+F46+F51</f>
        <v>0</v>
      </c>
      <c r="G53" s="528"/>
    </row>
    <row r="54" spans="2:7">
      <c r="B54" s="67"/>
      <c r="C54" s="70"/>
      <c r="D54" s="70"/>
      <c r="E54" s="86"/>
      <c r="F54" s="166"/>
      <c r="G54" s="528"/>
    </row>
    <row r="55" spans="2:7">
      <c r="B55" s="76" t="s">
        <v>119</v>
      </c>
      <c r="C55" s="70" t="s">
        <v>120</v>
      </c>
      <c r="D55" s="73"/>
      <c r="E55" s="82"/>
      <c r="F55" s="165"/>
      <c r="G55" s="529" t="s">
        <v>121</v>
      </c>
    </row>
    <row r="56" spans="2:7">
      <c r="B56" s="76" t="s">
        <v>122</v>
      </c>
      <c r="C56" s="73" t="s">
        <v>123</v>
      </c>
      <c r="D56" s="73"/>
      <c r="E56" s="82"/>
      <c r="F56" s="165"/>
      <c r="G56" s="529"/>
    </row>
    <row r="57" spans="2:7">
      <c r="B57" s="76" t="s">
        <v>124</v>
      </c>
      <c r="C57" s="73" t="s">
        <v>453</v>
      </c>
      <c r="D57" s="73"/>
      <c r="E57" s="78">
        <v>0</v>
      </c>
      <c r="F57" s="165">
        <f>$F$3*E57</f>
        <v>0</v>
      </c>
      <c r="G57" s="529"/>
    </row>
    <row r="58" spans="2:7">
      <c r="B58" s="76" t="s">
        <v>125</v>
      </c>
      <c r="C58" s="73" t="s">
        <v>452</v>
      </c>
      <c r="D58" s="73"/>
      <c r="E58" s="78">
        <v>0</v>
      </c>
      <c r="F58" s="165">
        <f>$F$3*E58</f>
        <v>0</v>
      </c>
      <c r="G58" s="529"/>
    </row>
    <row r="59" spans="2:7">
      <c r="B59" s="76" t="s">
        <v>126</v>
      </c>
      <c r="C59" s="73" t="s">
        <v>127</v>
      </c>
      <c r="D59" s="73"/>
      <c r="E59" s="78">
        <v>0</v>
      </c>
      <c r="F59" s="165">
        <f>$F$3*E59</f>
        <v>0</v>
      </c>
      <c r="G59" s="529"/>
    </row>
    <row r="60" spans="2:7">
      <c r="B60" s="76" t="s">
        <v>128</v>
      </c>
      <c r="C60" s="73" t="s">
        <v>129</v>
      </c>
      <c r="D60" s="73"/>
      <c r="E60" s="82"/>
      <c r="F60" s="165"/>
      <c r="G60" s="529"/>
    </row>
    <row r="61" spans="2:7">
      <c r="B61" s="76" t="s">
        <v>130</v>
      </c>
      <c r="C61" s="73" t="s">
        <v>456</v>
      </c>
      <c r="D61" s="73"/>
      <c r="E61" s="78">
        <v>0</v>
      </c>
      <c r="F61" s="165">
        <f t="shared" ref="F61:F66" si="1">$F$3*E61</f>
        <v>0</v>
      </c>
      <c r="G61" s="529"/>
    </row>
    <row r="62" spans="2:7">
      <c r="B62" s="76" t="s">
        <v>131</v>
      </c>
      <c r="C62" s="73" t="s">
        <v>132</v>
      </c>
      <c r="D62" s="73"/>
      <c r="E62" s="78">
        <v>0</v>
      </c>
      <c r="F62" s="165">
        <f t="shared" si="1"/>
        <v>0</v>
      </c>
      <c r="G62" s="529"/>
    </row>
    <row r="63" spans="2:7">
      <c r="B63" s="76" t="s">
        <v>133</v>
      </c>
      <c r="C63" s="73" t="s">
        <v>134</v>
      </c>
      <c r="D63" s="73"/>
      <c r="E63" s="78">
        <v>0</v>
      </c>
      <c r="F63" s="165">
        <f t="shared" si="1"/>
        <v>0</v>
      </c>
      <c r="G63" s="529"/>
    </row>
    <row r="64" spans="2:7">
      <c r="B64" s="76" t="s">
        <v>135</v>
      </c>
      <c r="C64" s="73" t="s">
        <v>136</v>
      </c>
      <c r="D64" s="73"/>
      <c r="E64" s="78">
        <v>0</v>
      </c>
      <c r="F64" s="165">
        <f t="shared" si="1"/>
        <v>0</v>
      </c>
      <c r="G64" s="529"/>
    </row>
    <row r="65" spans="2:7">
      <c r="B65" s="76" t="s">
        <v>137</v>
      </c>
      <c r="C65" s="73" t="s">
        <v>459</v>
      </c>
      <c r="D65" s="73"/>
      <c r="E65" s="78">
        <v>0</v>
      </c>
      <c r="F65" s="165">
        <f t="shared" si="1"/>
        <v>0</v>
      </c>
      <c r="G65" s="529"/>
    </row>
    <row r="66" spans="2:7">
      <c r="B66" s="76" t="s">
        <v>138</v>
      </c>
      <c r="C66" s="73" t="s">
        <v>139</v>
      </c>
      <c r="D66" s="73"/>
      <c r="E66" s="78">
        <v>0</v>
      </c>
      <c r="F66" s="165">
        <f t="shared" si="1"/>
        <v>0</v>
      </c>
      <c r="G66" s="529"/>
    </row>
    <row r="67" spans="2:7">
      <c r="B67" s="67"/>
      <c r="C67" s="70" t="s">
        <v>140</v>
      </c>
      <c r="D67" s="70"/>
      <c r="E67" s="86">
        <f>SUM(E55:E66)</f>
        <v>0</v>
      </c>
      <c r="F67" s="166">
        <f>SUM(F57:F66)</f>
        <v>0</v>
      </c>
      <c r="G67" s="529"/>
    </row>
    <row r="68" spans="2:7">
      <c r="B68" s="67"/>
      <c r="C68" s="70"/>
      <c r="D68" s="70"/>
      <c r="E68" s="86"/>
      <c r="F68" s="166"/>
      <c r="G68" s="529"/>
    </row>
    <row r="69" spans="2:7">
      <c r="B69" s="67" t="s">
        <v>141</v>
      </c>
      <c r="C69" s="70" t="s">
        <v>142</v>
      </c>
      <c r="D69" s="73"/>
      <c r="E69" s="71">
        <f>E39+E53+E67</f>
        <v>1</v>
      </c>
      <c r="F69" s="166">
        <f>ROUND($F$3*E69,2)</f>
        <v>20</v>
      </c>
      <c r="G69" s="89"/>
    </row>
    <row r="70" spans="2:7">
      <c r="B70" s="67"/>
      <c r="C70" s="70"/>
      <c r="D70" s="73"/>
      <c r="E70" s="71"/>
      <c r="F70" s="166"/>
      <c r="G70" s="89"/>
    </row>
    <row r="71" spans="2:7">
      <c r="B71" s="76" t="s">
        <v>143</v>
      </c>
      <c r="C71" s="90" t="s">
        <v>144</v>
      </c>
      <c r="D71" s="91">
        <f>F71/F72</f>
        <v>0</v>
      </c>
      <c r="E71" s="78">
        <v>0</v>
      </c>
      <c r="F71" s="165">
        <f>F3*E71</f>
        <v>0</v>
      </c>
      <c r="G71" s="89"/>
    </row>
    <row r="72" spans="2:7">
      <c r="B72" s="67" t="s">
        <v>145</v>
      </c>
      <c r="C72" s="70" t="s">
        <v>146</v>
      </c>
      <c r="D72" s="73"/>
      <c r="E72" s="92">
        <f>SUM(E69:E71)</f>
        <v>1</v>
      </c>
      <c r="F72" s="167">
        <f>SUM(F69:F71)</f>
        <v>20</v>
      </c>
      <c r="G72" s="89"/>
    </row>
    <row r="73" spans="2:7">
      <c r="B73" s="447">
        <v>0</v>
      </c>
      <c r="C73" s="523" t="s">
        <v>1727</v>
      </c>
      <c r="D73" s="523"/>
      <c r="E73" s="94"/>
      <c r="F73" s="95"/>
      <c r="G73" s="96"/>
    </row>
    <row r="74" spans="2:7">
      <c r="B74" s="447">
        <v>0</v>
      </c>
      <c r="C74" s="523" t="s">
        <v>1728</v>
      </c>
      <c r="D74" s="523"/>
      <c r="E74" s="524" t="s">
        <v>147</v>
      </c>
      <c r="F74" s="524"/>
      <c r="G74" s="524"/>
    </row>
    <row r="75" spans="2:7">
      <c r="B75" s="447">
        <v>0</v>
      </c>
      <c r="C75" s="523" t="s">
        <v>148</v>
      </c>
      <c r="D75" s="523"/>
      <c r="E75" s="524"/>
      <c r="F75" s="524"/>
      <c r="G75" s="524"/>
    </row>
    <row r="76" spans="2:7">
      <c r="B76" s="97">
        <f>F39/F72</f>
        <v>1</v>
      </c>
      <c r="C76" s="523" t="s">
        <v>149</v>
      </c>
      <c r="D76" s="523"/>
      <c r="E76" s="524"/>
      <c r="F76" s="524"/>
      <c r="G76" s="524"/>
    </row>
  </sheetData>
  <sheetProtection algorithmName="SHA-512" hashValue="pLw0q2ur9xYH42vSLTYYykhNFDN8o8hdp0xh/Zf93CTPM/ksDKk5CJy0eXTVqOxm/jnMANcs500J/SuCffYnDw==" saltValue="EK40hxUVxK0UX6DAIe316A==" spinCount="100000" sheet="1" objects="1" scenarios="1"/>
  <mergeCells count="10">
    <mergeCell ref="C74:D74"/>
    <mergeCell ref="E74:G76"/>
    <mergeCell ref="C75:D75"/>
    <mergeCell ref="C76:D76"/>
    <mergeCell ref="B1:D1"/>
    <mergeCell ref="C2:D2"/>
    <mergeCell ref="G2:G40"/>
    <mergeCell ref="G41:G54"/>
    <mergeCell ref="G55:G68"/>
    <mergeCell ref="C73:D73"/>
  </mergeCells>
  <conditionalFormatting sqref="C25">
    <cfRule type="cellIs" priority="1" stopIfTrue="1" operator="equal">
      <formula>""</formula>
    </cfRule>
  </conditionalFormatting>
  <pageMargins left="0" right="0" top="0.39409448818897608" bottom="0.39409448818897608" header="0" footer="0"/>
  <headerFooter>
    <oddHeader>&amp;C&amp;A</oddHeader>
    <oddFooter>&amp;CSeite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0F7B8-E43C-4787-AD12-6B0CEE39B223}">
  <sheetPr codeName="Tabelle11">
    <tabColor rgb="FFFFFF00"/>
  </sheetPr>
  <dimension ref="A1:AMJ76"/>
  <sheetViews>
    <sheetView topLeftCell="A10" workbookViewId="0">
      <selection activeCell="L66" sqref="L66"/>
    </sheetView>
  </sheetViews>
  <sheetFormatPr baseColWidth="10" defaultRowHeight="14.25"/>
  <cols>
    <col min="1" max="1" width="3.625" style="66" customWidth="1"/>
    <col min="2" max="2" width="11.125" style="98" customWidth="1"/>
    <col min="3" max="3" width="51.875" style="99" customWidth="1"/>
    <col min="4" max="4" width="10.625" style="99" customWidth="1"/>
    <col min="5" max="5" width="9.5" style="100" customWidth="1"/>
    <col min="6" max="6" width="8.125" style="101" customWidth="1"/>
    <col min="7" max="7" width="4.625" style="99" customWidth="1"/>
    <col min="8" max="1024" width="10.625" style="66" customWidth="1"/>
    <col min="1025" max="1025" width="11" customWidth="1"/>
  </cols>
  <sheetData>
    <row r="1" spans="2:7">
      <c r="B1" s="525" t="s">
        <v>1730</v>
      </c>
      <c r="C1" s="525"/>
      <c r="D1" s="525"/>
      <c r="E1" s="63" t="s">
        <v>52</v>
      </c>
      <c r="F1" s="64" t="s">
        <v>53</v>
      </c>
      <c r="G1" s="65"/>
    </row>
    <row r="2" spans="2:7">
      <c r="B2" s="67" t="s">
        <v>54</v>
      </c>
      <c r="C2" s="526" t="str">
        <f>Objektübersicht!E24</f>
        <v>Bieter 2025</v>
      </c>
      <c r="D2" s="526"/>
      <c r="E2" s="68"/>
      <c r="F2" s="69" t="s">
        <v>11</v>
      </c>
      <c r="G2" s="527" t="s">
        <v>55</v>
      </c>
    </row>
    <row r="3" spans="2:7">
      <c r="B3" s="67" t="s">
        <v>56</v>
      </c>
      <c r="C3" s="70" t="s">
        <v>57</v>
      </c>
      <c r="D3" s="70"/>
      <c r="E3" s="71">
        <v>1</v>
      </c>
      <c r="F3" s="72">
        <v>25</v>
      </c>
      <c r="G3" s="527"/>
    </row>
    <row r="4" spans="2:7">
      <c r="B4" s="67" t="s">
        <v>58</v>
      </c>
      <c r="C4" s="70" t="s">
        <v>59</v>
      </c>
      <c r="D4" s="73"/>
      <c r="E4" s="74"/>
      <c r="F4" s="75"/>
      <c r="G4" s="527"/>
    </row>
    <row r="5" spans="2:7">
      <c r="B5" s="76" t="s">
        <v>60</v>
      </c>
      <c r="C5" s="70" t="s">
        <v>61</v>
      </c>
      <c r="D5" s="73"/>
      <c r="E5" s="77"/>
      <c r="F5" s="75"/>
      <c r="G5" s="527"/>
    </row>
    <row r="6" spans="2:7">
      <c r="B6" s="76" t="s">
        <v>62</v>
      </c>
      <c r="C6" s="73" t="s">
        <v>63</v>
      </c>
      <c r="D6" s="73"/>
      <c r="E6" s="78"/>
      <c r="F6" s="165">
        <f t="shared" ref="F6:F11" si="0">$F$3*E6</f>
        <v>0</v>
      </c>
      <c r="G6" s="527"/>
    </row>
    <row r="7" spans="2:7">
      <c r="B7" s="76" t="s">
        <v>64</v>
      </c>
      <c r="C7" s="73" t="s">
        <v>65</v>
      </c>
      <c r="D7" s="73"/>
      <c r="E7" s="78"/>
      <c r="F7" s="165">
        <f t="shared" si="0"/>
        <v>0</v>
      </c>
      <c r="G7" s="527"/>
    </row>
    <row r="8" spans="2:7">
      <c r="B8" s="76" t="s">
        <v>66</v>
      </c>
      <c r="C8" s="73" t="s">
        <v>449</v>
      </c>
      <c r="D8" s="73"/>
      <c r="E8" s="78"/>
      <c r="F8" s="165">
        <f t="shared" si="0"/>
        <v>0</v>
      </c>
      <c r="G8" s="527"/>
    </row>
    <row r="9" spans="2:7">
      <c r="B9" s="76" t="s">
        <v>67</v>
      </c>
      <c r="C9" s="73" t="s">
        <v>68</v>
      </c>
      <c r="D9" s="73"/>
      <c r="E9" s="78"/>
      <c r="F9" s="165">
        <f t="shared" si="0"/>
        <v>0</v>
      </c>
      <c r="G9" s="527"/>
    </row>
    <row r="10" spans="2:7">
      <c r="B10" s="76" t="s">
        <v>69</v>
      </c>
      <c r="C10" s="73" t="s">
        <v>70</v>
      </c>
      <c r="D10" s="73"/>
      <c r="E10" s="78"/>
      <c r="F10" s="165">
        <f t="shared" si="0"/>
        <v>0</v>
      </c>
      <c r="G10" s="527"/>
    </row>
    <row r="11" spans="2:7">
      <c r="B11" s="76" t="s">
        <v>71</v>
      </c>
      <c r="C11" s="73" t="s">
        <v>72</v>
      </c>
      <c r="D11" s="73"/>
      <c r="E11" s="78"/>
      <c r="F11" s="165">
        <f t="shared" si="0"/>
        <v>0</v>
      </c>
      <c r="G11" s="527"/>
    </row>
    <row r="12" spans="2:7">
      <c r="B12" s="67"/>
      <c r="C12" s="70" t="s">
        <v>73</v>
      </c>
      <c r="D12" s="70"/>
      <c r="E12" s="71">
        <f>E6+E7+E8+E9+E10+E11</f>
        <v>0</v>
      </c>
      <c r="F12" s="166">
        <f>SUM(F6:F11)</f>
        <v>0</v>
      </c>
      <c r="G12" s="527"/>
    </row>
    <row r="13" spans="2:7">
      <c r="B13" s="67"/>
      <c r="C13" s="70"/>
      <c r="D13" s="70"/>
      <c r="E13" s="79"/>
      <c r="F13" s="166"/>
      <c r="G13" s="527"/>
    </row>
    <row r="14" spans="2:7">
      <c r="B14" s="76" t="s">
        <v>74</v>
      </c>
      <c r="C14" s="70" t="s">
        <v>75</v>
      </c>
      <c r="D14" s="73"/>
      <c r="E14" s="80"/>
      <c r="F14" s="165"/>
      <c r="G14" s="527"/>
    </row>
    <row r="15" spans="2:7">
      <c r="B15" s="76" t="s">
        <v>76</v>
      </c>
      <c r="C15" s="73" t="s">
        <v>77</v>
      </c>
      <c r="D15" s="78"/>
      <c r="E15" s="80"/>
      <c r="F15" s="165"/>
      <c r="G15" s="527"/>
    </row>
    <row r="16" spans="2:7">
      <c r="B16" s="76"/>
      <c r="C16" s="73" t="s">
        <v>78</v>
      </c>
      <c r="D16" s="84">
        <f>E12*D15</f>
        <v>0</v>
      </c>
      <c r="E16" s="82">
        <f>D16+D15</f>
        <v>0</v>
      </c>
      <c r="F16" s="165">
        <f>F3*E16</f>
        <v>0</v>
      </c>
      <c r="G16" s="527"/>
    </row>
    <row r="17" spans="2:7">
      <c r="B17" s="76"/>
      <c r="C17" s="73"/>
      <c r="D17" s="83"/>
      <c r="E17" s="82"/>
      <c r="F17" s="165"/>
      <c r="G17" s="527"/>
    </row>
    <row r="18" spans="2:7">
      <c r="B18" s="76" t="s">
        <v>79</v>
      </c>
      <c r="C18" s="73" t="s">
        <v>80</v>
      </c>
      <c r="D18" s="78"/>
      <c r="E18" s="82"/>
      <c r="F18" s="165"/>
      <c r="G18" s="527"/>
    </row>
    <row r="19" spans="2:7">
      <c r="B19" s="76"/>
      <c r="C19" s="73" t="s">
        <v>81</v>
      </c>
      <c r="D19" s="84">
        <f>E12*D18</f>
        <v>0</v>
      </c>
      <c r="E19" s="82">
        <f>D19+D18</f>
        <v>0</v>
      </c>
      <c r="F19" s="165">
        <f>E19*F3</f>
        <v>0</v>
      </c>
      <c r="G19" s="527"/>
    </row>
    <row r="20" spans="2:7">
      <c r="B20" s="76"/>
      <c r="C20" s="73"/>
      <c r="D20" s="83"/>
      <c r="E20" s="82"/>
      <c r="F20" s="165"/>
      <c r="G20" s="527"/>
    </row>
    <row r="21" spans="2:7">
      <c r="B21" s="76" t="s">
        <v>82</v>
      </c>
      <c r="C21" s="73" t="s">
        <v>83</v>
      </c>
      <c r="D21" s="78"/>
      <c r="E21" s="82"/>
      <c r="F21" s="165"/>
      <c r="G21" s="527"/>
    </row>
    <row r="22" spans="2:7">
      <c r="B22" s="76"/>
      <c r="C22" s="73" t="s">
        <v>84</v>
      </c>
      <c r="D22" s="84">
        <f>E12*D21</f>
        <v>0</v>
      </c>
      <c r="E22" s="82">
        <f>D22+D21</f>
        <v>0</v>
      </c>
      <c r="F22" s="165">
        <f>E22*F3</f>
        <v>0</v>
      </c>
      <c r="G22" s="527"/>
    </row>
    <row r="23" spans="2:7">
      <c r="B23" s="76"/>
      <c r="C23" s="73"/>
      <c r="D23" s="85"/>
      <c r="E23" s="82"/>
      <c r="F23" s="165"/>
      <c r="G23" s="527"/>
    </row>
    <row r="24" spans="2:7">
      <c r="B24" s="76" t="s">
        <v>85</v>
      </c>
      <c r="C24" s="73" t="s">
        <v>86</v>
      </c>
      <c r="D24" s="78"/>
      <c r="E24" s="82"/>
      <c r="F24" s="165"/>
      <c r="G24" s="527"/>
    </row>
    <row r="25" spans="2:7">
      <c r="B25" s="76"/>
      <c r="C25" s="73" t="s">
        <v>87</v>
      </c>
      <c r="D25" s="84">
        <f>E12*D24</f>
        <v>0</v>
      </c>
      <c r="E25" s="82">
        <f>D25+D24</f>
        <v>0</v>
      </c>
      <c r="F25" s="165">
        <f>F3*E25</f>
        <v>0</v>
      </c>
      <c r="G25" s="527"/>
    </row>
    <row r="26" spans="2:7">
      <c r="B26" s="76"/>
      <c r="C26" s="73"/>
      <c r="D26" s="85"/>
      <c r="E26" s="82"/>
      <c r="F26" s="165"/>
      <c r="G26" s="527"/>
    </row>
    <row r="27" spans="2:7">
      <c r="B27" s="76" t="s">
        <v>88</v>
      </c>
      <c r="C27" s="73" t="s">
        <v>89</v>
      </c>
      <c r="D27" s="78"/>
      <c r="E27" s="82"/>
      <c r="F27" s="165"/>
      <c r="G27" s="527"/>
    </row>
    <row r="28" spans="2:7">
      <c r="B28" s="76"/>
      <c r="C28" s="73" t="s">
        <v>90</v>
      </c>
      <c r="D28" s="84">
        <f>E12*D27</f>
        <v>0</v>
      </c>
      <c r="E28" s="82">
        <f>D28+D27</f>
        <v>0</v>
      </c>
      <c r="F28" s="165">
        <f>F3*E28</f>
        <v>0</v>
      </c>
      <c r="G28" s="527"/>
    </row>
    <row r="29" spans="2:7">
      <c r="B29" s="76"/>
      <c r="C29" s="73"/>
      <c r="D29" s="73"/>
      <c r="E29" s="82"/>
      <c r="F29" s="165"/>
      <c r="G29" s="527"/>
    </row>
    <row r="30" spans="2:7">
      <c r="B30" s="76" t="s">
        <v>91</v>
      </c>
      <c r="C30" s="73" t="s">
        <v>92</v>
      </c>
      <c r="D30" s="73"/>
      <c r="E30" s="78"/>
      <c r="F30" s="165">
        <f>F3*E30</f>
        <v>0</v>
      </c>
      <c r="G30" s="527"/>
    </row>
    <row r="31" spans="2:7">
      <c r="B31" s="76" t="s">
        <v>93</v>
      </c>
      <c r="C31" s="73" t="s">
        <v>94</v>
      </c>
      <c r="D31" s="73"/>
      <c r="E31" s="78"/>
      <c r="F31" s="165">
        <f>F3*E31</f>
        <v>0</v>
      </c>
      <c r="G31" s="527"/>
    </row>
    <row r="32" spans="2:7">
      <c r="B32" s="76"/>
      <c r="C32" s="70" t="s">
        <v>95</v>
      </c>
      <c r="D32" s="73"/>
      <c r="E32" s="71">
        <f>E16+E19+E22+E25+E28+E30+E31</f>
        <v>0</v>
      </c>
      <c r="F32" s="166">
        <f>SUM(F16:F31)</f>
        <v>0</v>
      </c>
      <c r="G32" s="527"/>
    </row>
    <row r="33" spans="2:7">
      <c r="B33" s="76"/>
      <c r="C33" s="73"/>
      <c r="D33" s="73"/>
      <c r="E33" s="80"/>
      <c r="F33" s="165"/>
      <c r="G33" s="527"/>
    </row>
    <row r="34" spans="2:7">
      <c r="B34" s="76"/>
      <c r="C34" s="70" t="s">
        <v>96</v>
      </c>
      <c r="D34" s="73"/>
      <c r="E34" s="80"/>
      <c r="F34" s="165"/>
      <c r="G34" s="527"/>
    </row>
    <row r="35" spans="2:7">
      <c r="B35" s="76" t="s">
        <v>97</v>
      </c>
      <c r="C35" s="73" t="s">
        <v>98</v>
      </c>
      <c r="D35" s="73"/>
      <c r="E35" s="78"/>
      <c r="F35" s="165">
        <f>F3*E35</f>
        <v>0</v>
      </c>
      <c r="G35" s="527"/>
    </row>
    <row r="36" spans="2:7">
      <c r="B36" s="76" t="s">
        <v>99</v>
      </c>
      <c r="C36" s="73" t="s">
        <v>100</v>
      </c>
      <c r="D36" s="73"/>
      <c r="E36" s="78"/>
      <c r="F36" s="165">
        <f>F3*E36</f>
        <v>0</v>
      </c>
      <c r="G36" s="527"/>
    </row>
    <row r="37" spans="2:7">
      <c r="B37" s="76"/>
      <c r="C37" s="70" t="s">
        <v>101</v>
      </c>
      <c r="D37" s="73"/>
      <c r="E37" s="71">
        <f>SUM(E35:E36)</f>
        <v>0</v>
      </c>
      <c r="F37" s="166">
        <f>SUM(F35:F36)</f>
        <v>0</v>
      </c>
      <c r="G37" s="527"/>
    </row>
    <row r="38" spans="2:7">
      <c r="B38" s="76"/>
      <c r="C38" s="73"/>
      <c r="D38" s="73"/>
      <c r="E38" s="75"/>
      <c r="F38" s="165"/>
      <c r="G38" s="527"/>
    </row>
    <row r="39" spans="2:7">
      <c r="B39" s="67"/>
      <c r="C39" s="70" t="s">
        <v>102</v>
      </c>
      <c r="D39" s="70"/>
      <c r="E39" s="86">
        <f>E37+E32+E12+E3</f>
        <v>1</v>
      </c>
      <c r="F39" s="166">
        <f>F37+F32+F12+F3</f>
        <v>25</v>
      </c>
      <c r="G39" s="527"/>
    </row>
    <row r="40" spans="2:7">
      <c r="B40" s="67"/>
      <c r="C40" s="70"/>
      <c r="D40" s="70"/>
      <c r="E40" s="86"/>
      <c r="F40" s="166"/>
      <c r="G40" s="527"/>
    </row>
    <row r="41" spans="2:7">
      <c r="B41" s="67" t="s">
        <v>103</v>
      </c>
      <c r="C41" s="70" t="s">
        <v>104</v>
      </c>
      <c r="D41" s="73"/>
      <c r="E41" s="82"/>
      <c r="F41" s="165"/>
      <c r="G41" s="528" t="s">
        <v>105</v>
      </c>
    </row>
    <row r="42" spans="2:7">
      <c r="B42" s="76" t="s">
        <v>106</v>
      </c>
      <c r="C42" s="73" t="s">
        <v>454</v>
      </c>
      <c r="D42" s="73"/>
      <c r="E42" s="78"/>
      <c r="F42" s="165">
        <f>F3*E42</f>
        <v>0</v>
      </c>
      <c r="G42" s="528"/>
    </row>
    <row r="43" spans="2:7">
      <c r="B43" s="76" t="s">
        <v>107</v>
      </c>
      <c r="C43" s="73" t="s">
        <v>450</v>
      </c>
      <c r="D43" s="73"/>
      <c r="E43" s="82"/>
      <c r="F43" s="165"/>
      <c r="G43" s="528"/>
    </row>
    <row r="44" spans="2:7">
      <c r="B44" s="76" t="s">
        <v>108</v>
      </c>
      <c r="C44" s="87" t="s">
        <v>455</v>
      </c>
      <c r="D44" s="73"/>
      <c r="E44" s="78"/>
      <c r="F44" s="165">
        <f>F3*E44</f>
        <v>0</v>
      </c>
      <c r="G44" s="528"/>
    </row>
    <row r="45" spans="2:7">
      <c r="B45" s="76" t="s">
        <v>109</v>
      </c>
      <c r="C45" s="73" t="s">
        <v>110</v>
      </c>
      <c r="D45" s="73"/>
      <c r="E45" s="78"/>
      <c r="F45" s="165">
        <f>F3*E45</f>
        <v>0</v>
      </c>
      <c r="G45" s="528"/>
    </row>
    <row r="46" spans="2:7">
      <c r="B46" s="76"/>
      <c r="C46" s="88" t="s">
        <v>451</v>
      </c>
      <c r="D46" s="73"/>
      <c r="E46" s="82">
        <f>SUM(E44:E45)</f>
        <v>0</v>
      </c>
      <c r="F46" s="165">
        <f>SUM(F44:F45)</f>
        <v>0</v>
      </c>
      <c r="G46" s="528"/>
    </row>
    <row r="47" spans="2:7">
      <c r="B47" s="76"/>
      <c r="C47" s="70"/>
      <c r="D47" s="73"/>
      <c r="E47" s="82"/>
      <c r="F47" s="165"/>
      <c r="G47" s="528"/>
    </row>
    <row r="48" spans="2:7">
      <c r="B48" s="76" t="s">
        <v>111</v>
      </c>
      <c r="C48" s="73" t="s">
        <v>112</v>
      </c>
      <c r="D48" s="73"/>
      <c r="E48" s="82"/>
      <c r="F48" s="165"/>
      <c r="G48" s="528"/>
    </row>
    <row r="49" spans="2:7">
      <c r="B49" s="76" t="s">
        <v>113</v>
      </c>
      <c r="C49" s="73" t="s">
        <v>114</v>
      </c>
      <c r="D49" s="73"/>
      <c r="E49" s="78"/>
      <c r="F49" s="165">
        <f>$F$3*E49</f>
        <v>0</v>
      </c>
      <c r="G49" s="528"/>
    </row>
    <row r="50" spans="2:7">
      <c r="B50" s="76" t="s">
        <v>115</v>
      </c>
      <c r="C50" s="73" t="s">
        <v>116</v>
      </c>
      <c r="D50" s="73"/>
      <c r="E50" s="78"/>
      <c r="F50" s="165">
        <f>$F$3*E50</f>
        <v>0</v>
      </c>
      <c r="G50" s="528"/>
    </row>
    <row r="51" spans="2:7">
      <c r="B51" s="76"/>
      <c r="C51" s="88" t="s">
        <v>117</v>
      </c>
      <c r="D51" s="73"/>
      <c r="E51" s="82">
        <f>SUM(E49:E50)</f>
        <v>0</v>
      </c>
      <c r="F51" s="165">
        <f>SUM(F49:F50)</f>
        <v>0</v>
      </c>
      <c r="G51" s="528"/>
    </row>
    <row r="52" spans="2:7">
      <c r="B52" s="76"/>
      <c r="C52" s="73"/>
      <c r="D52" s="73"/>
      <c r="E52" s="82"/>
      <c r="F52" s="165"/>
      <c r="G52" s="528"/>
    </row>
    <row r="53" spans="2:7">
      <c r="B53" s="67"/>
      <c r="C53" s="70" t="s">
        <v>118</v>
      </c>
      <c r="D53" s="70"/>
      <c r="E53" s="86">
        <f>E42+E46+E51</f>
        <v>0</v>
      </c>
      <c r="F53" s="166">
        <f>F42+F46+F51</f>
        <v>0</v>
      </c>
      <c r="G53" s="528"/>
    </row>
    <row r="54" spans="2:7">
      <c r="B54" s="67"/>
      <c r="C54" s="70"/>
      <c r="D54" s="70"/>
      <c r="E54" s="86"/>
      <c r="F54" s="166"/>
      <c r="G54" s="528"/>
    </row>
    <row r="55" spans="2:7">
      <c r="B55" s="76" t="s">
        <v>119</v>
      </c>
      <c r="C55" s="70" t="s">
        <v>120</v>
      </c>
      <c r="D55" s="73"/>
      <c r="E55" s="82"/>
      <c r="F55" s="165"/>
      <c r="G55" s="529" t="s">
        <v>121</v>
      </c>
    </row>
    <row r="56" spans="2:7">
      <c r="B56" s="76" t="s">
        <v>122</v>
      </c>
      <c r="C56" s="73" t="s">
        <v>123</v>
      </c>
      <c r="D56" s="73"/>
      <c r="E56" s="82"/>
      <c r="F56" s="165"/>
      <c r="G56" s="529"/>
    </row>
    <row r="57" spans="2:7">
      <c r="B57" s="76" t="s">
        <v>124</v>
      </c>
      <c r="C57" s="73" t="s">
        <v>453</v>
      </c>
      <c r="D57" s="73"/>
      <c r="E57" s="78"/>
      <c r="F57" s="165">
        <f>$F$3*E57</f>
        <v>0</v>
      </c>
      <c r="G57" s="529"/>
    </row>
    <row r="58" spans="2:7">
      <c r="B58" s="76" t="s">
        <v>125</v>
      </c>
      <c r="C58" s="73" t="s">
        <v>452</v>
      </c>
      <c r="D58" s="73"/>
      <c r="E58" s="78"/>
      <c r="F58" s="165">
        <f>$F$3*E58</f>
        <v>0</v>
      </c>
      <c r="G58" s="529"/>
    </row>
    <row r="59" spans="2:7">
      <c r="B59" s="76" t="s">
        <v>126</v>
      </c>
      <c r="C59" s="73" t="s">
        <v>127</v>
      </c>
      <c r="D59" s="73"/>
      <c r="E59" s="78"/>
      <c r="F59" s="165">
        <f>$F$3*E59</f>
        <v>0</v>
      </c>
      <c r="G59" s="529"/>
    </row>
    <row r="60" spans="2:7">
      <c r="B60" s="76" t="s">
        <v>128</v>
      </c>
      <c r="C60" s="73" t="s">
        <v>129</v>
      </c>
      <c r="D60" s="73"/>
      <c r="E60" s="82"/>
      <c r="F60" s="165"/>
      <c r="G60" s="529"/>
    </row>
    <row r="61" spans="2:7">
      <c r="B61" s="76" t="s">
        <v>130</v>
      </c>
      <c r="C61" s="73" t="s">
        <v>456</v>
      </c>
      <c r="D61" s="73"/>
      <c r="E61" s="78"/>
      <c r="F61" s="165">
        <f t="shared" ref="F61:F66" si="1">$F$3*E61</f>
        <v>0</v>
      </c>
      <c r="G61" s="529"/>
    </row>
    <row r="62" spans="2:7">
      <c r="B62" s="76" t="s">
        <v>131</v>
      </c>
      <c r="C62" s="73" t="s">
        <v>132</v>
      </c>
      <c r="D62" s="73"/>
      <c r="E62" s="78"/>
      <c r="F62" s="165">
        <f t="shared" si="1"/>
        <v>0</v>
      </c>
      <c r="G62" s="529"/>
    </row>
    <row r="63" spans="2:7">
      <c r="B63" s="76" t="s">
        <v>133</v>
      </c>
      <c r="C63" s="73" t="s">
        <v>134</v>
      </c>
      <c r="D63" s="73"/>
      <c r="E63" s="78"/>
      <c r="F63" s="165">
        <f t="shared" si="1"/>
        <v>0</v>
      </c>
      <c r="G63" s="529"/>
    </row>
    <row r="64" spans="2:7">
      <c r="B64" s="76" t="s">
        <v>135</v>
      </c>
      <c r="C64" s="73" t="s">
        <v>136</v>
      </c>
      <c r="D64" s="73"/>
      <c r="E64" s="78"/>
      <c r="F64" s="165">
        <f t="shared" si="1"/>
        <v>0</v>
      </c>
      <c r="G64" s="529"/>
    </row>
    <row r="65" spans="2:7">
      <c r="B65" s="76" t="s">
        <v>137</v>
      </c>
      <c r="C65" s="73" t="s">
        <v>457</v>
      </c>
      <c r="D65" s="73"/>
      <c r="E65" s="78"/>
      <c r="F65" s="165">
        <f t="shared" si="1"/>
        <v>0</v>
      </c>
      <c r="G65" s="529"/>
    </row>
    <row r="66" spans="2:7">
      <c r="B66" s="76" t="s">
        <v>138</v>
      </c>
      <c r="C66" s="73" t="s">
        <v>139</v>
      </c>
      <c r="D66" s="73"/>
      <c r="E66" s="78"/>
      <c r="F66" s="165">
        <f t="shared" si="1"/>
        <v>0</v>
      </c>
      <c r="G66" s="529"/>
    </row>
    <row r="67" spans="2:7">
      <c r="B67" s="67"/>
      <c r="C67" s="70" t="s">
        <v>140</v>
      </c>
      <c r="D67" s="70"/>
      <c r="E67" s="86">
        <f>SUM(E55:E66)</f>
        <v>0</v>
      </c>
      <c r="F67" s="166">
        <f>SUM(F57:F66)</f>
        <v>0</v>
      </c>
      <c r="G67" s="529"/>
    </row>
    <row r="68" spans="2:7">
      <c r="B68" s="67"/>
      <c r="C68" s="70"/>
      <c r="D68" s="70"/>
      <c r="E68" s="86"/>
      <c r="F68" s="166"/>
      <c r="G68" s="529"/>
    </row>
    <row r="69" spans="2:7">
      <c r="B69" s="67" t="s">
        <v>141</v>
      </c>
      <c r="C69" s="70" t="s">
        <v>142</v>
      </c>
      <c r="D69" s="73"/>
      <c r="E69" s="71">
        <f>E39+E53+E67</f>
        <v>1</v>
      </c>
      <c r="F69" s="166">
        <f>ROUND($F$3*E69,2)</f>
        <v>25</v>
      </c>
      <c r="G69" s="89"/>
    </row>
    <row r="70" spans="2:7">
      <c r="B70" s="67"/>
      <c r="C70" s="70"/>
      <c r="D70" s="73"/>
      <c r="E70" s="71"/>
      <c r="F70" s="166"/>
      <c r="G70" s="89"/>
    </row>
    <row r="71" spans="2:7">
      <c r="B71" s="76" t="s">
        <v>143</v>
      </c>
      <c r="C71" s="90" t="s">
        <v>144</v>
      </c>
      <c r="D71" s="91">
        <f>F71/F72</f>
        <v>0</v>
      </c>
      <c r="E71" s="78"/>
      <c r="F71" s="165">
        <f>F3*E71</f>
        <v>0</v>
      </c>
      <c r="G71" s="89"/>
    </row>
    <row r="72" spans="2:7">
      <c r="B72" s="67" t="s">
        <v>145</v>
      </c>
      <c r="C72" s="70" t="s">
        <v>146</v>
      </c>
      <c r="D72" s="73"/>
      <c r="E72" s="92">
        <f>SUM(E69:E71)</f>
        <v>1</v>
      </c>
      <c r="F72" s="93">
        <f>SUM(F69:F71)</f>
        <v>25</v>
      </c>
      <c r="G72" s="89"/>
    </row>
    <row r="73" spans="2:7">
      <c r="B73" s="447">
        <v>0.8</v>
      </c>
      <c r="C73" s="523" t="s">
        <v>1727</v>
      </c>
      <c r="D73" s="523"/>
      <c r="E73" s="94"/>
      <c r="F73" s="95"/>
      <c r="G73" s="96"/>
    </row>
    <row r="74" spans="2:7">
      <c r="B74" s="447">
        <v>0.3</v>
      </c>
      <c r="C74" s="523" t="s">
        <v>1728</v>
      </c>
      <c r="D74" s="523"/>
      <c r="E74" s="524" t="s">
        <v>147</v>
      </c>
      <c r="F74" s="524"/>
      <c r="G74" s="524"/>
    </row>
    <row r="75" spans="2:7">
      <c r="B75" s="447">
        <v>0</v>
      </c>
      <c r="C75" s="523" t="s">
        <v>148</v>
      </c>
      <c r="D75" s="523"/>
      <c r="E75" s="524"/>
      <c r="F75" s="524"/>
      <c r="G75" s="524"/>
    </row>
    <row r="76" spans="2:7">
      <c r="B76" s="97">
        <f>F39/F72</f>
        <v>1</v>
      </c>
      <c r="C76" s="523" t="s">
        <v>149</v>
      </c>
      <c r="D76" s="523"/>
      <c r="E76" s="524"/>
      <c r="F76" s="524"/>
      <c r="G76" s="524"/>
    </row>
  </sheetData>
  <sheetProtection algorithmName="SHA-512" hashValue="8Lt3tPAWzQvJLFAXVVQ2UuwW6ZXNGNFqGq2zysG4DDawhl5LeK/rFJZmSXHQURdL8Id8XoyquqbvEHboSrVWng==" saltValue="47/uZeoOaOYOjGimsVdKKA==" spinCount="100000" sheet="1" objects="1" scenarios="1"/>
  <mergeCells count="10">
    <mergeCell ref="C74:D74"/>
    <mergeCell ref="E74:G76"/>
    <mergeCell ref="C75:D75"/>
    <mergeCell ref="C76:D76"/>
    <mergeCell ref="B1:D1"/>
    <mergeCell ref="C2:D2"/>
    <mergeCell ref="G2:G40"/>
    <mergeCell ref="G41:G54"/>
    <mergeCell ref="G55:G68"/>
    <mergeCell ref="C73:D73"/>
  </mergeCells>
  <conditionalFormatting sqref="C25">
    <cfRule type="cellIs" priority="1" stopIfTrue="1" operator="equal">
      <formula>""</formula>
    </cfRule>
  </conditionalFormatting>
  <pageMargins left="0" right="0" top="0.39409448818897608" bottom="0.39409448818897608" header="0" footer="0"/>
  <headerFooter>
    <oddHeader>&amp;C&amp;A</oddHeader>
    <oddFooter>&amp;CSeite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rgb="FFFFFF00"/>
  </sheetPr>
  <dimension ref="A3:AME277"/>
  <sheetViews>
    <sheetView workbookViewId="0">
      <selection activeCell="R27" sqref="R27"/>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8" style="104" customWidth="1"/>
    <col min="26" max="1019" width="10.625" style="105" customWidth="1"/>
    <col min="1020" max="1025" width="10.625" customWidth="1"/>
    <col min="1026" max="1026" width="11" customWidth="1"/>
  </cols>
  <sheetData>
    <row r="3" spans="1:25"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5" ht="18" customHeight="1">
      <c r="A4" s="103"/>
      <c r="B4" s="537" t="str">
        <f>Objektübersicht!C8</f>
        <v>Friedrich-Schiller-Gymnasium und Turnhalle, Pestalotzistr. 50 , 70736 Fellbach</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5"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5" ht="15" customHeight="1">
      <c r="A6" s="103"/>
      <c r="B6" s="534" t="s">
        <v>160</v>
      </c>
      <c r="C6" s="534"/>
      <c r="D6" s="534"/>
      <c r="E6" s="108"/>
      <c r="F6" s="108"/>
      <c r="G6"/>
      <c r="H6" s="222" t="s">
        <v>428</v>
      </c>
      <c r="I6" s="535" t="s">
        <v>161</v>
      </c>
      <c r="J6" s="535"/>
      <c r="K6" s="535"/>
      <c r="L6" s="536"/>
      <c r="M6" s="109">
        <v>5</v>
      </c>
      <c r="N6" s="104"/>
      <c r="O6" s="110"/>
      <c r="P6" s="110"/>
      <c r="Q6" s="110"/>
      <c r="R6" s="110"/>
      <c r="S6" s="110"/>
      <c r="T6" s="110"/>
      <c r="U6" s="110"/>
      <c r="V6" s="110"/>
      <c r="W6" s="110"/>
      <c r="X6" s="106"/>
    </row>
    <row r="7" spans="1:25" ht="15" customHeight="1">
      <c r="A7" s="103"/>
      <c r="B7" s="104"/>
      <c r="C7" s="111"/>
      <c r="D7" s="112"/>
      <c r="E7" s="112"/>
      <c r="F7" s="113" t="s">
        <v>162</v>
      </c>
      <c r="G7" s="114">
        <v>58</v>
      </c>
      <c r="H7"/>
      <c r="I7" s="535" t="s">
        <v>163</v>
      </c>
      <c r="J7" s="535"/>
      <c r="K7" s="535"/>
      <c r="L7" s="536"/>
      <c r="M7" s="109">
        <v>192</v>
      </c>
      <c r="N7" s="115" t="s">
        <v>164</v>
      </c>
      <c r="O7" s="174">
        <f>SVS_Unterhaltsreinigung!F72</f>
        <v>20</v>
      </c>
      <c r="P7" s="116">
        <f>M7</f>
        <v>192</v>
      </c>
      <c r="Q7" s="104"/>
      <c r="R7"/>
      <c r="S7" s="104"/>
      <c r="T7" s="104"/>
      <c r="U7" s="104"/>
      <c r="V7" s="117" t="s">
        <v>165</v>
      </c>
      <c r="W7" s="174">
        <f>SVS_Grundreinigung!F72</f>
        <v>25</v>
      </c>
      <c r="X7" s="106"/>
    </row>
    <row r="8" spans="1:25">
      <c r="A8" s="103"/>
      <c r="C8" s="104"/>
      <c r="D8" s="104"/>
      <c r="E8" s="104"/>
      <c r="F8" s="104"/>
      <c r="G8" s="112"/>
      <c r="H8" s="104"/>
      <c r="I8" s="104"/>
      <c r="J8" s="104"/>
      <c r="K8" s="104"/>
      <c r="L8" s="104"/>
      <c r="M8" s="221">
        <f>M7/12/5</f>
        <v>3.2</v>
      </c>
      <c r="N8" s="104"/>
      <c r="O8" s="104"/>
      <c r="P8" s="104"/>
      <c r="Q8" s="104"/>
      <c r="R8" s="104"/>
      <c r="S8" s="104"/>
      <c r="T8" s="104"/>
      <c r="U8" s="104"/>
      <c r="V8" s="104"/>
      <c r="W8" s="104"/>
      <c r="X8" s="106"/>
    </row>
    <row r="9" spans="1:25" ht="15">
      <c r="A9" s="103"/>
      <c r="B9" s="104"/>
      <c r="C9" s="104"/>
      <c r="D9" s="104"/>
      <c r="E9" s="111"/>
      <c r="F9" s="111"/>
      <c r="G9" s="112"/>
      <c r="H9" s="222" t="s">
        <v>766</v>
      </c>
      <c r="I9" s="535" t="s">
        <v>161</v>
      </c>
      <c r="J9" s="535"/>
      <c r="K9" s="535"/>
      <c r="L9" s="536"/>
      <c r="M9" s="109">
        <v>5</v>
      </c>
      <c r="N9" s="118"/>
      <c r="O9" s="104"/>
      <c r="P9" s="110"/>
      <c r="Q9" s="110"/>
      <c r="R9" s="110"/>
      <c r="S9" s="110"/>
      <c r="T9" s="110"/>
      <c r="U9" s="104"/>
      <c r="V9" s="104"/>
      <c r="W9" s="104"/>
      <c r="X9" s="106"/>
    </row>
    <row r="10" spans="1:25">
      <c r="A10" s="103"/>
      <c r="B10" s="104"/>
      <c r="C10" s="104"/>
      <c r="D10" s="104"/>
      <c r="E10" s="111"/>
      <c r="F10" s="113" t="s">
        <v>162</v>
      </c>
      <c r="G10" s="104"/>
      <c r="H10" s="259">
        <f>M10/M9/12</f>
        <v>3.3333333333333335</v>
      </c>
      <c r="I10" s="535" t="s">
        <v>163</v>
      </c>
      <c r="J10" s="535"/>
      <c r="K10" s="535"/>
      <c r="L10" s="536"/>
      <c r="M10" s="109">
        <v>200</v>
      </c>
      <c r="N10" s="538" t="s">
        <v>166</v>
      </c>
      <c r="O10" s="538"/>
      <c r="P10" s="538"/>
      <c r="Q10" s="539" t="s">
        <v>167</v>
      </c>
      <c r="R10" s="539"/>
      <c r="S10" s="539"/>
      <c r="T10" s="119" t="s">
        <v>31</v>
      </c>
      <c r="U10" s="540" t="s">
        <v>168</v>
      </c>
      <c r="V10" s="540"/>
      <c r="W10" s="540"/>
      <c r="X10" s="106"/>
    </row>
    <row r="11" spans="1:25"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5" ht="8.4499999999999993" customHeight="1">
      <c r="A12" s="103"/>
      <c r="B12" s="134"/>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5">
      <c r="A13" s="103">
        <v>1</v>
      </c>
      <c r="B13" s="137">
        <v>1</v>
      </c>
      <c r="C13" s="247" t="s">
        <v>188</v>
      </c>
      <c r="D13" s="309"/>
      <c r="E13" s="248" t="s">
        <v>200</v>
      </c>
      <c r="F13" s="247" t="s">
        <v>247</v>
      </c>
      <c r="G13" s="247" t="s">
        <v>151</v>
      </c>
      <c r="H13" s="249">
        <v>8.3800000000000008</v>
      </c>
      <c r="I13" s="188"/>
      <c r="J13" s="188"/>
      <c r="K13" s="188"/>
      <c r="L13" s="188"/>
      <c r="M13" s="188"/>
      <c r="N13" s="188"/>
      <c r="O13" s="218">
        <v>100</v>
      </c>
      <c r="P13" s="226">
        <f>N13/O13</f>
        <v>0</v>
      </c>
      <c r="Q13" s="227"/>
      <c r="R13" s="227"/>
      <c r="S13" s="227"/>
      <c r="T13" s="229">
        <f t="shared" ref="T13:T52" si="0">H13/O13*$O$7</f>
        <v>1.6760000000000002</v>
      </c>
      <c r="U13" s="231">
        <v>30</v>
      </c>
      <c r="V13" s="226">
        <f t="shared" ref="V13:V52" si="1">H13/U13</f>
        <v>0.27933333333333338</v>
      </c>
      <c r="W13" s="230">
        <f>V13*$W$7</f>
        <v>6.9833333333333343</v>
      </c>
      <c r="X13" s="261" t="s">
        <v>1804</v>
      </c>
      <c r="Y13" s="270" t="s">
        <v>754</v>
      </c>
    </row>
    <row r="14" spans="1:25">
      <c r="A14" s="103"/>
      <c r="B14" s="137">
        <f>B13+1</f>
        <v>2</v>
      </c>
      <c r="C14" s="247" t="s">
        <v>188</v>
      </c>
      <c r="D14" s="309" t="s">
        <v>1113</v>
      </c>
      <c r="E14" s="248" t="s">
        <v>201</v>
      </c>
      <c r="F14" s="247" t="s">
        <v>498</v>
      </c>
      <c r="G14" s="247" t="s">
        <v>499</v>
      </c>
      <c r="H14" s="249">
        <v>9.94</v>
      </c>
      <c r="I14" s="188"/>
      <c r="J14" s="188"/>
      <c r="K14" s="188"/>
      <c r="L14" s="188">
        <v>1</v>
      </c>
      <c r="M14" s="224">
        <f t="shared" ref="M14:M33" si="2">((I14*$M$8*12)+(K14*0.8*12)+L14)</f>
        <v>1</v>
      </c>
      <c r="N14" s="225">
        <f>(H14*M14)/12</f>
        <v>0.82833333333333325</v>
      </c>
      <c r="O14" s="218">
        <v>100</v>
      </c>
      <c r="P14" s="226">
        <f t="shared" ref="P14:P77" si="3">N14/O14</f>
        <v>8.2833333333333318E-3</v>
      </c>
      <c r="Q14" s="227"/>
      <c r="R14" s="219"/>
      <c r="S14" s="228"/>
      <c r="T14" s="229">
        <f t="shared" si="0"/>
        <v>1.9879999999999998</v>
      </c>
      <c r="U14" s="231">
        <v>30</v>
      </c>
      <c r="V14" s="226">
        <f t="shared" si="1"/>
        <v>0.33133333333333331</v>
      </c>
      <c r="W14" s="230">
        <f t="shared" ref="W14:W77" si="4">V14*$W$7</f>
        <v>8.2833333333333332</v>
      </c>
      <c r="X14" s="261" t="s">
        <v>1804</v>
      </c>
      <c r="Y14" s="269"/>
    </row>
    <row r="15" spans="1:25">
      <c r="A15" s="103">
        <v>1</v>
      </c>
      <c r="B15" s="137">
        <f t="shared" ref="B15:B89" si="5">B14+1</f>
        <v>3</v>
      </c>
      <c r="C15" s="247" t="s">
        <v>188</v>
      </c>
      <c r="D15" s="309" t="s">
        <v>864</v>
      </c>
      <c r="E15" s="248" t="s">
        <v>202</v>
      </c>
      <c r="F15" s="247" t="s">
        <v>256</v>
      </c>
      <c r="G15" s="247" t="s">
        <v>499</v>
      </c>
      <c r="H15" s="249">
        <v>67.87</v>
      </c>
      <c r="I15" s="188">
        <v>1</v>
      </c>
      <c r="J15" s="188">
        <v>4</v>
      </c>
      <c r="K15" s="188"/>
      <c r="L15" s="188"/>
      <c r="M15" s="224">
        <f t="shared" si="2"/>
        <v>38.400000000000006</v>
      </c>
      <c r="N15" s="225">
        <f>(H15*M15)/12</f>
        <v>217.18400000000005</v>
      </c>
      <c r="O15" s="218">
        <v>100</v>
      </c>
      <c r="P15" s="226">
        <f t="shared" si="3"/>
        <v>2.1718400000000004</v>
      </c>
      <c r="Q15" s="227">
        <f>H15*J15*$M$8</f>
        <v>868.7360000000001</v>
      </c>
      <c r="R15" s="220">
        <v>200</v>
      </c>
      <c r="S15" s="228">
        <f t="shared" ref="S15:S32" si="6">Q15/R15</f>
        <v>4.3436800000000009</v>
      </c>
      <c r="T15" s="229">
        <f t="shared" si="0"/>
        <v>13.574000000000002</v>
      </c>
      <c r="U15" s="231">
        <v>30</v>
      </c>
      <c r="V15" s="226">
        <f t="shared" si="1"/>
        <v>2.2623333333333333</v>
      </c>
      <c r="W15" s="230">
        <f t="shared" si="4"/>
        <v>56.55833333333333</v>
      </c>
      <c r="X15" s="261" t="s">
        <v>1804</v>
      </c>
      <c r="Y15" s="269"/>
    </row>
    <row r="16" spans="1:25">
      <c r="A16" s="103">
        <v>1</v>
      </c>
      <c r="B16" s="137">
        <f t="shared" si="5"/>
        <v>4</v>
      </c>
      <c r="C16" s="247" t="s">
        <v>188</v>
      </c>
      <c r="D16" s="309" t="s">
        <v>192</v>
      </c>
      <c r="E16" s="248" t="s">
        <v>198</v>
      </c>
      <c r="F16" s="247" t="s">
        <v>260</v>
      </c>
      <c r="G16" s="247" t="s">
        <v>156</v>
      </c>
      <c r="H16" s="249">
        <v>14.81</v>
      </c>
      <c r="I16" s="188"/>
      <c r="J16" s="188"/>
      <c r="K16" s="188"/>
      <c r="L16" s="188"/>
      <c r="M16" s="188"/>
      <c r="N16" s="188"/>
      <c r="O16" s="218">
        <v>100</v>
      </c>
      <c r="P16" s="226">
        <f t="shared" si="3"/>
        <v>0</v>
      </c>
      <c r="Q16" s="227"/>
      <c r="R16" s="227"/>
      <c r="S16" s="227"/>
      <c r="T16" s="229">
        <f t="shared" si="0"/>
        <v>2.9620000000000002</v>
      </c>
      <c r="U16" s="231">
        <v>30</v>
      </c>
      <c r="V16" s="226">
        <f t="shared" si="1"/>
        <v>0.4936666666666667</v>
      </c>
      <c r="W16" s="230">
        <f t="shared" si="4"/>
        <v>12.341666666666667</v>
      </c>
      <c r="X16" s="261" t="s">
        <v>1804</v>
      </c>
      <c r="Y16" s="270" t="s">
        <v>754</v>
      </c>
    </row>
    <row r="17" spans="1:25">
      <c r="A17" s="103">
        <v>1</v>
      </c>
      <c r="B17" s="137">
        <f t="shared" si="5"/>
        <v>5</v>
      </c>
      <c r="C17" s="247" t="s">
        <v>188</v>
      </c>
      <c r="D17" s="309" t="s">
        <v>1114</v>
      </c>
      <c r="E17" s="248" t="s">
        <v>203</v>
      </c>
      <c r="F17" s="247" t="s">
        <v>500</v>
      </c>
      <c r="G17" s="247" t="s">
        <v>156</v>
      </c>
      <c r="H17" s="249">
        <v>19.25</v>
      </c>
      <c r="I17" s="188"/>
      <c r="J17" s="188"/>
      <c r="K17" s="188"/>
      <c r="L17" s="188">
        <v>6</v>
      </c>
      <c r="M17" s="224">
        <f t="shared" si="2"/>
        <v>6</v>
      </c>
      <c r="N17" s="225">
        <f t="shared" ref="N17:N80" si="7">(H17*M17)/12</f>
        <v>9.625</v>
      </c>
      <c r="O17" s="218">
        <v>100</v>
      </c>
      <c r="P17" s="226">
        <f t="shared" si="3"/>
        <v>9.6250000000000002E-2</v>
      </c>
      <c r="Q17" s="227"/>
      <c r="R17" s="227"/>
      <c r="S17" s="227"/>
      <c r="T17" s="229">
        <f t="shared" si="0"/>
        <v>3.85</v>
      </c>
      <c r="U17" s="231">
        <v>30</v>
      </c>
      <c r="V17" s="226">
        <f t="shared" si="1"/>
        <v>0.64166666666666672</v>
      </c>
      <c r="W17" s="230">
        <f t="shared" si="4"/>
        <v>16.041666666666668</v>
      </c>
      <c r="X17" s="261" t="s">
        <v>1804</v>
      </c>
      <c r="Y17" s="269"/>
    </row>
    <row r="18" spans="1:25">
      <c r="A18" s="103">
        <v>1</v>
      </c>
      <c r="B18" s="137">
        <f t="shared" si="5"/>
        <v>6</v>
      </c>
      <c r="C18" s="247" t="s">
        <v>188</v>
      </c>
      <c r="D18" s="309" t="s">
        <v>1114</v>
      </c>
      <c r="E18" s="248" t="s">
        <v>204</v>
      </c>
      <c r="F18" s="247" t="s">
        <v>501</v>
      </c>
      <c r="G18" s="247" t="s">
        <v>156</v>
      </c>
      <c r="H18" s="249">
        <v>31.17</v>
      </c>
      <c r="I18" s="188"/>
      <c r="J18" s="188"/>
      <c r="K18" s="188"/>
      <c r="L18" s="188">
        <v>6</v>
      </c>
      <c r="M18" s="224">
        <f t="shared" si="2"/>
        <v>6</v>
      </c>
      <c r="N18" s="225">
        <f t="shared" si="7"/>
        <v>15.585000000000001</v>
      </c>
      <c r="O18" s="218">
        <v>100</v>
      </c>
      <c r="P18" s="226">
        <f t="shared" si="3"/>
        <v>0.15585000000000002</v>
      </c>
      <c r="Q18" s="227"/>
      <c r="R18" s="219"/>
      <c r="S18" s="228"/>
      <c r="T18" s="229">
        <f t="shared" si="0"/>
        <v>6.2340000000000009</v>
      </c>
      <c r="U18" s="231">
        <v>30</v>
      </c>
      <c r="V18" s="226">
        <f t="shared" si="1"/>
        <v>1.0390000000000001</v>
      </c>
      <c r="W18" s="230">
        <f t="shared" si="4"/>
        <v>25.975000000000005</v>
      </c>
      <c r="X18" s="261" t="s">
        <v>1804</v>
      </c>
      <c r="Y18" s="269"/>
    </row>
    <row r="19" spans="1:25">
      <c r="A19" s="103">
        <v>1</v>
      </c>
      <c r="B19" s="137">
        <f t="shared" si="5"/>
        <v>7</v>
      </c>
      <c r="C19" s="247" t="s">
        <v>188</v>
      </c>
      <c r="D19" s="309" t="s">
        <v>192</v>
      </c>
      <c r="E19" s="248" t="s">
        <v>195</v>
      </c>
      <c r="F19" s="247" t="s">
        <v>253</v>
      </c>
      <c r="G19" s="247" t="s">
        <v>499</v>
      </c>
      <c r="H19" s="249">
        <v>34.56</v>
      </c>
      <c r="I19" s="188"/>
      <c r="J19" s="188"/>
      <c r="K19" s="188"/>
      <c r="L19" s="188"/>
      <c r="M19" s="188"/>
      <c r="N19" s="188"/>
      <c r="O19" s="218">
        <v>100</v>
      </c>
      <c r="P19" s="226">
        <f t="shared" si="3"/>
        <v>0</v>
      </c>
      <c r="Q19" s="227"/>
      <c r="R19" s="219"/>
      <c r="S19" s="228"/>
      <c r="T19" s="229">
        <f t="shared" si="0"/>
        <v>6.9120000000000008</v>
      </c>
      <c r="U19" s="231">
        <v>30</v>
      </c>
      <c r="V19" s="226">
        <f t="shared" si="1"/>
        <v>1.1520000000000001</v>
      </c>
      <c r="W19" s="230">
        <f t="shared" si="4"/>
        <v>28.800000000000004</v>
      </c>
      <c r="X19" s="261" t="s">
        <v>1804</v>
      </c>
      <c r="Y19" s="270" t="s">
        <v>754</v>
      </c>
    </row>
    <row r="20" spans="1:25">
      <c r="A20" s="103">
        <v>1</v>
      </c>
      <c r="B20" s="137">
        <f t="shared" si="5"/>
        <v>8</v>
      </c>
      <c r="C20" s="247" t="s">
        <v>188</v>
      </c>
      <c r="D20" s="309" t="s">
        <v>1118</v>
      </c>
      <c r="E20" s="248" t="s">
        <v>196</v>
      </c>
      <c r="F20" s="247" t="s">
        <v>502</v>
      </c>
      <c r="G20" s="247" t="s">
        <v>503</v>
      </c>
      <c r="H20" s="249">
        <v>74.209999999999994</v>
      </c>
      <c r="I20" s="188">
        <v>1</v>
      </c>
      <c r="J20" s="188">
        <v>4</v>
      </c>
      <c r="K20" s="188"/>
      <c r="L20" s="188"/>
      <c r="M20" s="224">
        <f t="shared" si="2"/>
        <v>38.400000000000006</v>
      </c>
      <c r="N20" s="225">
        <f t="shared" si="7"/>
        <v>237.47200000000001</v>
      </c>
      <c r="O20" s="218">
        <v>100</v>
      </c>
      <c r="P20" s="226">
        <f t="shared" si="3"/>
        <v>2.3747199999999999</v>
      </c>
      <c r="Q20" s="227">
        <f>H20*J20*$M$8</f>
        <v>949.88799999999992</v>
      </c>
      <c r="R20" s="220">
        <v>200</v>
      </c>
      <c r="S20" s="228">
        <f t="shared" ref="S20:S21" si="8">Q20/R20</f>
        <v>4.7494399999999999</v>
      </c>
      <c r="T20" s="229">
        <f t="shared" si="0"/>
        <v>14.841999999999999</v>
      </c>
      <c r="U20" s="231">
        <v>30</v>
      </c>
      <c r="V20" s="226">
        <f t="shared" si="1"/>
        <v>2.4736666666666665</v>
      </c>
      <c r="W20" s="230">
        <f t="shared" si="4"/>
        <v>61.841666666666661</v>
      </c>
      <c r="X20" s="261" t="s">
        <v>1804</v>
      </c>
      <c r="Y20" s="269"/>
    </row>
    <row r="21" spans="1:25">
      <c r="A21" s="103">
        <v>1</v>
      </c>
      <c r="B21" s="137">
        <f t="shared" si="5"/>
        <v>9</v>
      </c>
      <c r="C21" s="247" t="s">
        <v>188</v>
      </c>
      <c r="D21" s="309" t="s">
        <v>868</v>
      </c>
      <c r="E21" s="248" t="s">
        <v>199</v>
      </c>
      <c r="F21" s="247" t="s">
        <v>504</v>
      </c>
      <c r="G21" s="247" t="s">
        <v>154</v>
      </c>
      <c r="H21" s="249">
        <v>15.06</v>
      </c>
      <c r="I21" s="188">
        <v>3</v>
      </c>
      <c r="J21" s="188">
        <v>2</v>
      </c>
      <c r="K21" s="188"/>
      <c r="L21" s="188"/>
      <c r="M21" s="224">
        <f t="shared" si="2"/>
        <v>115.20000000000002</v>
      </c>
      <c r="N21" s="225">
        <f t="shared" si="7"/>
        <v>144.57600000000002</v>
      </c>
      <c r="O21" s="218">
        <v>100</v>
      </c>
      <c r="P21" s="226">
        <f t="shared" si="3"/>
        <v>1.4457600000000002</v>
      </c>
      <c r="Q21" s="227">
        <f>H21*J21*$M$8</f>
        <v>96.384000000000015</v>
      </c>
      <c r="R21" s="220">
        <v>200</v>
      </c>
      <c r="S21" s="228">
        <f t="shared" si="8"/>
        <v>0.48192000000000007</v>
      </c>
      <c r="T21" s="229">
        <f t="shared" si="0"/>
        <v>3.0120000000000005</v>
      </c>
      <c r="U21" s="231">
        <v>30</v>
      </c>
      <c r="V21" s="226">
        <f t="shared" si="1"/>
        <v>0.502</v>
      </c>
      <c r="W21" s="230">
        <f t="shared" si="4"/>
        <v>12.55</v>
      </c>
      <c r="X21" s="261" t="s">
        <v>1804</v>
      </c>
      <c r="Y21" s="269"/>
    </row>
    <row r="22" spans="1:25">
      <c r="A22" s="103">
        <v>1</v>
      </c>
      <c r="B22" s="137">
        <f t="shared" si="5"/>
        <v>10</v>
      </c>
      <c r="C22" s="247" t="s">
        <v>188</v>
      </c>
      <c r="D22" s="309" t="s">
        <v>863</v>
      </c>
      <c r="E22" s="248" t="s">
        <v>467</v>
      </c>
      <c r="F22" s="247" t="s">
        <v>191</v>
      </c>
      <c r="G22" s="247" t="s">
        <v>155</v>
      </c>
      <c r="H22" s="249">
        <v>54.15</v>
      </c>
      <c r="I22" s="188">
        <v>3</v>
      </c>
      <c r="J22" s="188">
        <v>2</v>
      </c>
      <c r="K22" s="188"/>
      <c r="L22" s="188"/>
      <c r="M22" s="224">
        <f t="shared" si="2"/>
        <v>115.20000000000002</v>
      </c>
      <c r="N22" s="225">
        <f t="shared" si="7"/>
        <v>519.84</v>
      </c>
      <c r="O22" s="218">
        <v>100</v>
      </c>
      <c r="P22" s="226">
        <f t="shared" si="3"/>
        <v>5.1984000000000004</v>
      </c>
      <c r="Q22" s="227">
        <f>H22*J22*$M$8</f>
        <v>346.56</v>
      </c>
      <c r="R22" s="220">
        <v>200</v>
      </c>
      <c r="S22" s="228">
        <f t="shared" si="6"/>
        <v>1.7328000000000001</v>
      </c>
      <c r="T22" s="229">
        <f t="shared" si="0"/>
        <v>10.83</v>
      </c>
      <c r="U22" s="231">
        <v>30</v>
      </c>
      <c r="V22" s="226">
        <f t="shared" si="1"/>
        <v>1.8049999999999999</v>
      </c>
      <c r="W22" s="230">
        <f t="shared" si="4"/>
        <v>45.125</v>
      </c>
      <c r="X22" s="261" t="s">
        <v>1804</v>
      </c>
      <c r="Y22" s="269"/>
    </row>
    <row r="23" spans="1:25">
      <c r="A23" s="103">
        <v>1</v>
      </c>
      <c r="B23" s="137">
        <f t="shared" si="5"/>
        <v>11</v>
      </c>
      <c r="C23" s="247" t="s">
        <v>188</v>
      </c>
      <c r="D23" s="309" t="s">
        <v>863</v>
      </c>
      <c r="E23" s="248" t="s">
        <v>211</v>
      </c>
      <c r="F23" s="247" t="s">
        <v>191</v>
      </c>
      <c r="G23" s="247" t="s">
        <v>155</v>
      </c>
      <c r="H23" s="249">
        <v>54.69</v>
      </c>
      <c r="I23" s="188">
        <v>3</v>
      </c>
      <c r="J23" s="188">
        <v>2</v>
      </c>
      <c r="K23" s="188"/>
      <c r="L23" s="188"/>
      <c r="M23" s="224">
        <f t="shared" si="2"/>
        <v>115.20000000000002</v>
      </c>
      <c r="N23" s="225">
        <f t="shared" si="7"/>
        <v>525.024</v>
      </c>
      <c r="O23" s="218">
        <v>100</v>
      </c>
      <c r="P23" s="226">
        <f t="shared" si="3"/>
        <v>5.2502399999999998</v>
      </c>
      <c r="Q23" s="227">
        <f>H23*J23*$M$8</f>
        <v>350.01600000000002</v>
      </c>
      <c r="R23" s="220">
        <v>200</v>
      </c>
      <c r="S23" s="228">
        <f t="shared" si="6"/>
        <v>1.7500800000000001</v>
      </c>
      <c r="T23" s="229">
        <f t="shared" si="0"/>
        <v>10.937999999999999</v>
      </c>
      <c r="U23" s="231">
        <v>30</v>
      </c>
      <c r="V23" s="226">
        <f t="shared" si="1"/>
        <v>1.823</v>
      </c>
      <c r="W23" s="230">
        <f t="shared" si="4"/>
        <v>45.574999999999996</v>
      </c>
      <c r="X23" s="261" t="s">
        <v>1804</v>
      </c>
      <c r="Y23" s="269"/>
    </row>
    <row r="24" spans="1:25">
      <c r="A24" s="103">
        <v>1</v>
      </c>
      <c r="B24" s="137">
        <f t="shared" si="5"/>
        <v>12</v>
      </c>
      <c r="C24" s="247" t="s">
        <v>188</v>
      </c>
      <c r="D24" s="309" t="s">
        <v>192</v>
      </c>
      <c r="E24" s="248" t="s">
        <v>505</v>
      </c>
      <c r="F24" s="247" t="s">
        <v>260</v>
      </c>
      <c r="G24" s="247" t="s">
        <v>152</v>
      </c>
      <c r="H24" s="249">
        <v>25.04</v>
      </c>
      <c r="I24" s="188"/>
      <c r="J24" s="188"/>
      <c r="K24" s="188"/>
      <c r="L24" s="188"/>
      <c r="M24" s="188"/>
      <c r="N24" s="188"/>
      <c r="O24" s="218">
        <v>100</v>
      </c>
      <c r="P24" s="226">
        <f t="shared" si="3"/>
        <v>0</v>
      </c>
      <c r="Q24" s="227"/>
      <c r="R24" s="219"/>
      <c r="S24" s="228"/>
      <c r="T24" s="229">
        <f t="shared" si="0"/>
        <v>5.008</v>
      </c>
      <c r="U24" s="231">
        <v>30</v>
      </c>
      <c r="V24" s="226">
        <f t="shared" si="1"/>
        <v>0.83466666666666667</v>
      </c>
      <c r="W24" s="230">
        <f t="shared" si="4"/>
        <v>20.866666666666667</v>
      </c>
      <c r="X24" s="261" t="s">
        <v>1804</v>
      </c>
      <c r="Y24" s="270" t="s">
        <v>754</v>
      </c>
    </row>
    <row r="25" spans="1:25">
      <c r="A25" s="103">
        <v>1</v>
      </c>
      <c r="B25" s="137">
        <f t="shared" si="5"/>
        <v>13</v>
      </c>
      <c r="C25" s="247" t="s">
        <v>188</v>
      </c>
      <c r="D25" s="309" t="s">
        <v>192</v>
      </c>
      <c r="E25" s="248" t="s">
        <v>506</v>
      </c>
      <c r="F25" s="247" t="s">
        <v>260</v>
      </c>
      <c r="G25" s="247" t="s">
        <v>152</v>
      </c>
      <c r="H25" s="249">
        <v>5.83</v>
      </c>
      <c r="I25" s="188"/>
      <c r="J25" s="188"/>
      <c r="K25" s="188"/>
      <c r="L25" s="188"/>
      <c r="M25" s="188"/>
      <c r="N25" s="188"/>
      <c r="O25" s="218">
        <v>100</v>
      </c>
      <c r="P25" s="226">
        <f t="shared" si="3"/>
        <v>0</v>
      </c>
      <c r="Q25" s="227"/>
      <c r="R25" s="219"/>
      <c r="S25" s="228"/>
      <c r="T25" s="229">
        <f t="shared" si="0"/>
        <v>1.1659999999999999</v>
      </c>
      <c r="U25" s="231">
        <v>30</v>
      </c>
      <c r="V25" s="226">
        <f t="shared" si="1"/>
        <v>0.19433333333333333</v>
      </c>
      <c r="W25" s="230">
        <f t="shared" si="4"/>
        <v>4.8583333333333334</v>
      </c>
      <c r="X25" s="261" t="s">
        <v>1804</v>
      </c>
      <c r="Y25" s="270" t="s">
        <v>754</v>
      </c>
    </row>
    <row r="26" spans="1:25">
      <c r="A26" s="103">
        <v>1</v>
      </c>
      <c r="B26" s="137">
        <f t="shared" si="5"/>
        <v>14</v>
      </c>
      <c r="C26" s="247" t="s">
        <v>188</v>
      </c>
      <c r="D26" s="309" t="s">
        <v>192</v>
      </c>
      <c r="E26" s="248" t="s">
        <v>507</v>
      </c>
      <c r="F26" s="247" t="s">
        <v>260</v>
      </c>
      <c r="G26" s="247" t="s">
        <v>152</v>
      </c>
      <c r="H26" s="249">
        <v>28.98</v>
      </c>
      <c r="I26" s="188"/>
      <c r="J26" s="188"/>
      <c r="K26" s="188"/>
      <c r="L26" s="188"/>
      <c r="M26" s="188"/>
      <c r="N26" s="188"/>
      <c r="O26" s="218">
        <v>100</v>
      </c>
      <c r="P26" s="226">
        <f t="shared" si="3"/>
        <v>0</v>
      </c>
      <c r="Q26" s="227"/>
      <c r="R26" s="219"/>
      <c r="S26" s="228"/>
      <c r="T26" s="229">
        <f t="shared" si="0"/>
        <v>5.7960000000000003</v>
      </c>
      <c r="U26" s="231">
        <v>30</v>
      </c>
      <c r="V26" s="226">
        <f t="shared" si="1"/>
        <v>0.96599999999999997</v>
      </c>
      <c r="W26" s="230">
        <f t="shared" si="4"/>
        <v>24.15</v>
      </c>
      <c r="X26" s="261" t="s">
        <v>1804</v>
      </c>
      <c r="Y26" s="270" t="s">
        <v>754</v>
      </c>
    </row>
    <row r="27" spans="1:25">
      <c r="A27" s="103">
        <v>1</v>
      </c>
      <c r="B27" s="137">
        <f t="shared" si="5"/>
        <v>15</v>
      </c>
      <c r="C27" s="247" t="s">
        <v>188</v>
      </c>
      <c r="D27" s="309" t="s">
        <v>192</v>
      </c>
      <c r="E27" s="248" t="s">
        <v>508</v>
      </c>
      <c r="F27" s="247" t="s">
        <v>260</v>
      </c>
      <c r="G27" s="247" t="s">
        <v>152</v>
      </c>
      <c r="H27" s="249">
        <v>8.56</v>
      </c>
      <c r="I27" s="188"/>
      <c r="J27" s="188"/>
      <c r="K27" s="188"/>
      <c r="L27" s="188"/>
      <c r="M27" s="188"/>
      <c r="N27" s="188"/>
      <c r="O27" s="218">
        <v>100</v>
      </c>
      <c r="P27" s="226">
        <f t="shared" si="3"/>
        <v>0</v>
      </c>
      <c r="Q27" s="227"/>
      <c r="R27" s="227"/>
      <c r="S27" s="227"/>
      <c r="T27" s="229">
        <f t="shared" si="0"/>
        <v>1.7120000000000002</v>
      </c>
      <c r="U27" s="231">
        <v>30</v>
      </c>
      <c r="V27" s="226">
        <f t="shared" si="1"/>
        <v>0.28533333333333333</v>
      </c>
      <c r="W27" s="230">
        <f t="shared" si="4"/>
        <v>7.1333333333333329</v>
      </c>
      <c r="X27" s="261" t="s">
        <v>1804</v>
      </c>
      <c r="Y27" s="270" t="s">
        <v>754</v>
      </c>
    </row>
    <row r="28" spans="1:25">
      <c r="A28" s="103">
        <v>1</v>
      </c>
      <c r="B28" s="137">
        <f t="shared" si="5"/>
        <v>16</v>
      </c>
      <c r="C28" s="247"/>
      <c r="D28" s="309" t="s">
        <v>192</v>
      </c>
      <c r="E28" s="250" t="s">
        <v>509</v>
      </c>
      <c r="F28" s="247" t="s">
        <v>510</v>
      </c>
      <c r="G28" s="247" t="s">
        <v>152</v>
      </c>
      <c r="H28" s="249">
        <v>25.1</v>
      </c>
      <c r="I28" s="188"/>
      <c r="J28" s="188"/>
      <c r="K28" s="188"/>
      <c r="L28" s="188"/>
      <c r="M28" s="188"/>
      <c r="N28" s="188"/>
      <c r="O28" s="218">
        <v>100</v>
      </c>
      <c r="P28" s="226">
        <f t="shared" si="3"/>
        <v>0</v>
      </c>
      <c r="Q28" s="227"/>
      <c r="R28" s="227"/>
      <c r="S28" s="227"/>
      <c r="T28" s="229">
        <f t="shared" si="0"/>
        <v>5.0199999999999996</v>
      </c>
      <c r="U28" s="231">
        <v>30</v>
      </c>
      <c r="V28" s="226">
        <f t="shared" si="1"/>
        <v>0.83666666666666667</v>
      </c>
      <c r="W28" s="230">
        <f t="shared" si="4"/>
        <v>20.916666666666668</v>
      </c>
      <c r="X28" s="261" t="s">
        <v>1804</v>
      </c>
      <c r="Y28" s="269"/>
    </row>
    <row r="29" spans="1:25">
      <c r="A29" s="103">
        <v>1</v>
      </c>
      <c r="B29" s="137">
        <f t="shared" si="5"/>
        <v>17</v>
      </c>
      <c r="C29" s="247" t="s">
        <v>188</v>
      </c>
      <c r="D29" s="309" t="s">
        <v>192</v>
      </c>
      <c r="E29" s="248" t="s">
        <v>511</v>
      </c>
      <c r="F29" s="247" t="s">
        <v>260</v>
      </c>
      <c r="G29" s="247" t="s">
        <v>152</v>
      </c>
      <c r="H29" s="249">
        <v>26.78</v>
      </c>
      <c r="I29" s="188"/>
      <c r="J29" s="188"/>
      <c r="K29" s="188"/>
      <c r="L29" s="188"/>
      <c r="M29" s="188"/>
      <c r="N29" s="188"/>
      <c r="O29" s="218">
        <v>100</v>
      </c>
      <c r="P29" s="226">
        <f t="shared" si="3"/>
        <v>0</v>
      </c>
      <c r="Q29" s="227"/>
      <c r="R29" s="227"/>
      <c r="S29" s="227"/>
      <c r="T29" s="229">
        <f t="shared" si="0"/>
        <v>5.3560000000000008</v>
      </c>
      <c r="U29" s="231">
        <v>30</v>
      </c>
      <c r="V29" s="226">
        <f t="shared" si="1"/>
        <v>0.89266666666666672</v>
      </c>
      <c r="W29" s="230">
        <f t="shared" si="4"/>
        <v>22.316666666666666</v>
      </c>
      <c r="X29" s="261" t="s">
        <v>1804</v>
      </c>
      <c r="Y29" s="270" t="s">
        <v>754</v>
      </c>
    </row>
    <row r="30" spans="1:25">
      <c r="A30" s="103">
        <v>1</v>
      </c>
      <c r="B30" s="137">
        <f t="shared" si="5"/>
        <v>18</v>
      </c>
      <c r="C30" s="247" t="s">
        <v>188</v>
      </c>
      <c r="D30" s="309"/>
      <c r="E30" s="248" t="s">
        <v>208</v>
      </c>
      <c r="F30" s="247" t="s">
        <v>512</v>
      </c>
      <c r="G30" s="247" t="s">
        <v>499</v>
      </c>
      <c r="H30" s="249">
        <v>20.71</v>
      </c>
      <c r="I30" s="188"/>
      <c r="J30" s="188"/>
      <c r="K30" s="188"/>
      <c r="L30" s="188"/>
      <c r="M30" s="188"/>
      <c r="N30" s="188"/>
      <c r="O30" s="218">
        <v>100</v>
      </c>
      <c r="P30" s="226">
        <f t="shared" si="3"/>
        <v>0</v>
      </c>
      <c r="Q30" s="227"/>
      <c r="R30" s="227"/>
      <c r="S30" s="227"/>
      <c r="T30" s="229">
        <f t="shared" si="0"/>
        <v>4.1420000000000003</v>
      </c>
      <c r="U30" s="231">
        <v>30</v>
      </c>
      <c r="V30" s="226">
        <f t="shared" si="1"/>
        <v>0.69033333333333335</v>
      </c>
      <c r="W30" s="230">
        <f t="shared" si="4"/>
        <v>17.258333333333333</v>
      </c>
      <c r="X30" s="261" t="s">
        <v>1804</v>
      </c>
      <c r="Y30" s="270" t="s">
        <v>754</v>
      </c>
    </row>
    <row r="31" spans="1:25">
      <c r="A31" s="103">
        <v>1</v>
      </c>
      <c r="B31" s="137">
        <f t="shared" si="5"/>
        <v>19</v>
      </c>
      <c r="C31" s="247" t="s">
        <v>188</v>
      </c>
      <c r="D31" s="309"/>
      <c r="E31" s="248" t="s">
        <v>207</v>
      </c>
      <c r="F31" s="247" t="s">
        <v>513</v>
      </c>
      <c r="G31" s="247" t="s">
        <v>499</v>
      </c>
      <c r="H31" s="249">
        <v>8.42</v>
      </c>
      <c r="I31" s="188"/>
      <c r="J31" s="188"/>
      <c r="K31" s="188"/>
      <c r="L31" s="188"/>
      <c r="M31" s="188"/>
      <c r="N31" s="188"/>
      <c r="O31" s="218">
        <v>100</v>
      </c>
      <c r="P31" s="226">
        <f t="shared" si="3"/>
        <v>0</v>
      </c>
      <c r="Q31" s="227"/>
      <c r="R31" s="227"/>
      <c r="S31" s="227"/>
      <c r="T31" s="229">
        <f t="shared" si="0"/>
        <v>1.6839999999999999</v>
      </c>
      <c r="U31" s="231">
        <v>30</v>
      </c>
      <c r="V31" s="226">
        <f t="shared" si="1"/>
        <v>0.28066666666666668</v>
      </c>
      <c r="W31" s="230">
        <f t="shared" si="4"/>
        <v>7.0166666666666666</v>
      </c>
      <c r="X31" s="261" t="s">
        <v>1804</v>
      </c>
      <c r="Y31" s="270" t="s">
        <v>754</v>
      </c>
    </row>
    <row r="32" spans="1:25">
      <c r="A32" s="103">
        <v>1</v>
      </c>
      <c r="B32" s="137">
        <f t="shared" si="5"/>
        <v>20</v>
      </c>
      <c r="C32" s="247" t="s">
        <v>188</v>
      </c>
      <c r="D32" s="309" t="s">
        <v>868</v>
      </c>
      <c r="E32" s="248" t="s">
        <v>514</v>
      </c>
      <c r="F32" s="247" t="s">
        <v>515</v>
      </c>
      <c r="G32" s="247" t="s">
        <v>154</v>
      </c>
      <c r="H32" s="249">
        <v>7.4</v>
      </c>
      <c r="I32" s="188">
        <v>3</v>
      </c>
      <c r="J32" s="188">
        <v>2</v>
      </c>
      <c r="K32" s="188"/>
      <c r="L32" s="188"/>
      <c r="M32" s="224">
        <f t="shared" si="2"/>
        <v>115.20000000000002</v>
      </c>
      <c r="N32" s="225">
        <f t="shared" si="7"/>
        <v>71.040000000000006</v>
      </c>
      <c r="O32" s="218">
        <v>100</v>
      </c>
      <c r="P32" s="226">
        <f t="shared" si="3"/>
        <v>0.71040000000000003</v>
      </c>
      <c r="Q32" s="227">
        <f>H32*J32*$M$8</f>
        <v>47.360000000000007</v>
      </c>
      <c r="R32" s="220">
        <v>200</v>
      </c>
      <c r="S32" s="228">
        <f t="shared" si="6"/>
        <v>0.23680000000000004</v>
      </c>
      <c r="T32" s="229">
        <f t="shared" si="0"/>
        <v>1.4800000000000002</v>
      </c>
      <c r="U32" s="231">
        <v>30</v>
      </c>
      <c r="V32" s="226">
        <f t="shared" si="1"/>
        <v>0.24666666666666667</v>
      </c>
      <c r="W32" s="230">
        <f t="shared" si="4"/>
        <v>6.166666666666667</v>
      </c>
      <c r="X32" s="261" t="s">
        <v>1804</v>
      </c>
      <c r="Y32" s="269"/>
    </row>
    <row r="33" spans="1:25">
      <c r="A33" s="103"/>
      <c r="B33" s="137">
        <f t="shared" si="5"/>
        <v>21</v>
      </c>
      <c r="C33" s="247" t="s">
        <v>188</v>
      </c>
      <c r="D33" s="309" t="s">
        <v>1115</v>
      </c>
      <c r="E33" s="248" t="s">
        <v>205</v>
      </c>
      <c r="F33" s="247" t="s">
        <v>516</v>
      </c>
      <c r="G33" s="247" t="s">
        <v>152</v>
      </c>
      <c r="H33" s="249">
        <v>97.67</v>
      </c>
      <c r="I33" s="188"/>
      <c r="J33" s="188"/>
      <c r="K33" s="188"/>
      <c r="L33" s="188">
        <v>2</v>
      </c>
      <c r="M33" s="224">
        <f t="shared" si="2"/>
        <v>2</v>
      </c>
      <c r="N33" s="225">
        <f t="shared" si="7"/>
        <v>16.278333333333332</v>
      </c>
      <c r="O33" s="218">
        <v>100</v>
      </c>
      <c r="P33" s="226">
        <f t="shared" si="3"/>
        <v>0.16278333333333334</v>
      </c>
      <c r="Q33" s="227"/>
      <c r="R33" s="227"/>
      <c r="S33" s="227"/>
      <c r="T33" s="229">
        <f t="shared" si="0"/>
        <v>19.533999999999999</v>
      </c>
      <c r="U33" s="231">
        <v>30</v>
      </c>
      <c r="V33" s="226">
        <f t="shared" si="1"/>
        <v>3.2556666666666669</v>
      </c>
      <c r="W33" s="230">
        <f t="shared" si="4"/>
        <v>81.39166666666668</v>
      </c>
      <c r="X33" s="261" t="s">
        <v>1804</v>
      </c>
      <c r="Y33" s="269"/>
    </row>
    <row r="34" spans="1:25">
      <c r="A34" s="103"/>
      <c r="B34" s="137">
        <f t="shared" si="5"/>
        <v>22</v>
      </c>
      <c r="C34" s="247" t="s">
        <v>188</v>
      </c>
      <c r="D34" s="309" t="s">
        <v>192</v>
      </c>
      <c r="E34" s="248" t="s">
        <v>517</v>
      </c>
      <c r="F34" s="247" t="s">
        <v>518</v>
      </c>
      <c r="G34" s="247" t="s">
        <v>152</v>
      </c>
      <c r="H34" s="249">
        <v>90.48</v>
      </c>
      <c r="I34" s="188"/>
      <c r="J34" s="188"/>
      <c r="K34" s="188"/>
      <c r="L34" s="188"/>
      <c r="M34" s="188"/>
      <c r="N34" s="188"/>
      <c r="O34" s="218">
        <v>100</v>
      </c>
      <c r="P34" s="226"/>
      <c r="Q34" s="227"/>
      <c r="R34" s="227"/>
      <c r="S34" s="227"/>
      <c r="T34" s="229">
        <f t="shared" si="0"/>
        <v>18.096</v>
      </c>
      <c r="U34" s="231">
        <v>30</v>
      </c>
      <c r="V34" s="226">
        <f t="shared" si="1"/>
        <v>3.016</v>
      </c>
      <c r="W34" s="230">
        <f t="shared" si="4"/>
        <v>75.400000000000006</v>
      </c>
      <c r="X34" s="261" t="s">
        <v>1804</v>
      </c>
      <c r="Y34" s="269"/>
    </row>
    <row r="35" spans="1:25">
      <c r="A35" s="103"/>
      <c r="B35" s="137">
        <f t="shared" si="5"/>
        <v>23</v>
      </c>
      <c r="C35" s="247" t="s">
        <v>188</v>
      </c>
      <c r="D35" s="309" t="s">
        <v>1116</v>
      </c>
      <c r="E35" s="248" t="s">
        <v>206</v>
      </c>
      <c r="F35" s="247" t="s">
        <v>191</v>
      </c>
      <c r="G35" s="247" t="s">
        <v>152</v>
      </c>
      <c r="H35" s="249">
        <v>20.37</v>
      </c>
      <c r="I35" s="188"/>
      <c r="J35" s="188"/>
      <c r="K35" s="188"/>
      <c r="L35" s="188"/>
      <c r="M35" s="188"/>
      <c r="N35" s="188"/>
      <c r="O35" s="218">
        <v>100</v>
      </c>
      <c r="P35" s="226"/>
      <c r="Q35" s="227"/>
      <c r="R35" s="227"/>
      <c r="S35" s="227"/>
      <c r="T35" s="229">
        <f t="shared" si="0"/>
        <v>4.0740000000000007</v>
      </c>
      <c r="U35" s="231">
        <v>30</v>
      </c>
      <c r="V35" s="226">
        <f t="shared" si="1"/>
        <v>0.67900000000000005</v>
      </c>
      <c r="W35" s="230">
        <f t="shared" si="4"/>
        <v>16.975000000000001</v>
      </c>
      <c r="X35" s="261" t="s">
        <v>1804</v>
      </c>
      <c r="Y35" s="269"/>
    </row>
    <row r="36" spans="1:25">
      <c r="A36" s="103"/>
      <c r="B36" s="137">
        <f t="shared" si="5"/>
        <v>24</v>
      </c>
      <c r="C36" s="247" t="s">
        <v>188</v>
      </c>
      <c r="D36" s="309" t="s">
        <v>197</v>
      </c>
      <c r="E36" s="248" t="s">
        <v>193</v>
      </c>
      <c r="F36" s="247" t="s">
        <v>519</v>
      </c>
      <c r="G36" s="247" t="s">
        <v>150</v>
      </c>
      <c r="H36" s="249">
        <v>38.65</v>
      </c>
      <c r="I36" s="188"/>
      <c r="J36" s="188"/>
      <c r="K36" s="188"/>
      <c r="L36" s="188"/>
      <c r="M36" s="188"/>
      <c r="N36" s="188"/>
      <c r="O36" s="218">
        <v>100</v>
      </c>
      <c r="P36" s="226"/>
      <c r="Q36" s="227"/>
      <c r="R36" s="227"/>
      <c r="S36" s="227"/>
      <c r="T36" s="229">
        <f t="shared" si="0"/>
        <v>7.73</v>
      </c>
      <c r="U36" s="231">
        <v>30</v>
      </c>
      <c r="V36" s="226">
        <f t="shared" si="1"/>
        <v>1.2883333333333333</v>
      </c>
      <c r="W36" s="230">
        <f t="shared" si="4"/>
        <v>32.208333333333336</v>
      </c>
      <c r="X36" s="261" t="s">
        <v>1804</v>
      </c>
      <c r="Y36" s="269"/>
    </row>
    <row r="37" spans="1:25">
      <c r="A37" s="103"/>
      <c r="B37" s="137">
        <f t="shared" si="5"/>
        <v>25</v>
      </c>
      <c r="C37" s="247" t="s">
        <v>188</v>
      </c>
      <c r="D37" s="309" t="s">
        <v>197</v>
      </c>
      <c r="E37" s="248" t="s">
        <v>190</v>
      </c>
      <c r="F37" s="247" t="s">
        <v>481</v>
      </c>
      <c r="G37" s="247" t="s">
        <v>150</v>
      </c>
      <c r="H37" s="249">
        <v>87.44</v>
      </c>
      <c r="I37" s="188"/>
      <c r="J37" s="188"/>
      <c r="K37" s="188"/>
      <c r="L37" s="188"/>
      <c r="M37" s="188"/>
      <c r="N37" s="188"/>
      <c r="O37" s="218">
        <v>100</v>
      </c>
      <c r="P37" s="226"/>
      <c r="Q37" s="227"/>
      <c r="R37" s="227"/>
      <c r="S37" s="227"/>
      <c r="T37" s="229">
        <f t="shared" si="0"/>
        <v>17.488</v>
      </c>
      <c r="U37" s="231">
        <v>30</v>
      </c>
      <c r="V37" s="226">
        <f t="shared" si="1"/>
        <v>2.9146666666666667</v>
      </c>
      <c r="W37" s="230">
        <f t="shared" si="4"/>
        <v>72.866666666666674</v>
      </c>
      <c r="X37" s="261" t="s">
        <v>1804</v>
      </c>
      <c r="Y37" s="269"/>
    </row>
    <row r="38" spans="1:25">
      <c r="A38" s="103">
        <v>1</v>
      </c>
      <c r="B38" s="137">
        <f t="shared" si="5"/>
        <v>26</v>
      </c>
      <c r="C38" s="247" t="s">
        <v>188</v>
      </c>
      <c r="D38" s="309" t="s">
        <v>197</v>
      </c>
      <c r="E38" s="248" t="s">
        <v>520</v>
      </c>
      <c r="F38" s="247" t="s">
        <v>481</v>
      </c>
      <c r="G38" s="247" t="s">
        <v>521</v>
      </c>
      <c r="H38" s="249">
        <v>4.37</v>
      </c>
      <c r="I38" s="188"/>
      <c r="J38" s="188"/>
      <c r="K38" s="188"/>
      <c r="L38" s="188"/>
      <c r="M38" s="188"/>
      <c r="N38" s="188"/>
      <c r="O38" s="218">
        <v>100</v>
      </c>
      <c r="P38" s="226"/>
      <c r="Q38" s="227"/>
      <c r="R38" s="227"/>
      <c r="S38" s="227"/>
      <c r="T38" s="229">
        <f t="shared" si="0"/>
        <v>0.87400000000000011</v>
      </c>
      <c r="U38" s="231">
        <v>30</v>
      </c>
      <c r="V38" s="226">
        <f t="shared" si="1"/>
        <v>0.14566666666666667</v>
      </c>
      <c r="W38" s="230">
        <f t="shared" si="4"/>
        <v>3.6416666666666666</v>
      </c>
      <c r="X38" s="261" t="s">
        <v>1804</v>
      </c>
      <c r="Y38" s="269"/>
    </row>
    <row r="39" spans="1:25">
      <c r="A39" s="103"/>
      <c r="B39" s="137">
        <f t="shared" si="5"/>
        <v>27</v>
      </c>
      <c r="C39" s="247" t="s">
        <v>188</v>
      </c>
      <c r="D39" s="309" t="s">
        <v>197</v>
      </c>
      <c r="E39" s="248" t="s">
        <v>522</v>
      </c>
      <c r="F39" s="247" t="s">
        <v>523</v>
      </c>
      <c r="G39" s="247" t="s">
        <v>152</v>
      </c>
      <c r="H39" s="249">
        <v>14.79</v>
      </c>
      <c r="I39" s="188"/>
      <c r="J39" s="188"/>
      <c r="K39" s="188"/>
      <c r="L39" s="188"/>
      <c r="M39" s="188"/>
      <c r="N39" s="188"/>
      <c r="O39" s="218">
        <v>100</v>
      </c>
      <c r="P39" s="226"/>
      <c r="Q39" s="227"/>
      <c r="R39" s="227"/>
      <c r="S39" s="227"/>
      <c r="T39" s="229">
        <f t="shared" si="0"/>
        <v>2.9580000000000002</v>
      </c>
      <c r="U39" s="231">
        <v>30</v>
      </c>
      <c r="V39" s="226">
        <f t="shared" si="1"/>
        <v>0.49299999999999999</v>
      </c>
      <c r="W39" s="230">
        <f t="shared" si="4"/>
        <v>12.324999999999999</v>
      </c>
      <c r="X39" s="261" t="s">
        <v>1804</v>
      </c>
      <c r="Y39" s="269"/>
    </row>
    <row r="40" spans="1:25">
      <c r="A40" s="103">
        <v>1</v>
      </c>
      <c r="B40" s="137">
        <f t="shared" si="5"/>
        <v>28</v>
      </c>
      <c r="C40" s="247" t="s">
        <v>188</v>
      </c>
      <c r="D40" s="309" t="s">
        <v>197</v>
      </c>
      <c r="E40" s="248" t="s">
        <v>524</v>
      </c>
      <c r="F40" s="247" t="s">
        <v>525</v>
      </c>
      <c r="G40" s="247" t="s">
        <v>152</v>
      </c>
      <c r="H40" s="249">
        <v>17.059999999999999</v>
      </c>
      <c r="I40" s="188"/>
      <c r="J40" s="188"/>
      <c r="K40" s="188"/>
      <c r="L40" s="188"/>
      <c r="M40" s="188"/>
      <c r="N40" s="188"/>
      <c r="O40" s="218">
        <v>100</v>
      </c>
      <c r="P40" s="226"/>
      <c r="Q40" s="227"/>
      <c r="R40" s="227"/>
      <c r="S40" s="227"/>
      <c r="T40" s="229">
        <f t="shared" si="0"/>
        <v>3.4119999999999995</v>
      </c>
      <c r="U40" s="231">
        <v>30</v>
      </c>
      <c r="V40" s="226">
        <f t="shared" si="1"/>
        <v>0.56866666666666665</v>
      </c>
      <c r="W40" s="230">
        <f t="shared" si="4"/>
        <v>14.216666666666667</v>
      </c>
      <c r="X40" s="261" t="s">
        <v>1804</v>
      </c>
      <c r="Y40" s="269"/>
    </row>
    <row r="41" spans="1:25">
      <c r="A41" s="103">
        <v>1</v>
      </c>
      <c r="B41" s="137">
        <f t="shared" si="5"/>
        <v>29</v>
      </c>
      <c r="C41" s="247" t="s">
        <v>188</v>
      </c>
      <c r="D41" s="309" t="s">
        <v>197</v>
      </c>
      <c r="E41" s="248" t="s">
        <v>189</v>
      </c>
      <c r="F41" s="247" t="s">
        <v>526</v>
      </c>
      <c r="G41" s="247" t="s">
        <v>152</v>
      </c>
      <c r="H41" s="249">
        <v>177.9</v>
      </c>
      <c r="I41" s="188"/>
      <c r="J41" s="188"/>
      <c r="K41" s="188"/>
      <c r="L41" s="188"/>
      <c r="M41" s="188"/>
      <c r="N41" s="188"/>
      <c r="O41" s="218">
        <v>100</v>
      </c>
      <c r="P41" s="226"/>
      <c r="Q41" s="227"/>
      <c r="R41" s="227"/>
      <c r="S41" s="227"/>
      <c r="T41" s="229">
        <f t="shared" si="0"/>
        <v>35.580000000000005</v>
      </c>
      <c r="U41" s="231">
        <v>30</v>
      </c>
      <c r="V41" s="226">
        <f t="shared" si="1"/>
        <v>5.9300000000000006</v>
      </c>
      <c r="W41" s="230">
        <f t="shared" si="4"/>
        <v>148.25000000000003</v>
      </c>
      <c r="X41" s="261" t="s">
        <v>1804</v>
      </c>
      <c r="Y41" s="269"/>
    </row>
    <row r="42" spans="1:25">
      <c r="A42" s="103">
        <v>1</v>
      </c>
      <c r="B42" s="137">
        <f t="shared" si="5"/>
        <v>30</v>
      </c>
      <c r="C42" s="247" t="s">
        <v>188</v>
      </c>
      <c r="D42" s="309" t="s">
        <v>1117</v>
      </c>
      <c r="E42" s="250" t="s">
        <v>527</v>
      </c>
      <c r="F42" s="247" t="s">
        <v>528</v>
      </c>
      <c r="G42" s="247" t="s">
        <v>156</v>
      </c>
      <c r="H42" s="249">
        <v>42.27</v>
      </c>
      <c r="I42" s="188"/>
      <c r="J42" s="188"/>
      <c r="K42" s="188"/>
      <c r="L42" s="188"/>
      <c r="M42" s="188"/>
      <c r="N42" s="188"/>
      <c r="O42" s="218">
        <v>100</v>
      </c>
      <c r="P42" s="226"/>
      <c r="Q42" s="227"/>
      <c r="R42" s="227"/>
      <c r="S42" s="227"/>
      <c r="T42" s="229">
        <f t="shared" si="0"/>
        <v>8.4540000000000006</v>
      </c>
      <c r="U42" s="231">
        <v>30</v>
      </c>
      <c r="V42" s="226">
        <f t="shared" si="1"/>
        <v>1.409</v>
      </c>
      <c r="W42" s="230">
        <f t="shared" si="4"/>
        <v>35.225000000000001</v>
      </c>
      <c r="X42" s="261" t="s">
        <v>1804</v>
      </c>
      <c r="Y42" s="270" t="s">
        <v>754</v>
      </c>
    </row>
    <row r="43" spans="1:25">
      <c r="A43" s="103">
        <v>1</v>
      </c>
      <c r="B43" s="137">
        <f t="shared" si="5"/>
        <v>31</v>
      </c>
      <c r="C43" s="247" t="s">
        <v>188</v>
      </c>
      <c r="D43" s="309" t="s">
        <v>1117</v>
      </c>
      <c r="E43" s="250" t="s">
        <v>529</v>
      </c>
      <c r="F43" s="247" t="s">
        <v>528</v>
      </c>
      <c r="G43" s="247" t="s">
        <v>156</v>
      </c>
      <c r="H43" s="249">
        <v>9.3699999999999992</v>
      </c>
      <c r="I43" s="188"/>
      <c r="J43" s="188"/>
      <c r="K43" s="188"/>
      <c r="L43" s="188"/>
      <c r="M43" s="188"/>
      <c r="N43" s="188"/>
      <c r="O43" s="218">
        <v>100</v>
      </c>
      <c r="P43" s="226"/>
      <c r="Q43" s="227"/>
      <c r="R43" s="227"/>
      <c r="S43" s="227"/>
      <c r="T43" s="229">
        <f t="shared" si="0"/>
        <v>1.8739999999999999</v>
      </c>
      <c r="U43" s="231">
        <v>30</v>
      </c>
      <c r="V43" s="226">
        <f t="shared" si="1"/>
        <v>0.3123333333333333</v>
      </c>
      <c r="W43" s="230">
        <f t="shared" si="4"/>
        <v>7.8083333333333327</v>
      </c>
      <c r="X43" s="261" t="s">
        <v>1804</v>
      </c>
      <c r="Y43" s="270" t="s">
        <v>754</v>
      </c>
    </row>
    <row r="44" spans="1:25">
      <c r="A44" s="103">
        <v>1</v>
      </c>
      <c r="B44" s="137">
        <f t="shared" si="5"/>
        <v>32</v>
      </c>
      <c r="C44" s="247" t="s">
        <v>188</v>
      </c>
      <c r="D44" s="309" t="s">
        <v>1116</v>
      </c>
      <c r="E44" s="250" t="s">
        <v>530</v>
      </c>
      <c r="F44" s="247" t="s">
        <v>531</v>
      </c>
      <c r="G44" s="247" t="s">
        <v>156</v>
      </c>
      <c r="H44" s="249">
        <v>7.07</v>
      </c>
      <c r="I44" s="188"/>
      <c r="J44" s="188"/>
      <c r="K44" s="188"/>
      <c r="L44" s="188"/>
      <c r="M44" s="188"/>
      <c r="N44" s="188"/>
      <c r="O44" s="218">
        <v>100</v>
      </c>
      <c r="P44" s="226"/>
      <c r="Q44" s="227"/>
      <c r="R44" s="227"/>
      <c r="S44" s="227"/>
      <c r="T44" s="229">
        <f t="shared" si="0"/>
        <v>1.4139999999999999</v>
      </c>
      <c r="U44" s="231">
        <v>30</v>
      </c>
      <c r="V44" s="226">
        <f t="shared" si="1"/>
        <v>0.23566666666666666</v>
      </c>
      <c r="W44" s="230">
        <f t="shared" si="4"/>
        <v>5.8916666666666666</v>
      </c>
      <c r="X44" s="261" t="s">
        <v>1804</v>
      </c>
      <c r="Y44" s="270" t="s">
        <v>754</v>
      </c>
    </row>
    <row r="45" spans="1:25">
      <c r="A45" s="103">
        <v>1</v>
      </c>
      <c r="B45" s="137">
        <f t="shared" si="5"/>
        <v>33</v>
      </c>
      <c r="C45" s="247" t="s">
        <v>188</v>
      </c>
      <c r="D45" s="309" t="s">
        <v>872</v>
      </c>
      <c r="E45" s="250" t="s">
        <v>532</v>
      </c>
      <c r="F45" s="247" t="s">
        <v>533</v>
      </c>
      <c r="G45" s="247" t="s">
        <v>521</v>
      </c>
      <c r="H45" s="249">
        <v>2.06</v>
      </c>
      <c r="I45" s="188"/>
      <c r="J45" s="193"/>
      <c r="K45" s="193"/>
      <c r="L45" s="193"/>
      <c r="M45" s="193"/>
      <c r="N45" s="193"/>
      <c r="O45" s="218">
        <v>100</v>
      </c>
      <c r="P45" s="226"/>
      <c r="Q45" s="227"/>
      <c r="R45" s="227"/>
      <c r="S45" s="227"/>
      <c r="T45" s="229">
        <f t="shared" si="0"/>
        <v>0.41200000000000003</v>
      </c>
      <c r="U45" s="231">
        <v>30</v>
      </c>
      <c r="V45" s="226">
        <f t="shared" si="1"/>
        <v>6.8666666666666668E-2</v>
      </c>
      <c r="W45" s="230">
        <f t="shared" si="4"/>
        <v>1.7166666666666668</v>
      </c>
      <c r="X45" s="261" t="s">
        <v>1804</v>
      </c>
      <c r="Y45" s="270" t="s">
        <v>754</v>
      </c>
    </row>
    <row r="46" spans="1:25">
      <c r="A46" s="103">
        <v>1</v>
      </c>
      <c r="B46" s="137">
        <f t="shared" si="5"/>
        <v>34</v>
      </c>
      <c r="C46" s="247" t="s">
        <v>188</v>
      </c>
      <c r="D46" s="309" t="s">
        <v>192</v>
      </c>
      <c r="E46" s="250" t="s">
        <v>534</v>
      </c>
      <c r="F46" s="247" t="s">
        <v>510</v>
      </c>
      <c r="G46" s="247" t="s">
        <v>152</v>
      </c>
      <c r="H46" s="249">
        <v>21.36</v>
      </c>
      <c r="I46" s="188"/>
      <c r="J46" s="193"/>
      <c r="K46" s="193"/>
      <c r="L46" s="193"/>
      <c r="M46" s="193"/>
      <c r="N46" s="193"/>
      <c r="O46" s="218">
        <v>100</v>
      </c>
      <c r="P46" s="226"/>
      <c r="Q46" s="227"/>
      <c r="R46" s="227"/>
      <c r="S46" s="227"/>
      <c r="T46" s="229">
        <f t="shared" si="0"/>
        <v>4.2719999999999994</v>
      </c>
      <c r="U46" s="231">
        <v>30</v>
      </c>
      <c r="V46" s="226">
        <f t="shared" si="1"/>
        <v>0.71199999999999997</v>
      </c>
      <c r="W46" s="230">
        <f t="shared" si="4"/>
        <v>17.8</v>
      </c>
      <c r="X46" s="261" t="s">
        <v>1804</v>
      </c>
      <c r="Y46" s="269"/>
    </row>
    <row r="47" spans="1:25">
      <c r="A47" s="103">
        <v>1</v>
      </c>
      <c r="B47" s="137">
        <f t="shared" si="5"/>
        <v>35</v>
      </c>
      <c r="C47" s="247" t="s">
        <v>188</v>
      </c>
      <c r="D47" s="309" t="s">
        <v>192</v>
      </c>
      <c r="E47" s="250" t="s">
        <v>535</v>
      </c>
      <c r="F47" s="247" t="s">
        <v>510</v>
      </c>
      <c r="G47" s="247" t="s">
        <v>152</v>
      </c>
      <c r="H47" s="249">
        <v>18.55</v>
      </c>
      <c r="I47" s="188"/>
      <c r="J47" s="193"/>
      <c r="K47" s="193"/>
      <c r="L47" s="193"/>
      <c r="M47" s="193"/>
      <c r="N47" s="193"/>
      <c r="O47" s="218">
        <v>100</v>
      </c>
      <c r="P47" s="226"/>
      <c r="Q47" s="227"/>
      <c r="R47" s="227"/>
      <c r="S47" s="227"/>
      <c r="T47" s="229">
        <f t="shared" si="0"/>
        <v>3.71</v>
      </c>
      <c r="U47" s="231">
        <v>30</v>
      </c>
      <c r="V47" s="226">
        <f t="shared" si="1"/>
        <v>0.6183333333333334</v>
      </c>
      <c r="W47" s="230">
        <f t="shared" si="4"/>
        <v>15.458333333333336</v>
      </c>
      <c r="X47" s="261" t="s">
        <v>1804</v>
      </c>
      <c r="Y47" s="269"/>
    </row>
    <row r="48" spans="1:25">
      <c r="A48" s="103">
        <v>1</v>
      </c>
      <c r="B48" s="137">
        <f t="shared" si="5"/>
        <v>36</v>
      </c>
      <c r="C48" s="247" t="s">
        <v>188</v>
      </c>
      <c r="D48" s="309" t="s">
        <v>192</v>
      </c>
      <c r="E48" s="250" t="s">
        <v>536</v>
      </c>
      <c r="F48" s="247" t="s">
        <v>510</v>
      </c>
      <c r="G48" s="247" t="s">
        <v>152</v>
      </c>
      <c r="H48" s="249">
        <v>24.78</v>
      </c>
      <c r="I48" s="188"/>
      <c r="J48" s="193"/>
      <c r="K48" s="193"/>
      <c r="L48" s="193"/>
      <c r="M48" s="193"/>
      <c r="N48" s="193"/>
      <c r="O48" s="218">
        <v>100</v>
      </c>
      <c r="P48" s="226"/>
      <c r="Q48" s="227"/>
      <c r="R48" s="227"/>
      <c r="S48" s="227"/>
      <c r="T48" s="229">
        <f t="shared" si="0"/>
        <v>4.9560000000000004</v>
      </c>
      <c r="U48" s="231">
        <v>30</v>
      </c>
      <c r="V48" s="226">
        <f t="shared" si="1"/>
        <v>0.82600000000000007</v>
      </c>
      <c r="W48" s="230">
        <f t="shared" si="4"/>
        <v>20.650000000000002</v>
      </c>
      <c r="X48" s="261" t="s">
        <v>1804</v>
      </c>
      <c r="Y48" s="269"/>
    </row>
    <row r="49" spans="1:25">
      <c r="A49" s="103">
        <v>1</v>
      </c>
      <c r="B49" s="137">
        <f t="shared" si="5"/>
        <v>37</v>
      </c>
      <c r="C49" s="247" t="s">
        <v>188</v>
      </c>
      <c r="D49" s="309" t="s">
        <v>192</v>
      </c>
      <c r="E49" s="250" t="s">
        <v>537</v>
      </c>
      <c r="F49" s="247" t="s">
        <v>510</v>
      </c>
      <c r="G49" s="247" t="s">
        <v>152</v>
      </c>
      <c r="H49" s="249">
        <v>22.3</v>
      </c>
      <c r="I49" s="188"/>
      <c r="J49" s="193"/>
      <c r="K49" s="193"/>
      <c r="L49" s="193"/>
      <c r="M49" s="193"/>
      <c r="N49" s="193"/>
      <c r="O49" s="218">
        <v>100</v>
      </c>
      <c r="P49" s="226"/>
      <c r="Q49" s="227"/>
      <c r="R49" s="227"/>
      <c r="S49" s="227"/>
      <c r="T49" s="229">
        <f t="shared" si="0"/>
        <v>4.46</v>
      </c>
      <c r="U49" s="231">
        <v>30</v>
      </c>
      <c r="V49" s="226">
        <f t="shared" si="1"/>
        <v>0.7433333333333334</v>
      </c>
      <c r="W49" s="230">
        <f t="shared" si="4"/>
        <v>18.583333333333336</v>
      </c>
      <c r="X49" s="261" t="s">
        <v>1804</v>
      </c>
      <c r="Y49" s="269"/>
    </row>
    <row r="50" spans="1:25">
      <c r="A50" s="103">
        <v>1</v>
      </c>
      <c r="B50" s="137">
        <f t="shared" si="5"/>
        <v>38</v>
      </c>
      <c r="C50" s="247" t="s">
        <v>188</v>
      </c>
      <c r="D50" s="309" t="s">
        <v>197</v>
      </c>
      <c r="E50" s="250" t="s">
        <v>538</v>
      </c>
      <c r="F50" s="247" t="s">
        <v>539</v>
      </c>
      <c r="G50" s="247" t="s">
        <v>152</v>
      </c>
      <c r="H50" s="249">
        <v>26.31</v>
      </c>
      <c r="I50" s="188"/>
      <c r="J50" s="193"/>
      <c r="K50" s="193"/>
      <c r="L50" s="193"/>
      <c r="M50" s="193"/>
      <c r="N50" s="193"/>
      <c r="O50" s="218">
        <v>100</v>
      </c>
      <c r="P50" s="226"/>
      <c r="Q50" s="227"/>
      <c r="R50" s="227"/>
      <c r="S50" s="227"/>
      <c r="T50" s="229">
        <f t="shared" si="0"/>
        <v>5.2620000000000005</v>
      </c>
      <c r="U50" s="231">
        <v>30</v>
      </c>
      <c r="V50" s="226">
        <f t="shared" si="1"/>
        <v>0.877</v>
      </c>
      <c r="W50" s="230">
        <f t="shared" si="4"/>
        <v>21.925000000000001</v>
      </c>
      <c r="X50" s="261" t="s">
        <v>1804</v>
      </c>
      <c r="Y50" s="269"/>
    </row>
    <row r="51" spans="1:25">
      <c r="A51" s="103">
        <v>1</v>
      </c>
      <c r="B51" s="137">
        <f t="shared" si="5"/>
        <v>39</v>
      </c>
      <c r="C51" s="247" t="s">
        <v>188</v>
      </c>
      <c r="D51" s="309" t="s">
        <v>1116</v>
      </c>
      <c r="E51" s="250" t="s">
        <v>540</v>
      </c>
      <c r="F51" s="247" t="s">
        <v>541</v>
      </c>
      <c r="G51" s="247" t="s">
        <v>152</v>
      </c>
      <c r="H51" s="249">
        <v>83.51</v>
      </c>
      <c r="I51" s="188"/>
      <c r="J51" s="193"/>
      <c r="K51" s="193"/>
      <c r="L51" s="193"/>
      <c r="M51" s="193"/>
      <c r="N51" s="193"/>
      <c r="O51" s="218">
        <v>100</v>
      </c>
      <c r="P51" s="226"/>
      <c r="Q51" s="227"/>
      <c r="R51" s="227"/>
      <c r="S51" s="227"/>
      <c r="T51" s="229">
        <f t="shared" si="0"/>
        <v>16.702000000000002</v>
      </c>
      <c r="U51" s="231">
        <v>30</v>
      </c>
      <c r="V51" s="226">
        <f t="shared" si="1"/>
        <v>2.783666666666667</v>
      </c>
      <c r="W51" s="230">
        <f t="shared" si="4"/>
        <v>69.591666666666669</v>
      </c>
      <c r="X51" s="261" t="s">
        <v>1804</v>
      </c>
      <c r="Y51" s="269"/>
    </row>
    <row r="52" spans="1:25">
      <c r="A52" s="103">
        <v>1</v>
      </c>
      <c r="B52" s="137">
        <f t="shared" si="5"/>
        <v>40</v>
      </c>
      <c r="C52" s="247" t="s">
        <v>214</v>
      </c>
      <c r="D52" s="309" t="s">
        <v>868</v>
      </c>
      <c r="E52" s="251" t="s">
        <v>542</v>
      </c>
      <c r="F52" s="252" t="s">
        <v>543</v>
      </c>
      <c r="G52" s="253" t="s">
        <v>155</v>
      </c>
      <c r="H52" s="254">
        <v>9.4499999999999993</v>
      </c>
      <c r="I52" s="194">
        <v>3</v>
      </c>
      <c r="J52" s="193">
        <v>2</v>
      </c>
      <c r="K52" s="193"/>
      <c r="L52" s="193"/>
      <c r="M52" s="224">
        <f t="shared" ref="M52:M73" si="9">((I52*$M$8*12)+(K52*0.8*12)+L52)/2</f>
        <v>57.600000000000009</v>
      </c>
      <c r="N52" s="225">
        <f t="shared" si="7"/>
        <v>45.360000000000007</v>
      </c>
      <c r="O52" s="218">
        <v>100</v>
      </c>
      <c r="P52" s="226">
        <f t="shared" si="3"/>
        <v>0.45360000000000006</v>
      </c>
      <c r="Q52" s="227">
        <f>(H52*J52*$M$8)/2</f>
        <v>30.24</v>
      </c>
      <c r="R52" s="220">
        <v>200</v>
      </c>
      <c r="S52" s="228">
        <f t="shared" ref="S52" si="10">Q52/R52</f>
        <v>0.1512</v>
      </c>
      <c r="T52" s="229">
        <f t="shared" si="0"/>
        <v>1.8899999999999997</v>
      </c>
      <c r="U52" s="231">
        <v>30</v>
      </c>
      <c r="V52" s="226">
        <f t="shared" si="1"/>
        <v>0.315</v>
      </c>
      <c r="W52" s="230">
        <f t="shared" si="4"/>
        <v>7.875</v>
      </c>
      <c r="X52" s="261" t="s">
        <v>1804</v>
      </c>
      <c r="Y52" s="270" t="s">
        <v>755</v>
      </c>
    </row>
    <row r="53" spans="1:25">
      <c r="A53" s="103"/>
      <c r="B53" s="137"/>
      <c r="C53" s="247"/>
      <c r="D53" s="309" t="s">
        <v>876</v>
      </c>
      <c r="E53" s="251" t="s">
        <v>542</v>
      </c>
      <c r="F53" s="252" t="s">
        <v>543</v>
      </c>
      <c r="G53" s="253" t="s">
        <v>155</v>
      </c>
      <c r="H53" s="254">
        <v>9.4499999999999993</v>
      </c>
      <c r="I53" s="194">
        <v>5</v>
      </c>
      <c r="J53" s="193"/>
      <c r="K53" s="193"/>
      <c r="L53" s="193"/>
      <c r="M53" s="224">
        <f t="shared" si="9"/>
        <v>96</v>
      </c>
      <c r="N53" s="225">
        <f t="shared" si="7"/>
        <v>75.599999999999994</v>
      </c>
      <c r="O53" s="218">
        <v>100</v>
      </c>
      <c r="P53" s="226">
        <f t="shared" si="3"/>
        <v>0.75599999999999989</v>
      </c>
      <c r="Q53" s="227"/>
      <c r="R53" s="219"/>
      <c r="S53" s="219"/>
      <c r="T53" s="219"/>
      <c r="U53" s="219"/>
      <c r="V53" s="219"/>
      <c r="W53" s="230">
        <f t="shared" si="4"/>
        <v>0</v>
      </c>
      <c r="X53" s="261" t="s">
        <v>1804</v>
      </c>
      <c r="Y53" s="270" t="s">
        <v>756</v>
      </c>
    </row>
    <row r="54" spans="1:25">
      <c r="A54" s="103">
        <v>1</v>
      </c>
      <c r="B54" s="137">
        <f>B52+1</f>
        <v>41</v>
      </c>
      <c r="C54" s="247" t="s">
        <v>214</v>
      </c>
      <c r="D54" s="309" t="s">
        <v>863</v>
      </c>
      <c r="E54" s="248" t="s">
        <v>544</v>
      </c>
      <c r="F54" s="247" t="s">
        <v>191</v>
      </c>
      <c r="G54" s="247" t="s">
        <v>155</v>
      </c>
      <c r="H54" s="249">
        <v>191.04</v>
      </c>
      <c r="I54" s="192">
        <v>3</v>
      </c>
      <c r="J54" s="193">
        <v>2</v>
      </c>
      <c r="K54" s="193"/>
      <c r="L54" s="193"/>
      <c r="M54" s="224">
        <f t="shared" si="9"/>
        <v>57.600000000000009</v>
      </c>
      <c r="N54" s="225">
        <f t="shared" si="7"/>
        <v>916.99200000000008</v>
      </c>
      <c r="O54" s="218">
        <v>100</v>
      </c>
      <c r="P54" s="226">
        <f t="shared" si="3"/>
        <v>9.1699200000000012</v>
      </c>
      <c r="Q54" s="227">
        <f>(H54*J54*$M$8)/2</f>
        <v>611.32799999999997</v>
      </c>
      <c r="R54" s="220">
        <v>200</v>
      </c>
      <c r="S54" s="228">
        <f t="shared" ref="S54" si="11">Q54/R54</f>
        <v>3.0566399999999998</v>
      </c>
      <c r="T54" s="229">
        <f>H54/O54*$O$7</f>
        <v>38.207999999999998</v>
      </c>
      <c r="U54" s="231">
        <v>30</v>
      </c>
      <c r="V54" s="226">
        <f>H54/U54</f>
        <v>6.3679999999999994</v>
      </c>
      <c r="W54" s="230">
        <f t="shared" si="4"/>
        <v>159.19999999999999</v>
      </c>
      <c r="X54" s="261" t="s">
        <v>1804</v>
      </c>
      <c r="Y54" s="270" t="s">
        <v>755</v>
      </c>
    </row>
    <row r="55" spans="1:25">
      <c r="A55" s="103"/>
      <c r="B55" s="137"/>
      <c r="C55" s="247"/>
      <c r="D55" s="309" t="s">
        <v>878</v>
      </c>
      <c r="E55" s="248" t="s">
        <v>544</v>
      </c>
      <c r="F55" s="247" t="s">
        <v>191</v>
      </c>
      <c r="G55" s="247" t="s">
        <v>155</v>
      </c>
      <c r="H55" s="249">
        <v>191.04</v>
      </c>
      <c r="I55" s="192">
        <v>5</v>
      </c>
      <c r="J55" s="193"/>
      <c r="K55" s="193"/>
      <c r="L55" s="193"/>
      <c r="M55" s="224">
        <f t="shared" si="9"/>
        <v>96</v>
      </c>
      <c r="N55" s="225">
        <f t="shared" si="7"/>
        <v>1528.32</v>
      </c>
      <c r="O55" s="218">
        <v>100</v>
      </c>
      <c r="P55" s="226">
        <f t="shared" si="3"/>
        <v>15.283199999999999</v>
      </c>
      <c r="Q55" s="227"/>
      <c r="R55" s="219"/>
      <c r="S55" s="228"/>
      <c r="T55" s="228"/>
      <c r="U55" s="228"/>
      <c r="V55" s="228"/>
      <c r="W55" s="230">
        <f t="shared" si="4"/>
        <v>0</v>
      </c>
      <c r="X55" s="261" t="s">
        <v>1804</v>
      </c>
      <c r="Y55" s="270" t="s">
        <v>756</v>
      </c>
    </row>
    <row r="56" spans="1:25">
      <c r="A56" s="103">
        <v>1</v>
      </c>
      <c r="B56" s="137">
        <f>B54+1</f>
        <v>42</v>
      </c>
      <c r="C56" s="247" t="s">
        <v>214</v>
      </c>
      <c r="D56" s="309" t="s">
        <v>1119</v>
      </c>
      <c r="E56" s="248" t="s">
        <v>240</v>
      </c>
      <c r="F56" s="247" t="s">
        <v>275</v>
      </c>
      <c r="G56" s="247" t="s">
        <v>155</v>
      </c>
      <c r="H56" s="249">
        <v>116.94</v>
      </c>
      <c r="I56" s="192">
        <v>3</v>
      </c>
      <c r="J56" s="193">
        <v>2</v>
      </c>
      <c r="K56" s="193"/>
      <c r="L56" s="193"/>
      <c r="M56" s="224">
        <f t="shared" si="9"/>
        <v>57.600000000000009</v>
      </c>
      <c r="N56" s="225">
        <f t="shared" si="7"/>
        <v>561.31200000000001</v>
      </c>
      <c r="O56" s="218">
        <v>100</v>
      </c>
      <c r="P56" s="226">
        <f t="shared" si="3"/>
        <v>5.6131200000000003</v>
      </c>
      <c r="Q56" s="227">
        <f>(H56*J56*$M$8)/2</f>
        <v>374.20800000000003</v>
      </c>
      <c r="R56" s="220">
        <v>200</v>
      </c>
      <c r="S56" s="228">
        <f t="shared" ref="S56" si="12">Q56/R56</f>
        <v>1.87104</v>
      </c>
      <c r="T56" s="229">
        <f>H56/O56*$O$7</f>
        <v>23.387999999999998</v>
      </c>
      <c r="U56" s="231">
        <v>30</v>
      </c>
      <c r="V56" s="226">
        <f>H56/U56</f>
        <v>3.8980000000000001</v>
      </c>
      <c r="W56" s="230">
        <f t="shared" si="4"/>
        <v>97.45</v>
      </c>
      <c r="X56" s="261" t="s">
        <v>1804</v>
      </c>
      <c r="Y56" s="270" t="s">
        <v>755</v>
      </c>
    </row>
    <row r="57" spans="1:25">
      <c r="A57" s="103"/>
      <c r="B57" s="137"/>
      <c r="C57" s="247"/>
      <c r="D57" s="309" t="s">
        <v>1120</v>
      </c>
      <c r="E57" s="248" t="s">
        <v>240</v>
      </c>
      <c r="F57" s="247" t="s">
        <v>275</v>
      </c>
      <c r="G57" s="247" t="s">
        <v>155</v>
      </c>
      <c r="H57" s="249">
        <v>116.94</v>
      </c>
      <c r="I57" s="192">
        <v>5</v>
      </c>
      <c r="J57" s="193"/>
      <c r="K57" s="193"/>
      <c r="L57" s="193"/>
      <c r="M57" s="224">
        <f t="shared" si="9"/>
        <v>96</v>
      </c>
      <c r="N57" s="225">
        <f t="shared" si="7"/>
        <v>935.52</v>
      </c>
      <c r="O57" s="218">
        <v>100</v>
      </c>
      <c r="P57" s="226">
        <f t="shared" si="3"/>
        <v>9.3552</v>
      </c>
      <c r="Q57" s="227"/>
      <c r="R57" s="219"/>
      <c r="S57" s="228"/>
      <c r="T57" s="228"/>
      <c r="U57" s="228"/>
      <c r="V57" s="228"/>
      <c r="W57" s="230">
        <f t="shared" si="4"/>
        <v>0</v>
      </c>
      <c r="X57" s="261" t="s">
        <v>1804</v>
      </c>
      <c r="Y57" s="270" t="s">
        <v>756</v>
      </c>
    </row>
    <row r="58" spans="1:25">
      <c r="A58" s="103">
        <v>1</v>
      </c>
      <c r="B58" s="137">
        <f>B56+1</f>
        <v>43</v>
      </c>
      <c r="C58" s="247" t="s">
        <v>214</v>
      </c>
      <c r="D58" s="309" t="s">
        <v>868</v>
      </c>
      <c r="E58" s="248" t="s">
        <v>545</v>
      </c>
      <c r="F58" s="247" t="s">
        <v>543</v>
      </c>
      <c r="G58" s="247" t="s">
        <v>155</v>
      </c>
      <c r="H58" s="249">
        <v>14.68</v>
      </c>
      <c r="I58" s="192">
        <v>3</v>
      </c>
      <c r="J58" s="193">
        <v>2</v>
      </c>
      <c r="K58" s="193"/>
      <c r="L58" s="193"/>
      <c r="M58" s="224">
        <f t="shared" si="9"/>
        <v>57.600000000000009</v>
      </c>
      <c r="N58" s="225">
        <f t="shared" si="7"/>
        <v>70.464000000000013</v>
      </c>
      <c r="O58" s="218">
        <v>100</v>
      </c>
      <c r="P58" s="226">
        <f t="shared" si="3"/>
        <v>0.70464000000000016</v>
      </c>
      <c r="Q58" s="227">
        <f>(H58*J58*$M$8)/2</f>
        <v>46.975999999999999</v>
      </c>
      <c r="R58" s="220">
        <v>200</v>
      </c>
      <c r="S58" s="228">
        <f t="shared" ref="S58" si="13">Q58/R58</f>
        <v>0.23488000000000001</v>
      </c>
      <c r="T58" s="229">
        <f>H58/O58*$O$7</f>
        <v>2.9359999999999999</v>
      </c>
      <c r="U58" s="231">
        <v>30</v>
      </c>
      <c r="V58" s="226">
        <f>H58/U58</f>
        <v>0.48933333333333334</v>
      </c>
      <c r="W58" s="230">
        <f t="shared" si="4"/>
        <v>12.233333333333334</v>
      </c>
      <c r="X58" s="261" t="s">
        <v>1804</v>
      </c>
      <c r="Y58" s="270" t="s">
        <v>755</v>
      </c>
    </row>
    <row r="59" spans="1:25">
      <c r="A59" s="103"/>
      <c r="B59" s="137"/>
      <c r="C59" s="247"/>
      <c r="D59" s="309" t="s">
        <v>876</v>
      </c>
      <c r="E59" s="248" t="s">
        <v>545</v>
      </c>
      <c r="F59" s="247" t="s">
        <v>543</v>
      </c>
      <c r="G59" s="247" t="s">
        <v>155</v>
      </c>
      <c r="H59" s="249">
        <v>14.68</v>
      </c>
      <c r="I59" s="192">
        <v>5</v>
      </c>
      <c r="J59" s="193"/>
      <c r="K59" s="193"/>
      <c r="L59" s="193"/>
      <c r="M59" s="224">
        <f t="shared" si="9"/>
        <v>96</v>
      </c>
      <c r="N59" s="225">
        <f t="shared" si="7"/>
        <v>117.44</v>
      </c>
      <c r="O59" s="218">
        <v>100</v>
      </c>
      <c r="P59" s="226">
        <f t="shared" si="3"/>
        <v>1.1743999999999999</v>
      </c>
      <c r="Q59" s="227"/>
      <c r="R59" s="219"/>
      <c r="S59" s="228"/>
      <c r="T59" s="228"/>
      <c r="U59" s="228"/>
      <c r="V59" s="228"/>
      <c r="W59" s="230">
        <f t="shared" si="4"/>
        <v>0</v>
      </c>
      <c r="X59" s="261" t="s">
        <v>1804</v>
      </c>
      <c r="Y59" s="270" t="s">
        <v>756</v>
      </c>
    </row>
    <row r="60" spans="1:25">
      <c r="A60" s="103">
        <v>1</v>
      </c>
      <c r="B60" s="137">
        <f>B58+1</f>
        <v>44</v>
      </c>
      <c r="C60" s="247" t="s">
        <v>214</v>
      </c>
      <c r="D60" s="309" t="s">
        <v>868</v>
      </c>
      <c r="E60" s="248" t="s">
        <v>546</v>
      </c>
      <c r="F60" s="247" t="s">
        <v>543</v>
      </c>
      <c r="G60" s="247" t="s">
        <v>155</v>
      </c>
      <c r="H60" s="249">
        <v>12.73</v>
      </c>
      <c r="I60" s="192">
        <v>3</v>
      </c>
      <c r="J60" s="193">
        <v>2</v>
      </c>
      <c r="K60" s="193"/>
      <c r="L60" s="193"/>
      <c r="M60" s="224">
        <f t="shared" si="9"/>
        <v>57.600000000000009</v>
      </c>
      <c r="N60" s="225">
        <f t="shared" si="7"/>
        <v>61.104000000000013</v>
      </c>
      <c r="O60" s="218">
        <v>100</v>
      </c>
      <c r="P60" s="226">
        <f t="shared" si="3"/>
        <v>0.61104000000000014</v>
      </c>
      <c r="Q60" s="227">
        <f>(H60*J60*$M$8)/2</f>
        <v>40.736000000000004</v>
      </c>
      <c r="R60" s="220">
        <v>200</v>
      </c>
      <c r="S60" s="228">
        <f t="shared" ref="S60" si="14">Q60/R60</f>
        <v>0.20368000000000003</v>
      </c>
      <c r="T60" s="229">
        <f>H60/O60*$O$7</f>
        <v>2.5459999999999998</v>
      </c>
      <c r="U60" s="231">
        <v>30</v>
      </c>
      <c r="V60" s="226">
        <f>H60/U60</f>
        <v>0.42433333333333334</v>
      </c>
      <c r="W60" s="230">
        <f t="shared" si="4"/>
        <v>10.608333333333334</v>
      </c>
      <c r="X60" s="261" t="s">
        <v>1804</v>
      </c>
      <c r="Y60" s="270" t="s">
        <v>755</v>
      </c>
    </row>
    <row r="61" spans="1:25">
      <c r="A61" s="103"/>
      <c r="B61" s="137"/>
      <c r="C61" s="247"/>
      <c r="D61" s="309" t="s">
        <v>876</v>
      </c>
      <c r="E61" s="248" t="s">
        <v>546</v>
      </c>
      <c r="F61" s="247" t="s">
        <v>543</v>
      </c>
      <c r="G61" s="247" t="s">
        <v>155</v>
      </c>
      <c r="H61" s="249">
        <v>12.73</v>
      </c>
      <c r="I61" s="192">
        <v>5</v>
      </c>
      <c r="J61" s="193"/>
      <c r="K61" s="193"/>
      <c r="L61" s="193"/>
      <c r="M61" s="224">
        <f t="shared" si="9"/>
        <v>96</v>
      </c>
      <c r="N61" s="225">
        <f t="shared" si="7"/>
        <v>101.83999999999999</v>
      </c>
      <c r="O61" s="218">
        <v>100</v>
      </c>
      <c r="P61" s="226">
        <f t="shared" si="3"/>
        <v>1.0184</v>
      </c>
      <c r="Q61" s="227"/>
      <c r="R61" s="219"/>
      <c r="S61" s="228"/>
      <c r="T61" s="228"/>
      <c r="U61" s="228"/>
      <c r="V61" s="228"/>
      <c r="W61" s="230">
        <f t="shared" si="4"/>
        <v>0</v>
      </c>
      <c r="X61" s="261" t="s">
        <v>1804</v>
      </c>
      <c r="Y61" s="270" t="s">
        <v>756</v>
      </c>
    </row>
    <row r="62" spans="1:25">
      <c r="A62" s="103">
        <v>1</v>
      </c>
      <c r="B62" s="137">
        <f>B60+1</f>
        <v>45</v>
      </c>
      <c r="C62" s="247" t="s">
        <v>214</v>
      </c>
      <c r="D62" s="309" t="s">
        <v>863</v>
      </c>
      <c r="E62" s="248" t="s">
        <v>248</v>
      </c>
      <c r="F62" s="247" t="s">
        <v>191</v>
      </c>
      <c r="G62" s="247" t="s">
        <v>155</v>
      </c>
      <c r="H62" s="249">
        <v>36.78</v>
      </c>
      <c r="I62" s="192">
        <v>3</v>
      </c>
      <c r="J62" s="193">
        <v>2</v>
      </c>
      <c r="K62" s="193"/>
      <c r="L62" s="193"/>
      <c r="M62" s="224">
        <f t="shared" si="9"/>
        <v>57.600000000000009</v>
      </c>
      <c r="N62" s="225">
        <f t="shared" si="7"/>
        <v>176.54400000000001</v>
      </c>
      <c r="O62" s="218">
        <v>100</v>
      </c>
      <c r="P62" s="226">
        <f t="shared" si="3"/>
        <v>1.7654400000000001</v>
      </c>
      <c r="Q62" s="227">
        <f>(H62*J62*$M$8)/2</f>
        <v>117.69600000000001</v>
      </c>
      <c r="R62" s="220">
        <v>200</v>
      </c>
      <c r="S62" s="228">
        <f t="shared" ref="S62" si="15">Q62/R62</f>
        <v>0.58848000000000011</v>
      </c>
      <c r="T62" s="229">
        <f>H62/O62*$O$7</f>
        <v>7.3559999999999999</v>
      </c>
      <c r="U62" s="231">
        <v>30</v>
      </c>
      <c r="V62" s="226">
        <f>H62/U62</f>
        <v>1.226</v>
      </c>
      <c r="W62" s="230">
        <f t="shared" si="4"/>
        <v>30.65</v>
      </c>
      <c r="X62" s="261" t="s">
        <v>1804</v>
      </c>
      <c r="Y62" s="270" t="s">
        <v>755</v>
      </c>
    </row>
    <row r="63" spans="1:25">
      <c r="A63" s="103"/>
      <c r="B63" s="137"/>
      <c r="C63" s="247"/>
      <c r="D63" s="309" t="s">
        <v>878</v>
      </c>
      <c r="E63" s="248" t="s">
        <v>248</v>
      </c>
      <c r="F63" s="247" t="s">
        <v>191</v>
      </c>
      <c r="G63" s="247" t="s">
        <v>155</v>
      </c>
      <c r="H63" s="249">
        <v>36.78</v>
      </c>
      <c r="I63" s="192">
        <v>5</v>
      </c>
      <c r="J63" s="193"/>
      <c r="K63" s="193"/>
      <c r="L63" s="193"/>
      <c r="M63" s="224">
        <f t="shared" si="9"/>
        <v>96</v>
      </c>
      <c r="N63" s="225">
        <f t="shared" si="7"/>
        <v>294.24</v>
      </c>
      <c r="O63" s="218">
        <v>100</v>
      </c>
      <c r="P63" s="226">
        <f t="shared" si="3"/>
        <v>2.9424000000000001</v>
      </c>
      <c r="Q63" s="227"/>
      <c r="R63" s="219"/>
      <c r="S63" s="228"/>
      <c r="T63" s="228"/>
      <c r="U63" s="228"/>
      <c r="V63" s="228"/>
      <c r="W63" s="230">
        <f t="shared" si="4"/>
        <v>0</v>
      </c>
      <c r="X63" s="261" t="s">
        <v>1804</v>
      </c>
      <c r="Y63" s="270" t="s">
        <v>756</v>
      </c>
    </row>
    <row r="64" spans="1:25">
      <c r="A64" s="103">
        <v>1</v>
      </c>
      <c r="B64" s="137">
        <f>B62+1</f>
        <v>46</v>
      </c>
      <c r="C64" s="247" t="s">
        <v>214</v>
      </c>
      <c r="D64" s="309" t="s">
        <v>863</v>
      </c>
      <c r="E64" s="248" t="s">
        <v>265</v>
      </c>
      <c r="F64" s="247" t="s">
        <v>191</v>
      </c>
      <c r="G64" s="247" t="s">
        <v>155</v>
      </c>
      <c r="H64" s="249">
        <v>5.82</v>
      </c>
      <c r="I64" s="192">
        <v>3</v>
      </c>
      <c r="J64" s="193">
        <v>2</v>
      </c>
      <c r="K64" s="193"/>
      <c r="L64" s="193"/>
      <c r="M64" s="224">
        <f t="shared" si="9"/>
        <v>57.600000000000009</v>
      </c>
      <c r="N64" s="225">
        <f t="shared" si="7"/>
        <v>27.936000000000007</v>
      </c>
      <c r="O64" s="218">
        <v>100</v>
      </c>
      <c r="P64" s="226">
        <f t="shared" si="3"/>
        <v>0.27936000000000005</v>
      </c>
      <c r="Q64" s="227">
        <f>(H64*J64*$M$8)/2</f>
        <v>18.624000000000002</v>
      </c>
      <c r="R64" s="220">
        <v>200</v>
      </c>
      <c r="S64" s="228">
        <f t="shared" ref="S64" si="16">Q64/R64</f>
        <v>9.3120000000000008E-2</v>
      </c>
      <c r="T64" s="229">
        <f>H64/O64*$O$7</f>
        <v>1.1640000000000001</v>
      </c>
      <c r="U64" s="231">
        <v>30</v>
      </c>
      <c r="V64" s="226">
        <f>H64/U64</f>
        <v>0.19400000000000001</v>
      </c>
      <c r="W64" s="230">
        <f t="shared" si="4"/>
        <v>4.8500000000000005</v>
      </c>
      <c r="X64" s="261" t="s">
        <v>1804</v>
      </c>
      <c r="Y64" s="270" t="s">
        <v>755</v>
      </c>
    </row>
    <row r="65" spans="1:25">
      <c r="A65" s="103"/>
      <c r="B65" s="137"/>
      <c r="C65" s="247"/>
      <c r="D65" s="309" t="s">
        <v>878</v>
      </c>
      <c r="E65" s="248" t="s">
        <v>265</v>
      </c>
      <c r="F65" s="247" t="s">
        <v>191</v>
      </c>
      <c r="G65" s="247" t="s">
        <v>155</v>
      </c>
      <c r="H65" s="249">
        <v>5.82</v>
      </c>
      <c r="I65" s="192">
        <v>5</v>
      </c>
      <c r="J65" s="193"/>
      <c r="K65" s="193"/>
      <c r="L65" s="193"/>
      <c r="M65" s="224">
        <f t="shared" si="9"/>
        <v>96</v>
      </c>
      <c r="N65" s="225">
        <f t="shared" si="7"/>
        <v>46.56</v>
      </c>
      <c r="O65" s="218">
        <v>100</v>
      </c>
      <c r="P65" s="226">
        <f t="shared" si="3"/>
        <v>0.46560000000000001</v>
      </c>
      <c r="Q65" s="227"/>
      <c r="R65" s="219"/>
      <c r="S65" s="228"/>
      <c r="T65" s="228"/>
      <c r="U65" s="228"/>
      <c r="V65" s="228"/>
      <c r="W65" s="230">
        <f t="shared" si="4"/>
        <v>0</v>
      </c>
      <c r="X65" s="261" t="s">
        <v>1804</v>
      </c>
      <c r="Y65" s="270" t="s">
        <v>756</v>
      </c>
    </row>
    <row r="66" spans="1:25">
      <c r="A66" s="103">
        <v>1</v>
      </c>
      <c r="B66" s="137">
        <f>B64+1</f>
        <v>47</v>
      </c>
      <c r="C66" s="247" t="s">
        <v>214</v>
      </c>
      <c r="D66" s="309" t="s">
        <v>863</v>
      </c>
      <c r="E66" s="248" t="s">
        <v>264</v>
      </c>
      <c r="F66" s="247" t="s">
        <v>191</v>
      </c>
      <c r="G66" s="247" t="s">
        <v>155</v>
      </c>
      <c r="H66" s="249">
        <v>298.7</v>
      </c>
      <c r="I66" s="192">
        <v>3</v>
      </c>
      <c r="J66" s="193">
        <v>2</v>
      </c>
      <c r="K66" s="193"/>
      <c r="L66" s="193"/>
      <c r="M66" s="224">
        <f t="shared" si="9"/>
        <v>57.600000000000009</v>
      </c>
      <c r="N66" s="225">
        <f t="shared" si="7"/>
        <v>1433.7600000000002</v>
      </c>
      <c r="O66" s="218">
        <v>100</v>
      </c>
      <c r="P66" s="226">
        <f t="shared" si="3"/>
        <v>14.337600000000002</v>
      </c>
      <c r="Q66" s="227">
        <f>(H66*J66*$M$8)/2</f>
        <v>955.84</v>
      </c>
      <c r="R66" s="220">
        <v>200</v>
      </c>
      <c r="S66" s="228">
        <f t="shared" ref="S66" si="17">Q66/R66</f>
        <v>4.7792000000000003</v>
      </c>
      <c r="T66" s="229">
        <f>H66/O66*$O$7</f>
        <v>59.74</v>
      </c>
      <c r="U66" s="231">
        <v>30</v>
      </c>
      <c r="V66" s="226">
        <f>H66/U66</f>
        <v>9.956666666666667</v>
      </c>
      <c r="W66" s="230">
        <f t="shared" si="4"/>
        <v>248.91666666666669</v>
      </c>
      <c r="X66" s="261" t="s">
        <v>1804</v>
      </c>
      <c r="Y66" s="270" t="s">
        <v>755</v>
      </c>
    </row>
    <row r="67" spans="1:25">
      <c r="A67" s="103"/>
      <c r="B67" s="137"/>
      <c r="C67" s="247"/>
      <c r="D67" s="309" t="s">
        <v>878</v>
      </c>
      <c r="E67" s="248" t="s">
        <v>264</v>
      </c>
      <c r="F67" s="247" t="s">
        <v>191</v>
      </c>
      <c r="G67" s="247" t="s">
        <v>155</v>
      </c>
      <c r="H67" s="249">
        <v>298.7</v>
      </c>
      <c r="I67" s="192">
        <v>5</v>
      </c>
      <c r="J67" s="193"/>
      <c r="K67" s="193"/>
      <c r="L67" s="193"/>
      <c r="M67" s="224">
        <f t="shared" si="9"/>
        <v>96</v>
      </c>
      <c r="N67" s="225">
        <f t="shared" si="7"/>
        <v>2389.6</v>
      </c>
      <c r="O67" s="218">
        <v>100</v>
      </c>
      <c r="P67" s="226">
        <f t="shared" si="3"/>
        <v>23.896000000000001</v>
      </c>
      <c r="Q67" s="227"/>
      <c r="R67" s="219"/>
      <c r="S67" s="228"/>
      <c r="T67" s="228"/>
      <c r="U67" s="228"/>
      <c r="V67" s="228"/>
      <c r="W67" s="230">
        <f t="shared" si="4"/>
        <v>0</v>
      </c>
      <c r="X67" s="261" t="s">
        <v>1804</v>
      </c>
      <c r="Y67" s="270" t="s">
        <v>756</v>
      </c>
    </row>
    <row r="68" spans="1:25">
      <c r="A68" s="103">
        <v>1</v>
      </c>
      <c r="B68" s="137">
        <f>B66+1</f>
        <v>48</v>
      </c>
      <c r="C68" s="247" t="s">
        <v>214</v>
      </c>
      <c r="D68" s="309" t="s">
        <v>1119</v>
      </c>
      <c r="E68" s="248" t="s">
        <v>263</v>
      </c>
      <c r="F68" s="247" t="s">
        <v>275</v>
      </c>
      <c r="G68" s="247" t="s">
        <v>155</v>
      </c>
      <c r="H68" s="249">
        <v>41.94</v>
      </c>
      <c r="I68" s="192">
        <v>3</v>
      </c>
      <c r="J68" s="193">
        <v>2</v>
      </c>
      <c r="K68" s="193"/>
      <c r="L68" s="193"/>
      <c r="M68" s="224">
        <f t="shared" si="9"/>
        <v>57.600000000000009</v>
      </c>
      <c r="N68" s="225">
        <f t="shared" si="7"/>
        <v>201.31200000000001</v>
      </c>
      <c r="O68" s="218">
        <v>100</v>
      </c>
      <c r="P68" s="226">
        <f t="shared" si="3"/>
        <v>2.0131200000000002</v>
      </c>
      <c r="Q68" s="227">
        <f>(H68*J68*$M$8)/2</f>
        <v>134.208</v>
      </c>
      <c r="R68" s="220">
        <v>200</v>
      </c>
      <c r="S68" s="228">
        <f t="shared" ref="S68" si="18">Q68/R68</f>
        <v>0.67103999999999997</v>
      </c>
      <c r="T68" s="229">
        <f>H68/O68*$O$7</f>
        <v>8.3879999999999999</v>
      </c>
      <c r="U68" s="231">
        <v>30</v>
      </c>
      <c r="V68" s="226">
        <f>H68/U68</f>
        <v>1.3979999999999999</v>
      </c>
      <c r="W68" s="230">
        <f t="shared" si="4"/>
        <v>34.949999999999996</v>
      </c>
      <c r="X68" s="261" t="s">
        <v>1804</v>
      </c>
      <c r="Y68" s="270" t="s">
        <v>755</v>
      </c>
    </row>
    <row r="69" spans="1:25">
      <c r="A69" s="103"/>
      <c r="B69" s="137"/>
      <c r="C69" s="247"/>
      <c r="D69" s="309" t="s">
        <v>1120</v>
      </c>
      <c r="E69" s="248" t="s">
        <v>263</v>
      </c>
      <c r="F69" s="247" t="s">
        <v>275</v>
      </c>
      <c r="G69" s="247" t="s">
        <v>155</v>
      </c>
      <c r="H69" s="249">
        <v>41.94</v>
      </c>
      <c r="I69" s="192">
        <v>5</v>
      </c>
      <c r="J69" s="193"/>
      <c r="K69" s="193"/>
      <c r="L69" s="193"/>
      <c r="M69" s="224">
        <f t="shared" si="9"/>
        <v>96</v>
      </c>
      <c r="N69" s="225">
        <f t="shared" si="7"/>
        <v>335.52</v>
      </c>
      <c r="O69" s="218">
        <v>100</v>
      </c>
      <c r="P69" s="226">
        <f t="shared" si="3"/>
        <v>3.3552</v>
      </c>
      <c r="Q69" s="227"/>
      <c r="R69" s="219"/>
      <c r="S69" s="228"/>
      <c r="T69" s="228"/>
      <c r="U69" s="228"/>
      <c r="V69" s="228"/>
      <c r="W69" s="230">
        <f t="shared" si="4"/>
        <v>0</v>
      </c>
      <c r="X69" s="261" t="s">
        <v>1804</v>
      </c>
      <c r="Y69" s="270" t="s">
        <v>756</v>
      </c>
    </row>
    <row r="70" spans="1:25">
      <c r="A70" s="103">
        <v>1</v>
      </c>
      <c r="B70" s="137">
        <f>B68+1</f>
        <v>49</v>
      </c>
      <c r="C70" s="247" t="s">
        <v>214</v>
      </c>
      <c r="D70" s="309" t="s">
        <v>863</v>
      </c>
      <c r="E70" s="248" t="s">
        <v>469</v>
      </c>
      <c r="F70" s="247" t="s">
        <v>191</v>
      </c>
      <c r="G70" s="247" t="s">
        <v>155</v>
      </c>
      <c r="H70" s="249">
        <v>60.6</v>
      </c>
      <c r="I70" s="192">
        <v>3</v>
      </c>
      <c r="J70" s="193">
        <v>2</v>
      </c>
      <c r="K70" s="193"/>
      <c r="L70" s="193"/>
      <c r="M70" s="224">
        <f t="shared" si="9"/>
        <v>57.600000000000009</v>
      </c>
      <c r="N70" s="225">
        <f t="shared" si="7"/>
        <v>290.88000000000005</v>
      </c>
      <c r="O70" s="218">
        <v>100</v>
      </c>
      <c r="P70" s="226">
        <f t="shared" si="3"/>
        <v>2.9088000000000007</v>
      </c>
      <c r="Q70" s="227">
        <f>(H70*J70*$M$8)/2</f>
        <v>193.92000000000002</v>
      </c>
      <c r="R70" s="220">
        <v>200</v>
      </c>
      <c r="S70" s="228">
        <f t="shared" ref="S70" si="19">Q70/R70</f>
        <v>0.96960000000000013</v>
      </c>
      <c r="T70" s="229">
        <f>H70/O70*$O$7</f>
        <v>12.12</v>
      </c>
      <c r="U70" s="231">
        <v>30</v>
      </c>
      <c r="V70" s="226">
        <f>H70/U70</f>
        <v>2.02</v>
      </c>
      <c r="W70" s="230">
        <f t="shared" si="4"/>
        <v>50.5</v>
      </c>
      <c r="X70" s="261" t="s">
        <v>1804</v>
      </c>
      <c r="Y70" s="270" t="s">
        <v>755</v>
      </c>
    </row>
    <row r="71" spans="1:25">
      <c r="A71" s="103"/>
      <c r="B71" s="137"/>
      <c r="C71" s="247"/>
      <c r="D71" s="309" t="s">
        <v>878</v>
      </c>
      <c r="E71" s="248" t="s">
        <v>469</v>
      </c>
      <c r="F71" s="247" t="s">
        <v>191</v>
      </c>
      <c r="G71" s="247" t="s">
        <v>155</v>
      </c>
      <c r="H71" s="249">
        <v>60.6</v>
      </c>
      <c r="I71" s="192">
        <v>5</v>
      </c>
      <c r="J71" s="193"/>
      <c r="K71" s="193"/>
      <c r="L71" s="193"/>
      <c r="M71" s="224">
        <f t="shared" si="9"/>
        <v>96</v>
      </c>
      <c r="N71" s="225">
        <f t="shared" si="7"/>
        <v>484.8</v>
      </c>
      <c r="O71" s="218">
        <v>100</v>
      </c>
      <c r="P71" s="226">
        <f t="shared" si="3"/>
        <v>4.8479999999999999</v>
      </c>
      <c r="Q71" s="227"/>
      <c r="R71" s="219"/>
      <c r="S71" s="228"/>
      <c r="T71" s="228"/>
      <c r="U71" s="228"/>
      <c r="V71" s="228"/>
      <c r="W71" s="230">
        <f t="shared" si="4"/>
        <v>0</v>
      </c>
      <c r="X71" s="261" t="s">
        <v>1804</v>
      </c>
      <c r="Y71" s="270" t="s">
        <v>756</v>
      </c>
    </row>
    <row r="72" spans="1:25">
      <c r="A72" s="103">
        <v>1</v>
      </c>
      <c r="B72" s="137">
        <f>B70+1</f>
        <v>50</v>
      </c>
      <c r="C72" s="247" t="s">
        <v>214</v>
      </c>
      <c r="D72" s="309" t="s">
        <v>863</v>
      </c>
      <c r="E72" s="248" t="s">
        <v>218</v>
      </c>
      <c r="F72" s="247" t="s">
        <v>191</v>
      </c>
      <c r="G72" s="247" t="s">
        <v>155</v>
      </c>
      <c r="H72" s="249">
        <v>39.85</v>
      </c>
      <c r="I72" s="192">
        <v>3</v>
      </c>
      <c r="J72" s="193">
        <v>2</v>
      </c>
      <c r="K72" s="193"/>
      <c r="L72" s="193"/>
      <c r="M72" s="224">
        <f t="shared" si="9"/>
        <v>57.600000000000009</v>
      </c>
      <c r="N72" s="225">
        <f t="shared" si="7"/>
        <v>191.28000000000006</v>
      </c>
      <c r="O72" s="218">
        <v>100</v>
      </c>
      <c r="P72" s="226">
        <f t="shared" si="3"/>
        <v>1.9128000000000005</v>
      </c>
      <c r="Q72" s="227">
        <f>(H72*J72*$M$8)/2</f>
        <v>127.52000000000001</v>
      </c>
      <c r="R72" s="220">
        <v>200</v>
      </c>
      <c r="S72" s="228">
        <f t="shared" ref="S72" si="20">Q72/R72</f>
        <v>0.63760000000000006</v>
      </c>
      <c r="T72" s="229">
        <f>H72/O72*$O$7</f>
        <v>7.9700000000000006</v>
      </c>
      <c r="U72" s="231">
        <v>30</v>
      </c>
      <c r="V72" s="226">
        <f>H72/U72</f>
        <v>1.3283333333333334</v>
      </c>
      <c r="W72" s="230">
        <f t="shared" si="4"/>
        <v>33.208333333333336</v>
      </c>
      <c r="X72" s="261" t="s">
        <v>1804</v>
      </c>
      <c r="Y72" s="270" t="s">
        <v>755</v>
      </c>
    </row>
    <row r="73" spans="1:25">
      <c r="A73" s="103"/>
      <c r="B73" s="137"/>
      <c r="C73" s="247"/>
      <c r="D73" s="309" t="s">
        <v>878</v>
      </c>
      <c r="E73" s="248" t="s">
        <v>218</v>
      </c>
      <c r="F73" s="247" t="s">
        <v>191</v>
      </c>
      <c r="G73" s="247" t="s">
        <v>155</v>
      </c>
      <c r="H73" s="249">
        <v>39.85</v>
      </c>
      <c r="I73" s="192">
        <v>5</v>
      </c>
      <c r="J73" s="193"/>
      <c r="K73" s="193"/>
      <c r="L73" s="193"/>
      <c r="M73" s="224">
        <f t="shared" si="9"/>
        <v>96</v>
      </c>
      <c r="N73" s="225">
        <f t="shared" si="7"/>
        <v>318.8</v>
      </c>
      <c r="O73" s="218">
        <v>100</v>
      </c>
      <c r="P73" s="226">
        <f t="shared" si="3"/>
        <v>3.1880000000000002</v>
      </c>
      <c r="Q73" s="227"/>
      <c r="R73" s="219"/>
      <c r="S73" s="228"/>
      <c r="T73" s="228"/>
      <c r="U73" s="228"/>
      <c r="V73" s="228"/>
      <c r="W73" s="230">
        <f t="shared" si="4"/>
        <v>0</v>
      </c>
      <c r="X73" s="261" t="s">
        <v>1804</v>
      </c>
      <c r="Y73" s="270" t="s">
        <v>756</v>
      </c>
    </row>
    <row r="74" spans="1:25">
      <c r="A74" s="103">
        <v>1</v>
      </c>
      <c r="B74" s="137">
        <f>B72+1</f>
        <v>51</v>
      </c>
      <c r="C74" s="247" t="s">
        <v>214</v>
      </c>
      <c r="D74" s="309" t="s">
        <v>872</v>
      </c>
      <c r="E74" s="248" t="s">
        <v>547</v>
      </c>
      <c r="F74" s="247" t="s">
        <v>254</v>
      </c>
      <c r="G74" s="247" t="s">
        <v>155</v>
      </c>
      <c r="H74" s="249">
        <v>4.87</v>
      </c>
      <c r="I74" s="192">
        <v>5</v>
      </c>
      <c r="J74" s="193"/>
      <c r="K74" s="193"/>
      <c r="L74" s="193"/>
      <c r="M74" s="224">
        <f t="shared" ref="M74:M116" si="21">((I74*$M$8*12)+(K74*0.8*12)+L74)</f>
        <v>192</v>
      </c>
      <c r="N74" s="225">
        <f t="shared" si="7"/>
        <v>77.92</v>
      </c>
      <c r="O74" s="218">
        <v>100</v>
      </c>
      <c r="P74" s="226">
        <f t="shared" si="3"/>
        <v>0.7792</v>
      </c>
      <c r="Q74" s="227"/>
      <c r="R74" s="227"/>
      <c r="S74" s="227"/>
      <c r="T74" s="229">
        <f t="shared" ref="T74:T117" si="22">H74/O74*$O$7</f>
        <v>0.97399999999999998</v>
      </c>
      <c r="U74" s="231">
        <v>30</v>
      </c>
      <c r="V74" s="226">
        <f t="shared" ref="V74:V117" si="23">H74/U74</f>
        <v>0.16233333333333333</v>
      </c>
      <c r="W74" s="230">
        <f t="shared" si="4"/>
        <v>4.0583333333333336</v>
      </c>
      <c r="X74" s="261" t="s">
        <v>1804</v>
      </c>
      <c r="Y74" s="269"/>
    </row>
    <row r="75" spans="1:25">
      <c r="A75" s="103">
        <v>1</v>
      </c>
      <c r="B75" s="137">
        <f t="shared" si="5"/>
        <v>52</v>
      </c>
      <c r="C75" s="247" t="s">
        <v>214</v>
      </c>
      <c r="D75" s="309" t="s">
        <v>366</v>
      </c>
      <c r="E75" s="248" t="s">
        <v>548</v>
      </c>
      <c r="F75" s="247" t="s">
        <v>367</v>
      </c>
      <c r="G75" s="247" t="s">
        <v>151</v>
      </c>
      <c r="H75" s="249">
        <v>24.09</v>
      </c>
      <c r="I75" s="192">
        <v>5</v>
      </c>
      <c r="J75" s="193"/>
      <c r="K75" s="193"/>
      <c r="L75" s="193"/>
      <c r="M75" s="224">
        <f t="shared" si="21"/>
        <v>192</v>
      </c>
      <c r="N75" s="225">
        <f t="shared" si="7"/>
        <v>385.44</v>
      </c>
      <c r="O75" s="218">
        <v>100</v>
      </c>
      <c r="P75" s="226">
        <f t="shared" si="3"/>
        <v>3.8544</v>
      </c>
      <c r="Q75" s="227"/>
      <c r="R75" s="227"/>
      <c r="S75" s="227"/>
      <c r="T75" s="229">
        <f t="shared" si="22"/>
        <v>4.8179999999999996</v>
      </c>
      <c r="U75" s="231">
        <v>30</v>
      </c>
      <c r="V75" s="226">
        <f t="shared" si="23"/>
        <v>0.80300000000000005</v>
      </c>
      <c r="W75" s="230">
        <f t="shared" si="4"/>
        <v>20.075000000000003</v>
      </c>
      <c r="X75" s="261" t="s">
        <v>1804</v>
      </c>
      <c r="Y75" s="269"/>
    </row>
    <row r="76" spans="1:25">
      <c r="A76" s="103">
        <v>1</v>
      </c>
      <c r="B76" s="137">
        <f t="shared" si="5"/>
        <v>53</v>
      </c>
      <c r="C76" s="247" t="s">
        <v>214</v>
      </c>
      <c r="D76" s="309" t="s">
        <v>366</v>
      </c>
      <c r="E76" s="248" t="s">
        <v>471</v>
      </c>
      <c r="F76" s="247" t="s">
        <v>368</v>
      </c>
      <c r="G76" s="247" t="s">
        <v>151</v>
      </c>
      <c r="H76" s="249">
        <v>16.87</v>
      </c>
      <c r="I76" s="192">
        <v>5</v>
      </c>
      <c r="J76" s="193"/>
      <c r="K76" s="193"/>
      <c r="L76" s="193"/>
      <c r="M76" s="224">
        <f t="shared" si="21"/>
        <v>192</v>
      </c>
      <c r="N76" s="225">
        <f t="shared" si="7"/>
        <v>269.92</v>
      </c>
      <c r="O76" s="218">
        <v>100</v>
      </c>
      <c r="P76" s="226">
        <f t="shared" si="3"/>
        <v>2.6992000000000003</v>
      </c>
      <c r="Q76" s="227"/>
      <c r="R76" s="227"/>
      <c r="S76" s="227"/>
      <c r="T76" s="229">
        <f t="shared" si="22"/>
        <v>3.3740000000000006</v>
      </c>
      <c r="U76" s="231">
        <v>30</v>
      </c>
      <c r="V76" s="226">
        <f t="shared" si="23"/>
        <v>0.56233333333333335</v>
      </c>
      <c r="W76" s="230">
        <f t="shared" si="4"/>
        <v>14.058333333333334</v>
      </c>
      <c r="X76" s="261" t="s">
        <v>1804</v>
      </c>
      <c r="Y76" s="269"/>
    </row>
    <row r="77" spans="1:25">
      <c r="A77" s="103">
        <v>1</v>
      </c>
      <c r="B77" s="137">
        <f t="shared" si="5"/>
        <v>54</v>
      </c>
      <c r="C77" s="247" t="s">
        <v>214</v>
      </c>
      <c r="D77" s="309" t="s">
        <v>366</v>
      </c>
      <c r="E77" s="248" t="s">
        <v>231</v>
      </c>
      <c r="F77" s="247" t="s">
        <v>367</v>
      </c>
      <c r="G77" s="247" t="s">
        <v>151</v>
      </c>
      <c r="H77" s="249">
        <v>16.510000000000002</v>
      </c>
      <c r="I77" s="192">
        <v>5</v>
      </c>
      <c r="J77" s="193"/>
      <c r="K77" s="193"/>
      <c r="L77" s="193"/>
      <c r="M77" s="224">
        <f t="shared" si="21"/>
        <v>192</v>
      </c>
      <c r="N77" s="225">
        <f t="shared" si="7"/>
        <v>264.16000000000003</v>
      </c>
      <c r="O77" s="218">
        <v>100</v>
      </c>
      <c r="P77" s="226">
        <f t="shared" si="3"/>
        <v>2.6416000000000004</v>
      </c>
      <c r="Q77" s="227"/>
      <c r="R77" s="227"/>
      <c r="S77" s="227"/>
      <c r="T77" s="229">
        <f t="shared" si="22"/>
        <v>3.3020000000000005</v>
      </c>
      <c r="U77" s="231">
        <v>30</v>
      </c>
      <c r="V77" s="226">
        <f t="shared" si="23"/>
        <v>0.55033333333333334</v>
      </c>
      <c r="W77" s="230">
        <f t="shared" si="4"/>
        <v>13.758333333333333</v>
      </c>
      <c r="X77" s="261" t="s">
        <v>1804</v>
      </c>
      <c r="Y77" s="269"/>
    </row>
    <row r="78" spans="1:25">
      <c r="A78" s="103">
        <v>1</v>
      </c>
      <c r="B78" s="137">
        <f t="shared" si="5"/>
        <v>55</v>
      </c>
      <c r="C78" s="247" t="s">
        <v>214</v>
      </c>
      <c r="D78" s="309" t="s">
        <v>366</v>
      </c>
      <c r="E78" s="248" t="s">
        <v>237</v>
      </c>
      <c r="F78" s="247" t="s">
        <v>368</v>
      </c>
      <c r="G78" s="247" t="s">
        <v>151</v>
      </c>
      <c r="H78" s="249">
        <v>8.75</v>
      </c>
      <c r="I78" s="192">
        <v>5</v>
      </c>
      <c r="J78" s="193"/>
      <c r="K78" s="193"/>
      <c r="L78" s="193"/>
      <c r="M78" s="224">
        <f t="shared" si="21"/>
        <v>192</v>
      </c>
      <c r="N78" s="225">
        <f t="shared" si="7"/>
        <v>140</v>
      </c>
      <c r="O78" s="218">
        <v>100</v>
      </c>
      <c r="P78" s="226">
        <f t="shared" ref="P78:P141" si="24">N78/O78</f>
        <v>1.4</v>
      </c>
      <c r="Q78" s="227"/>
      <c r="R78" s="227"/>
      <c r="S78" s="227"/>
      <c r="T78" s="229">
        <f t="shared" si="22"/>
        <v>1.75</v>
      </c>
      <c r="U78" s="231">
        <v>30</v>
      </c>
      <c r="V78" s="226">
        <f t="shared" si="23"/>
        <v>0.29166666666666669</v>
      </c>
      <c r="W78" s="230">
        <f t="shared" ref="W78:W141" si="25">V78*$W$7</f>
        <v>7.291666666666667</v>
      </c>
      <c r="X78" s="261" t="s">
        <v>1804</v>
      </c>
      <c r="Y78" s="269"/>
    </row>
    <row r="79" spans="1:25">
      <c r="A79" s="103">
        <v>1</v>
      </c>
      <c r="B79" s="137">
        <f t="shared" si="5"/>
        <v>56</v>
      </c>
      <c r="C79" s="247" t="s">
        <v>214</v>
      </c>
      <c r="D79" s="309" t="s">
        <v>366</v>
      </c>
      <c r="E79" s="248" t="s">
        <v>549</v>
      </c>
      <c r="F79" s="247" t="s">
        <v>550</v>
      </c>
      <c r="G79" s="247" t="s">
        <v>151</v>
      </c>
      <c r="H79" s="249">
        <v>2.78</v>
      </c>
      <c r="I79" s="196">
        <v>5</v>
      </c>
      <c r="J79" s="197"/>
      <c r="K79" s="197"/>
      <c r="L79" s="197"/>
      <c r="M79" s="224">
        <f t="shared" si="21"/>
        <v>192</v>
      </c>
      <c r="N79" s="225">
        <f t="shared" si="7"/>
        <v>44.48</v>
      </c>
      <c r="O79" s="218">
        <v>100</v>
      </c>
      <c r="P79" s="226">
        <f t="shared" si="24"/>
        <v>0.44479999999999997</v>
      </c>
      <c r="Q79" s="227"/>
      <c r="R79" s="227"/>
      <c r="S79" s="227"/>
      <c r="T79" s="229">
        <f t="shared" si="22"/>
        <v>0.55599999999999994</v>
      </c>
      <c r="U79" s="231">
        <v>30</v>
      </c>
      <c r="V79" s="226">
        <f t="shared" si="23"/>
        <v>9.2666666666666661E-2</v>
      </c>
      <c r="W79" s="230">
        <f t="shared" si="25"/>
        <v>2.3166666666666664</v>
      </c>
      <c r="X79" s="261" t="s">
        <v>1804</v>
      </c>
      <c r="Y79" s="269"/>
    </row>
    <row r="80" spans="1:25">
      <c r="A80" s="175"/>
      <c r="B80" s="137">
        <f t="shared" si="5"/>
        <v>57</v>
      </c>
      <c r="C80" s="247" t="s">
        <v>214</v>
      </c>
      <c r="D80" s="309" t="s">
        <v>366</v>
      </c>
      <c r="E80" s="248" t="s">
        <v>551</v>
      </c>
      <c r="F80" s="247" t="s">
        <v>271</v>
      </c>
      <c r="G80" s="247" t="s">
        <v>151</v>
      </c>
      <c r="H80" s="249">
        <v>4.6900000000000004</v>
      </c>
      <c r="I80" s="192">
        <v>5</v>
      </c>
      <c r="J80" s="193"/>
      <c r="K80" s="193"/>
      <c r="L80" s="193"/>
      <c r="M80" s="224">
        <f t="shared" si="21"/>
        <v>192</v>
      </c>
      <c r="N80" s="225">
        <f t="shared" si="7"/>
        <v>75.040000000000006</v>
      </c>
      <c r="O80" s="218">
        <v>100</v>
      </c>
      <c r="P80" s="226">
        <f t="shared" si="24"/>
        <v>0.75040000000000007</v>
      </c>
      <c r="Q80" s="227"/>
      <c r="R80" s="227"/>
      <c r="S80" s="227"/>
      <c r="T80" s="229">
        <f t="shared" si="22"/>
        <v>0.93800000000000006</v>
      </c>
      <c r="U80" s="231">
        <v>30</v>
      </c>
      <c r="V80" s="226">
        <f t="shared" si="23"/>
        <v>0.15633333333333335</v>
      </c>
      <c r="W80" s="230">
        <f t="shared" si="25"/>
        <v>3.9083333333333337</v>
      </c>
      <c r="X80" s="261" t="s">
        <v>1804</v>
      </c>
      <c r="Y80" s="269"/>
    </row>
    <row r="81" spans="1:25">
      <c r="A81" s="198"/>
      <c r="B81" s="137">
        <f t="shared" si="5"/>
        <v>58</v>
      </c>
      <c r="C81" s="247" t="s">
        <v>214</v>
      </c>
      <c r="D81" s="309" t="s">
        <v>192</v>
      </c>
      <c r="E81" s="248" t="s">
        <v>478</v>
      </c>
      <c r="F81" s="247" t="s">
        <v>260</v>
      </c>
      <c r="G81" s="247" t="s">
        <v>151</v>
      </c>
      <c r="H81" s="249">
        <v>2.12</v>
      </c>
      <c r="I81" s="192"/>
      <c r="J81" s="193"/>
      <c r="K81" s="193"/>
      <c r="L81" s="193"/>
      <c r="M81" s="193"/>
      <c r="N81" s="193"/>
      <c r="O81" s="218">
        <v>100</v>
      </c>
      <c r="P81" s="227"/>
      <c r="Q81" s="227"/>
      <c r="R81" s="227"/>
      <c r="S81" s="227"/>
      <c r="T81" s="229">
        <f t="shared" si="22"/>
        <v>0.42399999999999999</v>
      </c>
      <c r="U81" s="231">
        <v>30</v>
      </c>
      <c r="V81" s="226">
        <f t="shared" si="23"/>
        <v>7.0666666666666669E-2</v>
      </c>
      <c r="W81" s="230">
        <f t="shared" si="25"/>
        <v>1.7666666666666668</v>
      </c>
      <c r="X81" s="261" t="s">
        <v>1804</v>
      </c>
      <c r="Y81" s="270" t="s">
        <v>754</v>
      </c>
    </row>
    <row r="82" spans="1:25">
      <c r="A82" s="198"/>
      <c r="B82" s="137">
        <f t="shared" si="5"/>
        <v>59</v>
      </c>
      <c r="C82" s="247" t="s">
        <v>214</v>
      </c>
      <c r="D82" s="309"/>
      <c r="E82" s="248" t="s">
        <v>552</v>
      </c>
      <c r="F82" s="247" t="s">
        <v>247</v>
      </c>
      <c r="G82" s="247" t="s">
        <v>151</v>
      </c>
      <c r="H82" s="249">
        <v>3.49</v>
      </c>
      <c r="I82" s="192"/>
      <c r="J82" s="193"/>
      <c r="K82" s="193"/>
      <c r="L82" s="193"/>
      <c r="M82" s="193"/>
      <c r="N82" s="193"/>
      <c r="O82" s="193"/>
      <c r="P82" s="193"/>
      <c r="Q82" s="193"/>
      <c r="R82" s="193"/>
      <c r="S82" s="193"/>
      <c r="T82" s="193"/>
      <c r="U82" s="231">
        <v>30</v>
      </c>
      <c r="V82" s="226">
        <f t="shared" si="23"/>
        <v>0.11633333333333334</v>
      </c>
      <c r="W82" s="230">
        <f t="shared" si="25"/>
        <v>2.9083333333333337</v>
      </c>
      <c r="X82" s="261" t="s">
        <v>1804</v>
      </c>
      <c r="Y82" s="269"/>
    </row>
    <row r="83" spans="1:25">
      <c r="A83" s="198"/>
      <c r="B83" s="137">
        <f t="shared" si="5"/>
        <v>60</v>
      </c>
      <c r="C83" s="247" t="s">
        <v>214</v>
      </c>
      <c r="D83" s="309" t="s">
        <v>873</v>
      </c>
      <c r="E83" s="248" t="s">
        <v>472</v>
      </c>
      <c r="F83" s="247" t="s">
        <v>255</v>
      </c>
      <c r="G83" s="247" t="s">
        <v>156</v>
      </c>
      <c r="H83" s="249">
        <v>66.97</v>
      </c>
      <c r="I83" s="192">
        <v>1</v>
      </c>
      <c r="J83" s="193">
        <v>4</v>
      </c>
      <c r="K83" s="193"/>
      <c r="L83" s="193"/>
      <c r="M83" s="224">
        <f t="shared" si="21"/>
        <v>38.400000000000006</v>
      </c>
      <c r="N83" s="225">
        <f t="shared" ref="N83:N144" si="26">(H83*M83)/12</f>
        <v>214.304</v>
      </c>
      <c r="O83" s="218">
        <v>100</v>
      </c>
      <c r="P83" s="226">
        <f t="shared" si="24"/>
        <v>2.1430400000000001</v>
      </c>
      <c r="Q83" s="227">
        <f t="shared" ref="Q83:Q88" si="27">H83*J83*$M$8</f>
        <v>857.21600000000001</v>
      </c>
      <c r="R83" s="220">
        <v>200</v>
      </c>
      <c r="S83" s="228">
        <f t="shared" ref="S83:S88" si="28">Q83/R83</f>
        <v>4.2860800000000001</v>
      </c>
      <c r="T83" s="229">
        <f t="shared" si="22"/>
        <v>13.393999999999998</v>
      </c>
      <c r="U83" s="231">
        <v>30</v>
      </c>
      <c r="V83" s="226">
        <f t="shared" si="23"/>
        <v>2.2323333333333335</v>
      </c>
      <c r="W83" s="230">
        <f t="shared" si="25"/>
        <v>55.808333333333337</v>
      </c>
      <c r="X83" s="261" t="s">
        <v>1804</v>
      </c>
      <c r="Y83" s="269"/>
    </row>
    <row r="84" spans="1:25">
      <c r="A84" s="198"/>
      <c r="B84" s="137">
        <f t="shared" si="5"/>
        <v>61</v>
      </c>
      <c r="C84" s="247" t="s">
        <v>214</v>
      </c>
      <c r="D84" s="309" t="s">
        <v>873</v>
      </c>
      <c r="E84" s="248" t="s">
        <v>473</v>
      </c>
      <c r="F84" s="247" t="s">
        <v>255</v>
      </c>
      <c r="G84" s="247" t="s">
        <v>156</v>
      </c>
      <c r="H84" s="249">
        <v>67.22</v>
      </c>
      <c r="I84" s="192">
        <v>1</v>
      </c>
      <c r="J84" s="193">
        <v>4</v>
      </c>
      <c r="K84" s="193"/>
      <c r="L84" s="193"/>
      <c r="M84" s="224">
        <f t="shared" si="21"/>
        <v>38.400000000000006</v>
      </c>
      <c r="N84" s="225">
        <f t="shared" si="26"/>
        <v>215.10400000000004</v>
      </c>
      <c r="O84" s="218">
        <v>100</v>
      </c>
      <c r="P84" s="226">
        <f t="shared" si="24"/>
        <v>2.1510400000000005</v>
      </c>
      <c r="Q84" s="227">
        <f t="shared" si="27"/>
        <v>860.41600000000005</v>
      </c>
      <c r="R84" s="220">
        <v>200</v>
      </c>
      <c r="S84" s="228">
        <f t="shared" si="28"/>
        <v>4.3020800000000001</v>
      </c>
      <c r="T84" s="229">
        <f t="shared" si="22"/>
        <v>13.444000000000001</v>
      </c>
      <c r="U84" s="231">
        <v>30</v>
      </c>
      <c r="V84" s="226">
        <f t="shared" si="23"/>
        <v>2.2406666666666668</v>
      </c>
      <c r="W84" s="230">
        <f t="shared" si="25"/>
        <v>56.016666666666673</v>
      </c>
      <c r="X84" s="261" t="s">
        <v>1804</v>
      </c>
      <c r="Y84" s="269"/>
    </row>
    <row r="85" spans="1:25">
      <c r="A85" s="198"/>
      <c r="B85" s="137">
        <f t="shared" si="5"/>
        <v>62</v>
      </c>
      <c r="C85" s="247" t="s">
        <v>214</v>
      </c>
      <c r="D85" s="309" t="s">
        <v>873</v>
      </c>
      <c r="E85" s="248" t="s">
        <v>474</v>
      </c>
      <c r="F85" s="247" t="s">
        <v>255</v>
      </c>
      <c r="G85" s="247" t="s">
        <v>156</v>
      </c>
      <c r="H85" s="249">
        <v>67.13</v>
      </c>
      <c r="I85" s="192">
        <v>1</v>
      </c>
      <c r="J85" s="193">
        <v>4</v>
      </c>
      <c r="K85" s="193"/>
      <c r="L85" s="193"/>
      <c r="M85" s="224">
        <f t="shared" si="21"/>
        <v>38.400000000000006</v>
      </c>
      <c r="N85" s="225">
        <f t="shared" si="26"/>
        <v>214.81600000000003</v>
      </c>
      <c r="O85" s="218">
        <v>100</v>
      </c>
      <c r="P85" s="226">
        <f t="shared" si="24"/>
        <v>2.1481600000000003</v>
      </c>
      <c r="Q85" s="227">
        <f t="shared" si="27"/>
        <v>859.26400000000001</v>
      </c>
      <c r="R85" s="220">
        <v>200</v>
      </c>
      <c r="S85" s="228">
        <f t="shared" si="28"/>
        <v>4.2963199999999997</v>
      </c>
      <c r="T85" s="229">
        <f t="shared" si="22"/>
        <v>13.426</v>
      </c>
      <c r="U85" s="231">
        <v>30</v>
      </c>
      <c r="V85" s="226">
        <f t="shared" si="23"/>
        <v>2.2376666666666667</v>
      </c>
      <c r="W85" s="230">
        <f t="shared" si="25"/>
        <v>55.94166666666667</v>
      </c>
      <c r="X85" s="261" t="s">
        <v>1804</v>
      </c>
      <c r="Y85" s="269"/>
    </row>
    <row r="86" spans="1:25">
      <c r="A86" s="198"/>
      <c r="B86" s="137">
        <f t="shared" si="5"/>
        <v>63</v>
      </c>
      <c r="C86" s="247" t="s">
        <v>214</v>
      </c>
      <c r="D86" s="309" t="s">
        <v>873</v>
      </c>
      <c r="E86" s="248" t="s">
        <v>553</v>
      </c>
      <c r="F86" s="247" t="s">
        <v>255</v>
      </c>
      <c r="G86" s="247" t="s">
        <v>156</v>
      </c>
      <c r="H86" s="249">
        <v>67.62</v>
      </c>
      <c r="I86" s="192">
        <v>1</v>
      </c>
      <c r="J86" s="193">
        <v>4</v>
      </c>
      <c r="K86" s="193"/>
      <c r="L86" s="193"/>
      <c r="M86" s="224">
        <f t="shared" si="21"/>
        <v>38.400000000000006</v>
      </c>
      <c r="N86" s="225">
        <f t="shared" si="26"/>
        <v>216.38400000000004</v>
      </c>
      <c r="O86" s="218">
        <v>100</v>
      </c>
      <c r="P86" s="226">
        <f t="shared" si="24"/>
        <v>2.1638400000000004</v>
      </c>
      <c r="Q86" s="227">
        <f t="shared" si="27"/>
        <v>865.53600000000006</v>
      </c>
      <c r="R86" s="220">
        <v>200</v>
      </c>
      <c r="S86" s="228">
        <f t="shared" si="28"/>
        <v>4.32768</v>
      </c>
      <c r="T86" s="229">
        <f t="shared" si="22"/>
        <v>13.524000000000001</v>
      </c>
      <c r="U86" s="231">
        <v>30</v>
      </c>
      <c r="V86" s="226">
        <f t="shared" si="23"/>
        <v>2.254</v>
      </c>
      <c r="W86" s="230">
        <f t="shared" si="25"/>
        <v>56.35</v>
      </c>
      <c r="X86" s="261" t="s">
        <v>1804</v>
      </c>
      <c r="Y86" s="269"/>
    </row>
    <row r="87" spans="1:25">
      <c r="A87" s="198"/>
      <c r="B87" s="137">
        <f t="shared" si="5"/>
        <v>64</v>
      </c>
      <c r="C87" s="247" t="s">
        <v>214</v>
      </c>
      <c r="D87" s="309" t="s">
        <v>873</v>
      </c>
      <c r="E87" s="248" t="s">
        <v>475</v>
      </c>
      <c r="F87" s="247" t="s">
        <v>255</v>
      </c>
      <c r="G87" s="247" t="s">
        <v>156</v>
      </c>
      <c r="H87" s="249">
        <v>67.22</v>
      </c>
      <c r="I87" s="192">
        <v>1</v>
      </c>
      <c r="J87" s="193">
        <v>4</v>
      </c>
      <c r="K87" s="193"/>
      <c r="L87" s="193"/>
      <c r="M87" s="224">
        <f t="shared" si="21"/>
        <v>38.400000000000006</v>
      </c>
      <c r="N87" s="225">
        <f t="shared" si="26"/>
        <v>215.10400000000004</v>
      </c>
      <c r="O87" s="218">
        <v>100</v>
      </c>
      <c r="P87" s="226">
        <f t="shared" si="24"/>
        <v>2.1510400000000005</v>
      </c>
      <c r="Q87" s="227">
        <f t="shared" si="27"/>
        <v>860.41600000000005</v>
      </c>
      <c r="R87" s="220">
        <v>200</v>
      </c>
      <c r="S87" s="228">
        <f t="shared" si="28"/>
        <v>4.3020800000000001</v>
      </c>
      <c r="T87" s="229">
        <f t="shared" si="22"/>
        <v>13.444000000000001</v>
      </c>
      <c r="U87" s="231">
        <v>30</v>
      </c>
      <c r="V87" s="226">
        <f t="shared" si="23"/>
        <v>2.2406666666666668</v>
      </c>
      <c r="W87" s="230">
        <f t="shared" si="25"/>
        <v>56.016666666666673</v>
      </c>
      <c r="X87" s="261" t="s">
        <v>1804</v>
      </c>
      <c r="Y87" s="269"/>
    </row>
    <row r="88" spans="1:25">
      <c r="A88" s="198"/>
      <c r="B88" s="137">
        <f t="shared" si="5"/>
        <v>65</v>
      </c>
      <c r="C88" s="247" t="s">
        <v>214</v>
      </c>
      <c r="D88" s="309" t="s">
        <v>873</v>
      </c>
      <c r="E88" s="248" t="s">
        <v>476</v>
      </c>
      <c r="F88" s="247" t="s">
        <v>255</v>
      </c>
      <c r="G88" s="247" t="s">
        <v>156</v>
      </c>
      <c r="H88" s="249">
        <v>72.34</v>
      </c>
      <c r="I88" s="192">
        <v>1</v>
      </c>
      <c r="J88" s="193">
        <v>4</v>
      </c>
      <c r="K88" s="193"/>
      <c r="L88" s="193"/>
      <c r="M88" s="224">
        <f t="shared" si="21"/>
        <v>38.400000000000006</v>
      </c>
      <c r="N88" s="225">
        <f t="shared" si="26"/>
        <v>231.48800000000006</v>
      </c>
      <c r="O88" s="218">
        <v>100</v>
      </c>
      <c r="P88" s="226">
        <f t="shared" si="24"/>
        <v>2.3148800000000005</v>
      </c>
      <c r="Q88" s="227">
        <f t="shared" si="27"/>
        <v>925.95200000000011</v>
      </c>
      <c r="R88" s="220">
        <v>200</v>
      </c>
      <c r="S88" s="228">
        <f t="shared" si="28"/>
        <v>4.629760000000001</v>
      </c>
      <c r="T88" s="229">
        <f t="shared" si="22"/>
        <v>14.468</v>
      </c>
      <c r="U88" s="231">
        <v>30</v>
      </c>
      <c r="V88" s="226">
        <f t="shared" si="23"/>
        <v>2.4113333333333333</v>
      </c>
      <c r="W88" s="230">
        <f t="shared" si="25"/>
        <v>60.283333333333331</v>
      </c>
      <c r="X88" s="261" t="s">
        <v>1804</v>
      </c>
      <c r="Y88" s="269"/>
    </row>
    <row r="89" spans="1:25">
      <c r="A89" s="198"/>
      <c r="B89" s="137">
        <f t="shared" si="5"/>
        <v>66</v>
      </c>
      <c r="C89" s="247" t="s">
        <v>214</v>
      </c>
      <c r="D89" s="309" t="s">
        <v>369</v>
      </c>
      <c r="E89" s="248" t="s">
        <v>267</v>
      </c>
      <c r="F89" s="247" t="s">
        <v>554</v>
      </c>
      <c r="G89" s="247" t="s">
        <v>151</v>
      </c>
      <c r="H89" s="249">
        <v>17.260000000000002</v>
      </c>
      <c r="I89" s="192">
        <v>5</v>
      </c>
      <c r="J89" s="193"/>
      <c r="K89" s="193"/>
      <c r="L89" s="193"/>
      <c r="M89" s="224">
        <f t="shared" si="21"/>
        <v>192</v>
      </c>
      <c r="N89" s="225">
        <f t="shared" si="26"/>
        <v>276.16000000000003</v>
      </c>
      <c r="O89" s="218">
        <v>100</v>
      </c>
      <c r="P89" s="226">
        <f t="shared" si="24"/>
        <v>2.7616000000000001</v>
      </c>
      <c r="Q89" s="227"/>
      <c r="R89" s="199"/>
      <c r="S89" s="227"/>
      <c r="T89" s="229">
        <f t="shared" si="22"/>
        <v>3.452</v>
      </c>
      <c r="U89" s="231">
        <v>30</v>
      </c>
      <c r="V89" s="226">
        <f t="shared" si="23"/>
        <v>0.57533333333333336</v>
      </c>
      <c r="W89" s="230">
        <f t="shared" si="25"/>
        <v>14.383333333333335</v>
      </c>
      <c r="X89" s="261" t="s">
        <v>1804</v>
      </c>
      <c r="Y89" s="269"/>
    </row>
    <row r="90" spans="1:25">
      <c r="A90" s="198"/>
      <c r="B90" s="137">
        <f t="shared" ref="B90:B155" si="29">B89+1</f>
        <v>67</v>
      </c>
      <c r="C90" s="247" t="s">
        <v>214</v>
      </c>
      <c r="D90" s="309" t="s">
        <v>369</v>
      </c>
      <c r="E90" s="248" t="s">
        <v>266</v>
      </c>
      <c r="F90" s="247" t="s">
        <v>554</v>
      </c>
      <c r="G90" s="247" t="s">
        <v>151</v>
      </c>
      <c r="H90" s="249">
        <v>41.09</v>
      </c>
      <c r="I90" s="192">
        <v>5</v>
      </c>
      <c r="J90" s="193"/>
      <c r="K90" s="193"/>
      <c r="L90" s="193"/>
      <c r="M90" s="224">
        <f t="shared" si="21"/>
        <v>192</v>
      </c>
      <c r="N90" s="225">
        <f t="shared" si="26"/>
        <v>657.44</v>
      </c>
      <c r="O90" s="218">
        <v>100</v>
      </c>
      <c r="P90" s="226">
        <f t="shared" si="24"/>
        <v>6.5744000000000007</v>
      </c>
      <c r="Q90" s="227"/>
      <c r="R90" s="199"/>
      <c r="S90" s="227"/>
      <c r="T90" s="229">
        <f t="shared" si="22"/>
        <v>8.218</v>
      </c>
      <c r="U90" s="231">
        <v>30</v>
      </c>
      <c r="V90" s="226">
        <f t="shared" si="23"/>
        <v>1.3696666666666668</v>
      </c>
      <c r="W90" s="230">
        <f t="shared" si="25"/>
        <v>34.241666666666667</v>
      </c>
      <c r="X90" s="261" t="s">
        <v>1804</v>
      </c>
      <c r="Y90" s="269"/>
    </row>
    <row r="91" spans="1:25">
      <c r="A91" s="198"/>
      <c r="B91" s="137">
        <f t="shared" si="29"/>
        <v>68</v>
      </c>
      <c r="C91" s="247" t="s">
        <v>214</v>
      </c>
      <c r="D91" s="309" t="s">
        <v>873</v>
      </c>
      <c r="E91" s="248" t="s">
        <v>468</v>
      </c>
      <c r="F91" s="247" t="s">
        <v>255</v>
      </c>
      <c r="G91" s="247" t="s">
        <v>156</v>
      </c>
      <c r="H91" s="249">
        <v>68.540000000000006</v>
      </c>
      <c r="I91" s="192">
        <v>1</v>
      </c>
      <c r="J91" s="193">
        <v>4</v>
      </c>
      <c r="K91" s="193"/>
      <c r="L91" s="193"/>
      <c r="M91" s="224">
        <f t="shared" si="21"/>
        <v>38.400000000000006</v>
      </c>
      <c r="N91" s="225">
        <f t="shared" si="26"/>
        <v>219.32800000000006</v>
      </c>
      <c r="O91" s="218">
        <v>100</v>
      </c>
      <c r="P91" s="226">
        <f t="shared" si="24"/>
        <v>2.1932800000000006</v>
      </c>
      <c r="Q91" s="227">
        <f t="shared" ref="Q91:Q105" si="30">H91*J91*$M$8</f>
        <v>877.31200000000013</v>
      </c>
      <c r="R91" s="220">
        <v>200</v>
      </c>
      <c r="S91" s="228">
        <f t="shared" ref="S91:S105" si="31">Q91/R91</f>
        <v>4.3865600000000002</v>
      </c>
      <c r="T91" s="229">
        <f t="shared" si="22"/>
        <v>13.708</v>
      </c>
      <c r="U91" s="231">
        <v>30</v>
      </c>
      <c r="V91" s="226">
        <f t="shared" si="23"/>
        <v>2.2846666666666668</v>
      </c>
      <c r="W91" s="230">
        <f t="shared" si="25"/>
        <v>57.116666666666674</v>
      </c>
      <c r="X91" s="261" t="s">
        <v>1804</v>
      </c>
      <c r="Y91" s="269"/>
    </row>
    <row r="92" spans="1:25">
      <c r="A92" s="198">
        <v>1</v>
      </c>
      <c r="B92" s="137">
        <f t="shared" si="29"/>
        <v>69</v>
      </c>
      <c r="C92" s="247" t="s">
        <v>214</v>
      </c>
      <c r="D92" s="309" t="s">
        <v>871</v>
      </c>
      <c r="E92" s="248" t="s">
        <v>261</v>
      </c>
      <c r="F92" s="247" t="s">
        <v>555</v>
      </c>
      <c r="G92" s="247" t="s">
        <v>156</v>
      </c>
      <c r="H92" s="249">
        <v>51.06</v>
      </c>
      <c r="I92" s="192">
        <v>1</v>
      </c>
      <c r="J92" s="193">
        <v>4</v>
      </c>
      <c r="K92" s="193"/>
      <c r="L92" s="193"/>
      <c r="M92" s="224">
        <f t="shared" si="21"/>
        <v>38.400000000000006</v>
      </c>
      <c r="N92" s="225">
        <f t="shared" si="26"/>
        <v>163.39200000000002</v>
      </c>
      <c r="O92" s="218">
        <v>100</v>
      </c>
      <c r="P92" s="226">
        <f t="shared" si="24"/>
        <v>1.6339200000000003</v>
      </c>
      <c r="Q92" s="227">
        <f t="shared" si="30"/>
        <v>653.5680000000001</v>
      </c>
      <c r="R92" s="220">
        <v>200</v>
      </c>
      <c r="S92" s="228">
        <f t="shared" si="31"/>
        <v>3.2678400000000005</v>
      </c>
      <c r="T92" s="229">
        <f t="shared" si="22"/>
        <v>10.212000000000002</v>
      </c>
      <c r="U92" s="231">
        <v>30</v>
      </c>
      <c r="V92" s="226">
        <f t="shared" si="23"/>
        <v>1.7020000000000002</v>
      </c>
      <c r="W92" s="230">
        <f t="shared" si="25"/>
        <v>42.550000000000004</v>
      </c>
      <c r="X92" s="261" t="s">
        <v>1804</v>
      </c>
      <c r="Y92" s="269"/>
    </row>
    <row r="93" spans="1:25">
      <c r="A93" s="103">
        <v>1</v>
      </c>
      <c r="B93" s="137">
        <f t="shared" si="29"/>
        <v>70</v>
      </c>
      <c r="C93" s="247" t="s">
        <v>214</v>
      </c>
      <c r="D93" s="309" t="s">
        <v>871</v>
      </c>
      <c r="E93" s="248" t="s">
        <v>262</v>
      </c>
      <c r="F93" s="247" t="s">
        <v>556</v>
      </c>
      <c r="G93" s="247" t="s">
        <v>156</v>
      </c>
      <c r="H93" s="249">
        <v>88.03</v>
      </c>
      <c r="I93" s="192">
        <v>1</v>
      </c>
      <c r="J93" s="193">
        <v>4</v>
      </c>
      <c r="K93" s="193"/>
      <c r="L93" s="193"/>
      <c r="M93" s="224">
        <f t="shared" si="21"/>
        <v>38.400000000000006</v>
      </c>
      <c r="N93" s="225">
        <f t="shared" si="26"/>
        <v>281.69600000000008</v>
      </c>
      <c r="O93" s="218">
        <v>100</v>
      </c>
      <c r="P93" s="226">
        <f t="shared" si="24"/>
        <v>2.8169600000000008</v>
      </c>
      <c r="Q93" s="227">
        <f t="shared" si="30"/>
        <v>1126.7840000000001</v>
      </c>
      <c r="R93" s="220">
        <v>200</v>
      </c>
      <c r="S93" s="228">
        <f t="shared" si="31"/>
        <v>5.6339200000000007</v>
      </c>
      <c r="T93" s="229">
        <f t="shared" si="22"/>
        <v>17.605999999999998</v>
      </c>
      <c r="U93" s="231">
        <v>30</v>
      </c>
      <c r="V93" s="226">
        <f t="shared" si="23"/>
        <v>2.9343333333333335</v>
      </c>
      <c r="W93" s="230">
        <f t="shared" si="25"/>
        <v>73.358333333333334</v>
      </c>
      <c r="X93" s="261" t="s">
        <v>1804</v>
      </c>
      <c r="Y93" s="269"/>
    </row>
    <row r="94" spans="1:25">
      <c r="A94" s="103">
        <v>1</v>
      </c>
      <c r="B94" s="137">
        <f t="shared" si="29"/>
        <v>71</v>
      </c>
      <c r="C94" s="247" t="s">
        <v>214</v>
      </c>
      <c r="D94" s="309" t="s">
        <v>1121</v>
      </c>
      <c r="E94" s="248" t="s">
        <v>557</v>
      </c>
      <c r="F94" s="247" t="s">
        <v>558</v>
      </c>
      <c r="G94" s="247" t="s">
        <v>156</v>
      </c>
      <c r="H94" s="249">
        <v>7.21</v>
      </c>
      <c r="I94" s="192">
        <v>1</v>
      </c>
      <c r="J94" s="193">
        <v>4</v>
      </c>
      <c r="K94" s="193"/>
      <c r="L94" s="193"/>
      <c r="M94" s="224">
        <f t="shared" si="21"/>
        <v>38.400000000000006</v>
      </c>
      <c r="N94" s="225">
        <f t="shared" si="26"/>
        <v>23.072000000000003</v>
      </c>
      <c r="O94" s="218">
        <v>100</v>
      </c>
      <c r="P94" s="226">
        <f t="shared" si="24"/>
        <v>0.23072000000000004</v>
      </c>
      <c r="Q94" s="227">
        <f t="shared" si="30"/>
        <v>92.288000000000011</v>
      </c>
      <c r="R94" s="220">
        <v>200</v>
      </c>
      <c r="S94" s="228">
        <f t="shared" si="31"/>
        <v>0.46144000000000007</v>
      </c>
      <c r="T94" s="229">
        <f t="shared" si="22"/>
        <v>1.4419999999999999</v>
      </c>
      <c r="U94" s="231">
        <v>30</v>
      </c>
      <c r="V94" s="226">
        <f t="shared" si="23"/>
        <v>0.24033333333333334</v>
      </c>
      <c r="W94" s="230">
        <f t="shared" si="25"/>
        <v>6.0083333333333337</v>
      </c>
      <c r="X94" s="261" t="s">
        <v>1804</v>
      </c>
      <c r="Y94" s="269"/>
    </row>
    <row r="95" spans="1:25">
      <c r="A95" s="103">
        <v>1</v>
      </c>
      <c r="B95" s="137">
        <f t="shared" si="29"/>
        <v>72</v>
      </c>
      <c r="C95" s="247" t="s">
        <v>214</v>
      </c>
      <c r="D95" s="309" t="s">
        <v>871</v>
      </c>
      <c r="E95" s="248" t="s">
        <v>559</v>
      </c>
      <c r="F95" s="247" t="s">
        <v>560</v>
      </c>
      <c r="G95" s="247" t="s">
        <v>156</v>
      </c>
      <c r="H95" s="249">
        <v>16.84</v>
      </c>
      <c r="I95" s="192">
        <v>1</v>
      </c>
      <c r="J95" s="193">
        <v>4</v>
      </c>
      <c r="K95" s="193"/>
      <c r="L95" s="193"/>
      <c r="M95" s="224">
        <f t="shared" si="21"/>
        <v>38.400000000000006</v>
      </c>
      <c r="N95" s="225">
        <f t="shared" si="26"/>
        <v>53.888000000000005</v>
      </c>
      <c r="O95" s="218">
        <v>100</v>
      </c>
      <c r="P95" s="226">
        <f t="shared" si="24"/>
        <v>0.53888000000000003</v>
      </c>
      <c r="Q95" s="227">
        <f t="shared" si="30"/>
        <v>215.55200000000002</v>
      </c>
      <c r="R95" s="220">
        <v>200</v>
      </c>
      <c r="S95" s="228">
        <f t="shared" si="31"/>
        <v>1.0777600000000001</v>
      </c>
      <c r="T95" s="229">
        <f t="shared" si="22"/>
        <v>3.3679999999999999</v>
      </c>
      <c r="U95" s="231">
        <v>30</v>
      </c>
      <c r="V95" s="226">
        <f t="shared" si="23"/>
        <v>0.56133333333333335</v>
      </c>
      <c r="W95" s="230">
        <f t="shared" si="25"/>
        <v>14.033333333333333</v>
      </c>
      <c r="X95" s="261" t="s">
        <v>1804</v>
      </c>
      <c r="Y95" s="269"/>
    </row>
    <row r="96" spans="1:25">
      <c r="A96" s="103">
        <v>1</v>
      </c>
      <c r="B96" s="137">
        <f t="shared" si="29"/>
        <v>73</v>
      </c>
      <c r="C96" s="247" t="s">
        <v>214</v>
      </c>
      <c r="D96" s="309" t="s">
        <v>871</v>
      </c>
      <c r="E96" s="248" t="s">
        <v>238</v>
      </c>
      <c r="F96" s="247" t="s">
        <v>561</v>
      </c>
      <c r="G96" s="247" t="s">
        <v>156</v>
      </c>
      <c r="H96" s="249">
        <v>50.32</v>
      </c>
      <c r="I96" s="192">
        <v>1</v>
      </c>
      <c r="J96" s="193">
        <v>4</v>
      </c>
      <c r="K96" s="193"/>
      <c r="L96" s="193"/>
      <c r="M96" s="224">
        <f t="shared" si="21"/>
        <v>38.400000000000006</v>
      </c>
      <c r="N96" s="225">
        <f t="shared" si="26"/>
        <v>161.02400000000003</v>
      </c>
      <c r="O96" s="218">
        <v>100</v>
      </c>
      <c r="P96" s="226">
        <f t="shared" si="24"/>
        <v>1.6102400000000003</v>
      </c>
      <c r="Q96" s="227">
        <f t="shared" si="30"/>
        <v>644.096</v>
      </c>
      <c r="R96" s="220">
        <v>200</v>
      </c>
      <c r="S96" s="228">
        <f t="shared" si="31"/>
        <v>3.2204800000000002</v>
      </c>
      <c r="T96" s="229">
        <f t="shared" si="22"/>
        <v>10.064</v>
      </c>
      <c r="U96" s="231">
        <v>30</v>
      </c>
      <c r="V96" s="226">
        <f t="shared" si="23"/>
        <v>1.6773333333333333</v>
      </c>
      <c r="W96" s="230">
        <f t="shared" si="25"/>
        <v>41.933333333333337</v>
      </c>
      <c r="X96" s="261" t="s">
        <v>1804</v>
      </c>
      <c r="Y96" s="269"/>
    </row>
    <row r="97" spans="1:25">
      <c r="A97" s="103">
        <v>1</v>
      </c>
      <c r="B97" s="137">
        <f t="shared" si="29"/>
        <v>74</v>
      </c>
      <c r="C97" s="247" t="s">
        <v>214</v>
      </c>
      <c r="D97" s="309" t="s">
        <v>871</v>
      </c>
      <c r="E97" s="248" t="s">
        <v>239</v>
      </c>
      <c r="F97" s="247" t="s">
        <v>561</v>
      </c>
      <c r="G97" s="247" t="s">
        <v>562</v>
      </c>
      <c r="H97" s="249">
        <v>70.540000000000006</v>
      </c>
      <c r="I97" s="192">
        <v>1</v>
      </c>
      <c r="J97" s="193">
        <v>4</v>
      </c>
      <c r="K97" s="193"/>
      <c r="L97" s="193"/>
      <c r="M97" s="224">
        <f t="shared" si="21"/>
        <v>38.400000000000006</v>
      </c>
      <c r="N97" s="225">
        <f t="shared" si="26"/>
        <v>225.72800000000007</v>
      </c>
      <c r="O97" s="218">
        <v>100</v>
      </c>
      <c r="P97" s="226">
        <f t="shared" si="24"/>
        <v>2.2572800000000006</v>
      </c>
      <c r="Q97" s="227">
        <f t="shared" si="30"/>
        <v>902.91200000000015</v>
      </c>
      <c r="R97" s="220">
        <v>200</v>
      </c>
      <c r="S97" s="228">
        <f t="shared" si="31"/>
        <v>4.5145600000000004</v>
      </c>
      <c r="T97" s="229">
        <f t="shared" si="22"/>
        <v>14.108000000000001</v>
      </c>
      <c r="U97" s="231">
        <v>30</v>
      </c>
      <c r="V97" s="226">
        <f t="shared" si="23"/>
        <v>2.3513333333333337</v>
      </c>
      <c r="W97" s="230">
        <f t="shared" si="25"/>
        <v>58.783333333333346</v>
      </c>
      <c r="X97" s="261" t="s">
        <v>1804</v>
      </c>
      <c r="Y97" s="269"/>
    </row>
    <row r="98" spans="1:25">
      <c r="A98" s="103">
        <v>1</v>
      </c>
      <c r="B98" s="137">
        <f t="shared" si="29"/>
        <v>75</v>
      </c>
      <c r="C98" s="247" t="s">
        <v>214</v>
      </c>
      <c r="D98" s="309" t="s">
        <v>871</v>
      </c>
      <c r="E98" s="248" t="s">
        <v>563</v>
      </c>
      <c r="F98" s="247" t="s">
        <v>564</v>
      </c>
      <c r="G98" s="247" t="s">
        <v>565</v>
      </c>
      <c r="H98" s="249">
        <v>35.44</v>
      </c>
      <c r="I98" s="193">
        <v>1</v>
      </c>
      <c r="J98" s="193">
        <v>4</v>
      </c>
      <c r="K98" s="193"/>
      <c r="L98" s="193"/>
      <c r="M98" s="224">
        <f t="shared" si="21"/>
        <v>38.400000000000006</v>
      </c>
      <c r="N98" s="225">
        <f t="shared" si="26"/>
        <v>113.40800000000002</v>
      </c>
      <c r="O98" s="218">
        <v>100</v>
      </c>
      <c r="P98" s="226">
        <f t="shared" si="24"/>
        <v>1.1340800000000002</v>
      </c>
      <c r="Q98" s="227">
        <f t="shared" si="30"/>
        <v>453.63200000000001</v>
      </c>
      <c r="R98" s="220">
        <v>200</v>
      </c>
      <c r="S98" s="228">
        <f t="shared" si="31"/>
        <v>2.26816</v>
      </c>
      <c r="T98" s="229">
        <f t="shared" si="22"/>
        <v>7.0880000000000001</v>
      </c>
      <c r="U98" s="231">
        <v>30</v>
      </c>
      <c r="V98" s="226">
        <f t="shared" si="23"/>
        <v>1.1813333333333333</v>
      </c>
      <c r="W98" s="230">
        <f t="shared" si="25"/>
        <v>29.533333333333335</v>
      </c>
      <c r="X98" s="261" t="s">
        <v>1804</v>
      </c>
      <c r="Y98" s="269"/>
    </row>
    <row r="99" spans="1:25">
      <c r="A99" s="103">
        <v>1</v>
      </c>
      <c r="B99" s="137">
        <f t="shared" si="29"/>
        <v>76</v>
      </c>
      <c r="C99" s="247" t="s">
        <v>214</v>
      </c>
      <c r="D99" s="309" t="s">
        <v>1121</v>
      </c>
      <c r="E99" s="248" t="s">
        <v>235</v>
      </c>
      <c r="F99" s="247" t="s">
        <v>566</v>
      </c>
      <c r="G99" s="247" t="s">
        <v>156</v>
      </c>
      <c r="H99" s="249">
        <v>6.92</v>
      </c>
      <c r="I99" s="201">
        <v>1</v>
      </c>
      <c r="J99" s="201">
        <v>4</v>
      </c>
      <c r="K99" s="201"/>
      <c r="L99" s="201"/>
      <c r="M99" s="224">
        <f t="shared" si="21"/>
        <v>38.400000000000006</v>
      </c>
      <c r="N99" s="225">
        <f t="shared" si="26"/>
        <v>22.144000000000002</v>
      </c>
      <c r="O99" s="218">
        <v>100</v>
      </c>
      <c r="P99" s="226">
        <f t="shared" si="24"/>
        <v>0.22144000000000003</v>
      </c>
      <c r="Q99" s="227">
        <f t="shared" si="30"/>
        <v>88.576000000000008</v>
      </c>
      <c r="R99" s="220">
        <v>200</v>
      </c>
      <c r="S99" s="228">
        <f t="shared" si="31"/>
        <v>0.44288000000000005</v>
      </c>
      <c r="T99" s="229">
        <f t="shared" si="22"/>
        <v>1.3839999999999999</v>
      </c>
      <c r="U99" s="231">
        <v>30</v>
      </c>
      <c r="V99" s="226">
        <f t="shared" si="23"/>
        <v>0.23066666666666666</v>
      </c>
      <c r="W99" s="230">
        <f t="shared" si="25"/>
        <v>5.7666666666666666</v>
      </c>
      <c r="X99" s="261" t="s">
        <v>1804</v>
      </c>
      <c r="Y99" s="269"/>
    </row>
    <row r="100" spans="1:25">
      <c r="A100" s="103">
        <v>1</v>
      </c>
      <c r="B100" s="137">
        <f t="shared" si="29"/>
        <v>77</v>
      </c>
      <c r="C100" s="247" t="s">
        <v>214</v>
      </c>
      <c r="D100" s="309" t="s">
        <v>871</v>
      </c>
      <c r="E100" s="248" t="s">
        <v>234</v>
      </c>
      <c r="F100" s="247" t="s">
        <v>567</v>
      </c>
      <c r="G100" s="247" t="s">
        <v>156</v>
      </c>
      <c r="H100" s="249">
        <v>87.95</v>
      </c>
      <c r="I100" s="193">
        <v>1</v>
      </c>
      <c r="J100" s="193">
        <v>4</v>
      </c>
      <c r="K100" s="193"/>
      <c r="L100" s="193"/>
      <c r="M100" s="224">
        <f t="shared" si="21"/>
        <v>38.400000000000006</v>
      </c>
      <c r="N100" s="225">
        <f t="shared" si="26"/>
        <v>281.44000000000005</v>
      </c>
      <c r="O100" s="218">
        <v>100</v>
      </c>
      <c r="P100" s="226">
        <f t="shared" si="24"/>
        <v>2.8144000000000005</v>
      </c>
      <c r="Q100" s="227">
        <f t="shared" si="30"/>
        <v>1125.76</v>
      </c>
      <c r="R100" s="220">
        <v>200</v>
      </c>
      <c r="S100" s="228">
        <f t="shared" si="31"/>
        <v>5.6288</v>
      </c>
      <c r="T100" s="229">
        <f t="shared" si="22"/>
        <v>17.59</v>
      </c>
      <c r="U100" s="231">
        <v>30</v>
      </c>
      <c r="V100" s="226">
        <f t="shared" si="23"/>
        <v>2.9316666666666666</v>
      </c>
      <c r="W100" s="230">
        <f t="shared" si="25"/>
        <v>73.291666666666671</v>
      </c>
      <c r="X100" s="261" t="s">
        <v>1804</v>
      </c>
      <c r="Y100" s="269"/>
    </row>
    <row r="101" spans="1:25">
      <c r="A101" s="103"/>
      <c r="B101" s="137">
        <f t="shared" si="29"/>
        <v>78</v>
      </c>
      <c r="C101" s="247" t="s">
        <v>214</v>
      </c>
      <c r="D101" s="309" t="s">
        <v>1121</v>
      </c>
      <c r="E101" s="248" t="s">
        <v>233</v>
      </c>
      <c r="F101" s="247" t="s">
        <v>566</v>
      </c>
      <c r="G101" s="247" t="s">
        <v>156</v>
      </c>
      <c r="H101" s="249">
        <v>7.01</v>
      </c>
      <c r="I101" s="192">
        <v>1</v>
      </c>
      <c r="J101" s="193">
        <v>4</v>
      </c>
      <c r="K101" s="193"/>
      <c r="L101" s="193"/>
      <c r="M101" s="224">
        <f t="shared" si="21"/>
        <v>38.400000000000006</v>
      </c>
      <c r="N101" s="225">
        <f t="shared" si="26"/>
        <v>22.432000000000002</v>
      </c>
      <c r="O101" s="218">
        <v>100</v>
      </c>
      <c r="P101" s="226">
        <f t="shared" si="24"/>
        <v>0.22432000000000002</v>
      </c>
      <c r="Q101" s="227">
        <f t="shared" si="30"/>
        <v>89.728000000000009</v>
      </c>
      <c r="R101" s="220">
        <v>200</v>
      </c>
      <c r="S101" s="228">
        <f t="shared" si="31"/>
        <v>0.44864000000000004</v>
      </c>
      <c r="T101" s="229">
        <f t="shared" si="22"/>
        <v>1.4019999999999999</v>
      </c>
      <c r="U101" s="231">
        <v>30</v>
      </c>
      <c r="V101" s="226">
        <f t="shared" si="23"/>
        <v>0.23366666666666666</v>
      </c>
      <c r="W101" s="230">
        <f t="shared" si="25"/>
        <v>5.8416666666666668</v>
      </c>
      <c r="X101" s="261" t="s">
        <v>1804</v>
      </c>
      <c r="Y101" s="269"/>
    </row>
    <row r="102" spans="1:25">
      <c r="A102" s="103"/>
      <c r="B102" s="137">
        <f t="shared" si="29"/>
        <v>79</v>
      </c>
      <c r="C102" s="247" t="s">
        <v>214</v>
      </c>
      <c r="D102" s="309" t="s">
        <v>1121</v>
      </c>
      <c r="E102" s="248" t="s">
        <v>236</v>
      </c>
      <c r="F102" s="247" t="s">
        <v>566</v>
      </c>
      <c r="G102" s="247" t="s">
        <v>156</v>
      </c>
      <c r="H102" s="249">
        <v>16.71</v>
      </c>
      <c r="I102" s="193">
        <v>1</v>
      </c>
      <c r="J102" s="193">
        <v>4</v>
      </c>
      <c r="K102" s="193"/>
      <c r="L102" s="193"/>
      <c r="M102" s="224">
        <f t="shared" si="21"/>
        <v>38.400000000000006</v>
      </c>
      <c r="N102" s="225">
        <f t="shared" si="26"/>
        <v>53.472000000000008</v>
      </c>
      <c r="O102" s="218">
        <v>100</v>
      </c>
      <c r="P102" s="226">
        <f t="shared" si="24"/>
        <v>0.53472000000000008</v>
      </c>
      <c r="Q102" s="227">
        <f t="shared" si="30"/>
        <v>213.88800000000003</v>
      </c>
      <c r="R102" s="220">
        <v>200</v>
      </c>
      <c r="S102" s="228">
        <f t="shared" si="31"/>
        <v>1.0694400000000002</v>
      </c>
      <c r="T102" s="229">
        <f t="shared" si="22"/>
        <v>3.3420000000000001</v>
      </c>
      <c r="U102" s="231">
        <v>30</v>
      </c>
      <c r="V102" s="226">
        <f t="shared" si="23"/>
        <v>0.55700000000000005</v>
      </c>
      <c r="W102" s="230">
        <f t="shared" si="25"/>
        <v>13.925000000000001</v>
      </c>
      <c r="X102" s="261" t="s">
        <v>1804</v>
      </c>
      <c r="Y102" s="269"/>
    </row>
    <row r="103" spans="1:25">
      <c r="A103" s="103"/>
      <c r="B103" s="137">
        <f t="shared" si="29"/>
        <v>80</v>
      </c>
      <c r="C103" s="247" t="s">
        <v>214</v>
      </c>
      <c r="D103" s="309" t="s">
        <v>871</v>
      </c>
      <c r="E103" s="248" t="s">
        <v>228</v>
      </c>
      <c r="F103" s="247" t="s">
        <v>568</v>
      </c>
      <c r="G103" s="247" t="s">
        <v>569</v>
      </c>
      <c r="H103" s="249">
        <v>49.84</v>
      </c>
      <c r="I103" s="193">
        <v>1</v>
      </c>
      <c r="J103" s="193">
        <v>4</v>
      </c>
      <c r="K103" s="193"/>
      <c r="L103" s="193"/>
      <c r="M103" s="224">
        <f t="shared" si="21"/>
        <v>38.400000000000006</v>
      </c>
      <c r="N103" s="225">
        <f t="shared" si="26"/>
        <v>159.48800000000003</v>
      </c>
      <c r="O103" s="218">
        <v>100</v>
      </c>
      <c r="P103" s="226">
        <f t="shared" si="24"/>
        <v>1.5948800000000003</v>
      </c>
      <c r="Q103" s="227">
        <f t="shared" si="30"/>
        <v>637.95200000000011</v>
      </c>
      <c r="R103" s="220">
        <v>200</v>
      </c>
      <c r="S103" s="228">
        <f t="shared" si="31"/>
        <v>3.1897600000000006</v>
      </c>
      <c r="T103" s="229">
        <f t="shared" si="22"/>
        <v>9.968</v>
      </c>
      <c r="U103" s="231">
        <v>30</v>
      </c>
      <c r="V103" s="226">
        <f t="shared" si="23"/>
        <v>1.6613333333333336</v>
      </c>
      <c r="W103" s="230">
        <f t="shared" si="25"/>
        <v>41.533333333333339</v>
      </c>
      <c r="X103" s="261" t="s">
        <v>1804</v>
      </c>
      <c r="Y103" s="269"/>
    </row>
    <row r="104" spans="1:25">
      <c r="A104" s="103"/>
      <c r="B104" s="137">
        <f t="shared" si="29"/>
        <v>81</v>
      </c>
      <c r="C104" s="247" t="s">
        <v>214</v>
      </c>
      <c r="D104" s="309" t="s">
        <v>871</v>
      </c>
      <c r="E104" s="248" t="s">
        <v>232</v>
      </c>
      <c r="F104" s="247" t="s">
        <v>570</v>
      </c>
      <c r="G104" s="247" t="s">
        <v>562</v>
      </c>
      <c r="H104" s="249">
        <v>72.5</v>
      </c>
      <c r="I104" s="192">
        <v>1</v>
      </c>
      <c r="J104" s="193">
        <v>4</v>
      </c>
      <c r="K104" s="193"/>
      <c r="L104" s="193"/>
      <c r="M104" s="224">
        <f t="shared" si="21"/>
        <v>38.400000000000006</v>
      </c>
      <c r="N104" s="225">
        <f t="shared" si="26"/>
        <v>232.00000000000003</v>
      </c>
      <c r="O104" s="218">
        <v>100</v>
      </c>
      <c r="P104" s="226">
        <f t="shared" si="24"/>
        <v>2.3200000000000003</v>
      </c>
      <c r="Q104" s="227">
        <f t="shared" si="30"/>
        <v>928</v>
      </c>
      <c r="R104" s="220">
        <v>200</v>
      </c>
      <c r="S104" s="228">
        <f t="shared" si="31"/>
        <v>4.6399999999999997</v>
      </c>
      <c r="T104" s="229">
        <f t="shared" si="22"/>
        <v>14.5</v>
      </c>
      <c r="U104" s="231">
        <v>30</v>
      </c>
      <c r="V104" s="226">
        <f t="shared" si="23"/>
        <v>2.4166666666666665</v>
      </c>
      <c r="W104" s="230">
        <f t="shared" si="25"/>
        <v>60.416666666666664</v>
      </c>
      <c r="X104" s="261" t="s">
        <v>1804</v>
      </c>
      <c r="Y104" s="269"/>
    </row>
    <row r="105" spans="1:25">
      <c r="A105" s="103"/>
      <c r="B105" s="137">
        <f t="shared" si="29"/>
        <v>82</v>
      </c>
      <c r="C105" s="247" t="s">
        <v>214</v>
      </c>
      <c r="D105" s="309" t="s">
        <v>871</v>
      </c>
      <c r="E105" s="248" t="s">
        <v>227</v>
      </c>
      <c r="F105" s="247" t="s">
        <v>571</v>
      </c>
      <c r="G105" s="247" t="s">
        <v>156</v>
      </c>
      <c r="H105" s="249">
        <v>61.34</v>
      </c>
      <c r="I105" s="192">
        <v>1</v>
      </c>
      <c r="J105" s="193">
        <v>4</v>
      </c>
      <c r="K105" s="193"/>
      <c r="L105" s="193"/>
      <c r="M105" s="224">
        <f t="shared" si="21"/>
        <v>38.400000000000006</v>
      </c>
      <c r="N105" s="225">
        <f t="shared" si="26"/>
        <v>196.28800000000004</v>
      </c>
      <c r="O105" s="218">
        <v>100</v>
      </c>
      <c r="P105" s="226">
        <f t="shared" si="24"/>
        <v>1.9628800000000004</v>
      </c>
      <c r="Q105" s="227">
        <f t="shared" si="30"/>
        <v>785.15200000000004</v>
      </c>
      <c r="R105" s="220">
        <v>200</v>
      </c>
      <c r="S105" s="228">
        <f t="shared" si="31"/>
        <v>3.9257600000000004</v>
      </c>
      <c r="T105" s="229">
        <f t="shared" si="22"/>
        <v>12.268000000000001</v>
      </c>
      <c r="U105" s="231">
        <v>30</v>
      </c>
      <c r="V105" s="226">
        <f t="shared" si="23"/>
        <v>2.0446666666666666</v>
      </c>
      <c r="W105" s="230">
        <f t="shared" si="25"/>
        <v>51.116666666666667</v>
      </c>
      <c r="X105" s="261" t="s">
        <v>1804</v>
      </c>
      <c r="Y105" s="269"/>
    </row>
    <row r="106" spans="1:25">
      <c r="A106" s="103"/>
      <c r="B106" s="137">
        <f t="shared" si="29"/>
        <v>83</v>
      </c>
      <c r="C106" s="247" t="s">
        <v>214</v>
      </c>
      <c r="D106" s="309" t="s">
        <v>1122</v>
      </c>
      <c r="E106" s="248" t="s">
        <v>229</v>
      </c>
      <c r="F106" s="247" t="s">
        <v>572</v>
      </c>
      <c r="G106" s="247" t="s">
        <v>156</v>
      </c>
      <c r="H106" s="249">
        <v>10.95</v>
      </c>
      <c r="I106" s="192">
        <v>1</v>
      </c>
      <c r="J106" s="193"/>
      <c r="K106" s="193"/>
      <c r="L106" s="193"/>
      <c r="M106" s="224">
        <f t="shared" si="21"/>
        <v>38.400000000000006</v>
      </c>
      <c r="N106" s="225">
        <f t="shared" si="26"/>
        <v>35.04</v>
      </c>
      <c r="O106" s="218">
        <v>100</v>
      </c>
      <c r="P106" s="226">
        <f t="shared" si="24"/>
        <v>0.35039999999999999</v>
      </c>
      <c r="Q106" s="227"/>
      <c r="R106" s="227"/>
      <c r="S106" s="228"/>
      <c r="T106" s="229">
        <f t="shared" si="22"/>
        <v>2.1899999999999995</v>
      </c>
      <c r="U106" s="231">
        <v>30</v>
      </c>
      <c r="V106" s="226">
        <f t="shared" si="23"/>
        <v>0.36499999999999999</v>
      </c>
      <c r="W106" s="230">
        <f t="shared" si="25"/>
        <v>9.125</v>
      </c>
      <c r="X106" s="261" t="s">
        <v>1804</v>
      </c>
      <c r="Y106" s="269"/>
    </row>
    <row r="107" spans="1:25">
      <c r="A107" s="103"/>
      <c r="B107" s="137">
        <f t="shared" si="29"/>
        <v>84</v>
      </c>
      <c r="C107" s="247" t="s">
        <v>214</v>
      </c>
      <c r="D107" s="309" t="s">
        <v>1116</v>
      </c>
      <c r="E107" s="248" t="s">
        <v>573</v>
      </c>
      <c r="F107" s="247" t="s">
        <v>574</v>
      </c>
      <c r="G107" s="247" t="s">
        <v>155</v>
      </c>
      <c r="H107" s="249">
        <v>4.8600000000000003</v>
      </c>
      <c r="I107" s="192"/>
      <c r="J107" s="193"/>
      <c r="K107" s="193"/>
      <c r="L107" s="193">
        <v>6</v>
      </c>
      <c r="M107" s="224">
        <f t="shared" si="21"/>
        <v>6</v>
      </c>
      <c r="N107" s="225">
        <f t="shared" si="26"/>
        <v>2.4300000000000002</v>
      </c>
      <c r="O107" s="218">
        <v>100</v>
      </c>
      <c r="P107" s="226">
        <f t="shared" si="24"/>
        <v>2.4300000000000002E-2</v>
      </c>
      <c r="Q107" s="227"/>
      <c r="R107" s="227"/>
      <c r="S107" s="228"/>
      <c r="T107" s="229">
        <f t="shared" si="22"/>
        <v>0.97200000000000009</v>
      </c>
      <c r="U107" s="231">
        <v>30</v>
      </c>
      <c r="V107" s="226">
        <f t="shared" si="23"/>
        <v>0.16200000000000001</v>
      </c>
      <c r="W107" s="230">
        <f t="shared" si="25"/>
        <v>4.05</v>
      </c>
      <c r="X107" s="261" t="s">
        <v>1804</v>
      </c>
      <c r="Y107" s="270" t="s">
        <v>762</v>
      </c>
    </row>
    <row r="108" spans="1:25">
      <c r="A108" s="103"/>
      <c r="B108" s="137">
        <f t="shared" si="29"/>
        <v>85</v>
      </c>
      <c r="C108" s="247" t="s">
        <v>214</v>
      </c>
      <c r="D108" s="309" t="s">
        <v>1116</v>
      </c>
      <c r="E108" s="248" t="s">
        <v>470</v>
      </c>
      <c r="F108" s="247" t="s">
        <v>574</v>
      </c>
      <c r="G108" s="247" t="s">
        <v>575</v>
      </c>
      <c r="H108" s="249">
        <v>9.23</v>
      </c>
      <c r="I108" s="192"/>
      <c r="J108" s="193"/>
      <c r="K108" s="193"/>
      <c r="L108" s="193">
        <v>6</v>
      </c>
      <c r="M108" s="224">
        <f t="shared" si="21"/>
        <v>6</v>
      </c>
      <c r="N108" s="225">
        <f t="shared" si="26"/>
        <v>4.6150000000000002</v>
      </c>
      <c r="O108" s="218">
        <v>100</v>
      </c>
      <c r="P108" s="226">
        <f t="shared" si="24"/>
        <v>4.6150000000000004E-2</v>
      </c>
      <c r="Q108" s="227"/>
      <c r="R108" s="227"/>
      <c r="S108" s="228"/>
      <c r="T108" s="229">
        <f t="shared" si="22"/>
        <v>1.8460000000000001</v>
      </c>
      <c r="U108" s="231">
        <v>30</v>
      </c>
      <c r="V108" s="226">
        <f t="shared" si="23"/>
        <v>0.3076666666666667</v>
      </c>
      <c r="W108" s="230">
        <f t="shared" si="25"/>
        <v>7.6916666666666673</v>
      </c>
      <c r="X108" s="261" t="s">
        <v>1804</v>
      </c>
      <c r="Y108" s="270" t="s">
        <v>762</v>
      </c>
    </row>
    <row r="109" spans="1:25">
      <c r="A109" s="103"/>
      <c r="B109" s="137">
        <f t="shared" si="29"/>
        <v>86</v>
      </c>
      <c r="C109" s="247" t="s">
        <v>214</v>
      </c>
      <c r="D109" s="309" t="s">
        <v>192</v>
      </c>
      <c r="E109" s="248" t="s">
        <v>479</v>
      </c>
      <c r="F109" s="247" t="s">
        <v>576</v>
      </c>
      <c r="G109" s="247" t="s">
        <v>575</v>
      </c>
      <c r="H109" s="249">
        <v>23.68</v>
      </c>
      <c r="I109" s="192"/>
      <c r="J109" s="193"/>
      <c r="K109" s="193"/>
      <c r="L109" s="193">
        <v>6</v>
      </c>
      <c r="M109" s="224">
        <f t="shared" si="21"/>
        <v>6</v>
      </c>
      <c r="N109" s="225">
        <f t="shared" si="26"/>
        <v>11.839999999999998</v>
      </c>
      <c r="O109" s="218">
        <v>100</v>
      </c>
      <c r="P109" s="226">
        <f t="shared" si="24"/>
        <v>0.11839999999999998</v>
      </c>
      <c r="Q109" s="227"/>
      <c r="R109" s="227"/>
      <c r="S109" s="228"/>
      <c r="T109" s="229">
        <f t="shared" si="22"/>
        <v>4.7360000000000007</v>
      </c>
      <c r="U109" s="231">
        <v>30</v>
      </c>
      <c r="V109" s="226">
        <f t="shared" si="23"/>
        <v>0.78933333333333333</v>
      </c>
      <c r="W109" s="230">
        <f t="shared" si="25"/>
        <v>19.733333333333334</v>
      </c>
      <c r="X109" s="261" t="s">
        <v>1804</v>
      </c>
      <c r="Y109" s="270" t="s">
        <v>762</v>
      </c>
    </row>
    <row r="110" spans="1:25">
      <c r="A110" s="103"/>
      <c r="B110" s="137">
        <f t="shared" si="29"/>
        <v>87</v>
      </c>
      <c r="C110" s="247" t="s">
        <v>214</v>
      </c>
      <c r="D110" s="309" t="s">
        <v>1116</v>
      </c>
      <c r="E110" s="248" t="s">
        <v>577</v>
      </c>
      <c r="F110" s="247" t="s">
        <v>574</v>
      </c>
      <c r="G110" s="247" t="s">
        <v>575</v>
      </c>
      <c r="H110" s="249">
        <v>9.1</v>
      </c>
      <c r="I110" s="192"/>
      <c r="J110" s="193"/>
      <c r="K110" s="193"/>
      <c r="L110" s="193">
        <v>6</v>
      </c>
      <c r="M110" s="224">
        <f t="shared" si="21"/>
        <v>6</v>
      </c>
      <c r="N110" s="225">
        <f t="shared" si="26"/>
        <v>4.55</v>
      </c>
      <c r="O110" s="218">
        <v>100</v>
      </c>
      <c r="P110" s="226">
        <f t="shared" si="24"/>
        <v>4.5499999999999999E-2</v>
      </c>
      <c r="Q110" s="227"/>
      <c r="R110" s="227"/>
      <c r="S110" s="228"/>
      <c r="T110" s="229">
        <f t="shared" si="22"/>
        <v>1.8199999999999998</v>
      </c>
      <c r="U110" s="231">
        <v>30</v>
      </c>
      <c r="V110" s="226">
        <f t="shared" si="23"/>
        <v>0.30333333333333334</v>
      </c>
      <c r="W110" s="230">
        <f t="shared" si="25"/>
        <v>7.5833333333333339</v>
      </c>
      <c r="X110" s="261" t="s">
        <v>1804</v>
      </c>
      <c r="Y110" s="270" t="s">
        <v>762</v>
      </c>
    </row>
    <row r="111" spans="1:25">
      <c r="A111" s="103"/>
      <c r="B111" s="137">
        <f t="shared" si="29"/>
        <v>88</v>
      </c>
      <c r="C111" s="247" t="s">
        <v>214</v>
      </c>
      <c r="D111" s="309" t="s">
        <v>1123</v>
      </c>
      <c r="E111" s="248" t="s">
        <v>477</v>
      </c>
      <c r="F111" s="247" t="s">
        <v>578</v>
      </c>
      <c r="G111" s="247" t="s">
        <v>575</v>
      </c>
      <c r="H111" s="249">
        <v>380.4</v>
      </c>
      <c r="I111" s="192"/>
      <c r="J111" s="193"/>
      <c r="K111" s="193"/>
      <c r="L111" s="193">
        <v>6</v>
      </c>
      <c r="M111" s="224">
        <f t="shared" si="21"/>
        <v>6</v>
      </c>
      <c r="N111" s="225">
        <f t="shared" si="26"/>
        <v>190.19999999999996</v>
      </c>
      <c r="O111" s="218">
        <v>100</v>
      </c>
      <c r="P111" s="226">
        <f t="shared" si="24"/>
        <v>1.9019999999999997</v>
      </c>
      <c r="Q111" s="227"/>
      <c r="R111" s="227"/>
      <c r="S111" s="228"/>
      <c r="T111" s="229">
        <f t="shared" si="22"/>
        <v>76.08</v>
      </c>
      <c r="U111" s="231">
        <v>30</v>
      </c>
      <c r="V111" s="226">
        <f t="shared" si="23"/>
        <v>12.68</v>
      </c>
      <c r="W111" s="230">
        <f t="shared" si="25"/>
        <v>317</v>
      </c>
      <c r="X111" s="261" t="s">
        <v>1804</v>
      </c>
      <c r="Y111" s="270" t="s">
        <v>762</v>
      </c>
    </row>
    <row r="112" spans="1:25">
      <c r="A112" s="103"/>
      <c r="B112" s="137">
        <f t="shared" si="29"/>
        <v>89</v>
      </c>
      <c r="C112" s="247" t="s">
        <v>214</v>
      </c>
      <c r="D112" s="309" t="s">
        <v>1124</v>
      </c>
      <c r="E112" s="248" t="s">
        <v>480</v>
      </c>
      <c r="F112" s="247" t="s">
        <v>579</v>
      </c>
      <c r="G112" s="247" t="s">
        <v>575</v>
      </c>
      <c r="H112" s="249">
        <v>57.61</v>
      </c>
      <c r="I112" s="192"/>
      <c r="J112" s="193"/>
      <c r="K112" s="193"/>
      <c r="L112" s="193">
        <v>6</v>
      </c>
      <c r="M112" s="224">
        <f t="shared" si="21"/>
        <v>6</v>
      </c>
      <c r="N112" s="225">
        <f t="shared" si="26"/>
        <v>28.804999999999996</v>
      </c>
      <c r="O112" s="218">
        <v>100</v>
      </c>
      <c r="P112" s="226">
        <f t="shared" si="24"/>
        <v>0.28804999999999997</v>
      </c>
      <c r="Q112" s="227"/>
      <c r="R112" s="227"/>
      <c r="S112" s="228"/>
      <c r="T112" s="229">
        <f t="shared" si="22"/>
        <v>11.521999999999998</v>
      </c>
      <c r="U112" s="231">
        <v>30</v>
      </c>
      <c r="V112" s="226">
        <f t="shared" si="23"/>
        <v>1.9203333333333332</v>
      </c>
      <c r="W112" s="230">
        <f t="shared" si="25"/>
        <v>48.008333333333333</v>
      </c>
      <c r="X112" s="261" t="s">
        <v>1804</v>
      </c>
      <c r="Y112" s="270" t="s">
        <v>762</v>
      </c>
    </row>
    <row r="113" spans="1:25">
      <c r="A113" s="103"/>
      <c r="B113" s="137">
        <f t="shared" si="29"/>
        <v>90</v>
      </c>
      <c r="C113" s="247" t="s">
        <v>214</v>
      </c>
      <c r="D113" s="309" t="s">
        <v>873</v>
      </c>
      <c r="E113" s="248" t="s">
        <v>219</v>
      </c>
      <c r="F113" s="247" t="s">
        <v>580</v>
      </c>
      <c r="G113" s="247" t="s">
        <v>156</v>
      </c>
      <c r="H113" s="249">
        <v>65.98</v>
      </c>
      <c r="I113" s="192">
        <v>1</v>
      </c>
      <c r="J113" s="193">
        <v>4</v>
      </c>
      <c r="K113" s="193"/>
      <c r="L113" s="193"/>
      <c r="M113" s="224">
        <f t="shared" si="21"/>
        <v>38.400000000000006</v>
      </c>
      <c r="N113" s="225">
        <f t="shared" si="26"/>
        <v>211.13600000000005</v>
      </c>
      <c r="O113" s="218">
        <v>100</v>
      </c>
      <c r="P113" s="226">
        <f t="shared" si="24"/>
        <v>2.1113600000000003</v>
      </c>
      <c r="Q113" s="227">
        <f>H113*J113*$M$8</f>
        <v>844.5440000000001</v>
      </c>
      <c r="R113" s="220">
        <v>200</v>
      </c>
      <c r="S113" s="228">
        <f t="shared" ref="S113:S114" si="32">Q113/R113</f>
        <v>4.2227200000000007</v>
      </c>
      <c r="T113" s="229">
        <f t="shared" si="22"/>
        <v>13.196000000000002</v>
      </c>
      <c r="U113" s="231">
        <v>30</v>
      </c>
      <c r="V113" s="226">
        <f t="shared" si="23"/>
        <v>2.1993333333333336</v>
      </c>
      <c r="W113" s="230">
        <f t="shared" si="25"/>
        <v>54.983333333333341</v>
      </c>
      <c r="X113" s="261" t="s">
        <v>1804</v>
      </c>
      <c r="Y113" s="269"/>
    </row>
    <row r="114" spans="1:25">
      <c r="A114" s="103"/>
      <c r="B114" s="137">
        <f t="shared" si="29"/>
        <v>91</v>
      </c>
      <c r="C114" s="247" t="s">
        <v>214</v>
      </c>
      <c r="D114" s="309" t="s">
        <v>873</v>
      </c>
      <c r="E114" s="248" t="s">
        <v>216</v>
      </c>
      <c r="F114" s="247" t="s">
        <v>580</v>
      </c>
      <c r="G114" s="247" t="s">
        <v>156</v>
      </c>
      <c r="H114" s="249">
        <v>71.819999999999993</v>
      </c>
      <c r="I114" s="192">
        <v>1</v>
      </c>
      <c r="J114" s="193">
        <v>4</v>
      </c>
      <c r="K114" s="193"/>
      <c r="L114" s="193"/>
      <c r="M114" s="224">
        <f t="shared" si="21"/>
        <v>38.400000000000006</v>
      </c>
      <c r="N114" s="225">
        <f t="shared" si="26"/>
        <v>229.82399999999998</v>
      </c>
      <c r="O114" s="218">
        <v>100</v>
      </c>
      <c r="P114" s="226">
        <f t="shared" si="24"/>
        <v>2.2982399999999998</v>
      </c>
      <c r="Q114" s="227">
        <f>H114*J114*$M$8</f>
        <v>919.29599999999994</v>
      </c>
      <c r="R114" s="220">
        <v>200</v>
      </c>
      <c r="S114" s="228">
        <f t="shared" si="32"/>
        <v>4.5964799999999997</v>
      </c>
      <c r="T114" s="229">
        <f t="shared" si="22"/>
        <v>14.363999999999999</v>
      </c>
      <c r="U114" s="231">
        <v>30</v>
      </c>
      <c r="V114" s="226">
        <f t="shared" si="23"/>
        <v>2.3939999999999997</v>
      </c>
      <c r="W114" s="230">
        <f t="shared" si="25"/>
        <v>59.849999999999994</v>
      </c>
      <c r="X114" s="261" t="s">
        <v>1804</v>
      </c>
      <c r="Y114" s="269"/>
    </row>
    <row r="115" spans="1:25">
      <c r="A115" s="103"/>
      <c r="B115" s="137">
        <f t="shared" si="29"/>
        <v>92</v>
      </c>
      <c r="C115" s="247" t="s">
        <v>214</v>
      </c>
      <c r="D115" s="309" t="s">
        <v>1125</v>
      </c>
      <c r="E115" s="248" t="s">
        <v>215</v>
      </c>
      <c r="F115" s="247" t="s">
        <v>581</v>
      </c>
      <c r="G115" s="247" t="s">
        <v>156</v>
      </c>
      <c r="H115" s="249">
        <v>11.42</v>
      </c>
      <c r="I115" s="192"/>
      <c r="J115" s="193"/>
      <c r="K115" s="193"/>
      <c r="L115" s="193">
        <v>6</v>
      </c>
      <c r="M115" s="224">
        <f t="shared" si="21"/>
        <v>6</v>
      </c>
      <c r="N115" s="225">
        <f t="shared" si="26"/>
        <v>5.71</v>
      </c>
      <c r="O115" s="218">
        <v>100</v>
      </c>
      <c r="P115" s="226">
        <f t="shared" si="24"/>
        <v>5.7099999999999998E-2</v>
      </c>
      <c r="Q115" s="227"/>
      <c r="R115" s="227"/>
      <c r="S115" s="228"/>
      <c r="T115" s="229">
        <f t="shared" si="22"/>
        <v>2.2839999999999998</v>
      </c>
      <c r="U115" s="231">
        <v>30</v>
      </c>
      <c r="V115" s="226">
        <f t="shared" si="23"/>
        <v>0.38066666666666665</v>
      </c>
      <c r="W115" s="230">
        <f t="shared" si="25"/>
        <v>9.5166666666666657</v>
      </c>
      <c r="X115" s="261" t="s">
        <v>1804</v>
      </c>
      <c r="Y115" s="269"/>
    </row>
    <row r="116" spans="1:25">
      <c r="A116" s="103"/>
      <c r="B116" s="137">
        <f t="shared" si="29"/>
        <v>93</v>
      </c>
      <c r="C116" s="247" t="s">
        <v>214</v>
      </c>
      <c r="D116" s="309" t="s">
        <v>881</v>
      </c>
      <c r="E116" s="248" t="s">
        <v>220</v>
      </c>
      <c r="F116" s="247" t="s">
        <v>582</v>
      </c>
      <c r="G116" s="247" t="s">
        <v>156</v>
      </c>
      <c r="H116" s="249">
        <v>12.38</v>
      </c>
      <c r="I116" s="192">
        <v>2</v>
      </c>
      <c r="J116" s="193"/>
      <c r="K116" s="193"/>
      <c r="L116" s="193"/>
      <c r="M116" s="224">
        <f t="shared" si="21"/>
        <v>76.800000000000011</v>
      </c>
      <c r="N116" s="225">
        <f t="shared" si="26"/>
        <v>79.232000000000014</v>
      </c>
      <c r="O116" s="218">
        <v>100</v>
      </c>
      <c r="P116" s="226">
        <f t="shared" si="24"/>
        <v>0.79232000000000014</v>
      </c>
      <c r="Q116" s="227"/>
      <c r="R116" s="227"/>
      <c r="S116" s="228"/>
      <c r="T116" s="229">
        <f t="shared" si="22"/>
        <v>2.476</v>
      </c>
      <c r="U116" s="231">
        <v>30</v>
      </c>
      <c r="V116" s="226">
        <f t="shared" si="23"/>
        <v>0.41266666666666668</v>
      </c>
      <c r="W116" s="230">
        <f t="shared" si="25"/>
        <v>10.316666666666666</v>
      </c>
      <c r="X116" s="261" t="s">
        <v>1804</v>
      </c>
      <c r="Y116" s="269"/>
    </row>
    <row r="117" spans="1:25">
      <c r="A117" s="103"/>
      <c r="B117" s="137">
        <f>B116+1</f>
        <v>94</v>
      </c>
      <c r="C117" s="247" t="s">
        <v>214</v>
      </c>
      <c r="D117" s="309" t="s">
        <v>863</v>
      </c>
      <c r="E117" s="248" t="s">
        <v>221</v>
      </c>
      <c r="F117" s="247" t="s">
        <v>191</v>
      </c>
      <c r="G117" s="247" t="s">
        <v>155</v>
      </c>
      <c r="H117" s="249">
        <v>6.37</v>
      </c>
      <c r="I117" s="192">
        <v>3</v>
      </c>
      <c r="J117" s="193">
        <v>2</v>
      </c>
      <c r="K117" s="193"/>
      <c r="L117" s="193"/>
      <c r="M117" s="224">
        <f t="shared" ref="M117:M118" si="33">((I117*$M$8*12)+(K117*0.8*12)+L117)/2</f>
        <v>57.600000000000009</v>
      </c>
      <c r="N117" s="225">
        <f t="shared" si="26"/>
        <v>30.576000000000004</v>
      </c>
      <c r="O117" s="218">
        <v>100</v>
      </c>
      <c r="P117" s="226">
        <f t="shared" si="24"/>
        <v>0.30576000000000003</v>
      </c>
      <c r="Q117" s="227">
        <f>(H117*J117*$M$8)/2</f>
        <v>20.384</v>
      </c>
      <c r="R117" s="220">
        <v>200</v>
      </c>
      <c r="S117" s="228">
        <f t="shared" ref="S117" si="34">Q117/R117</f>
        <v>0.10192</v>
      </c>
      <c r="T117" s="229">
        <f t="shared" si="22"/>
        <v>1.274</v>
      </c>
      <c r="U117" s="231">
        <v>30</v>
      </c>
      <c r="V117" s="226">
        <f t="shared" si="23"/>
        <v>0.21233333333333335</v>
      </c>
      <c r="W117" s="230">
        <f t="shared" si="25"/>
        <v>5.3083333333333336</v>
      </c>
      <c r="X117" s="261" t="s">
        <v>1804</v>
      </c>
      <c r="Y117" s="270" t="s">
        <v>755</v>
      </c>
    </row>
    <row r="118" spans="1:25">
      <c r="A118" s="103"/>
      <c r="B118" s="137"/>
      <c r="C118" s="247"/>
      <c r="D118" s="309" t="s">
        <v>878</v>
      </c>
      <c r="E118" s="248" t="s">
        <v>221</v>
      </c>
      <c r="F118" s="247" t="s">
        <v>191</v>
      </c>
      <c r="G118" s="247" t="s">
        <v>155</v>
      </c>
      <c r="H118" s="249">
        <v>6.37</v>
      </c>
      <c r="I118" s="192">
        <v>5</v>
      </c>
      <c r="J118" s="193"/>
      <c r="K118" s="193"/>
      <c r="L118" s="193"/>
      <c r="M118" s="224">
        <f t="shared" si="33"/>
        <v>96</v>
      </c>
      <c r="N118" s="225">
        <f t="shared" si="26"/>
        <v>50.96</v>
      </c>
      <c r="O118" s="218">
        <v>100</v>
      </c>
      <c r="P118" s="226">
        <f t="shared" si="24"/>
        <v>0.50960000000000005</v>
      </c>
      <c r="Q118" s="227"/>
      <c r="R118" s="227"/>
      <c r="S118" s="228"/>
      <c r="T118" s="228"/>
      <c r="U118" s="228"/>
      <c r="V118" s="228"/>
      <c r="W118" s="228"/>
      <c r="X118" s="261" t="s">
        <v>1804</v>
      </c>
      <c r="Y118" s="270" t="s">
        <v>756</v>
      </c>
    </row>
    <row r="119" spans="1:25">
      <c r="A119" s="103"/>
      <c r="B119" s="137">
        <f>B117+1</f>
        <v>95</v>
      </c>
      <c r="C119" s="247" t="s">
        <v>214</v>
      </c>
      <c r="D119" s="309" t="s">
        <v>192</v>
      </c>
      <c r="E119" s="248" t="s">
        <v>222</v>
      </c>
      <c r="F119" s="247" t="s">
        <v>260</v>
      </c>
      <c r="G119" s="247" t="s">
        <v>151</v>
      </c>
      <c r="H119" s="249">
        <v>4.8</v>
      </c>
      <c r="I119" s="192"/>
      <c r="J119" s="193"/>
      <c r="K119" s="193"/>
      <c r="L119" s="193"/>
      <c r="M119" s="193"/>
      <c r="N119" s="193"/>
      <c r="O119" s="218">
        <v>100</v>
      </c>
      <c r="P119" s="226">
        <f t="shared" si="24"/>
        <v>0</v>
      </c>
      <c r="Q119" s="227"/>
      <c r="R119" s="227"/>
      <c r="S119" s="228"/>
      <c r="T119" s="229">
        <f t="shared" ref="T119:T130" si="35">H119/O119*$O$7</f>
        <v>0.96</v>
      </c>
      <c r="U119" s="231">
        <v>30</v>
      </c>
      <c r="V119" s="226">
        <f t="shared" ref="V119:V130" si="36">H119/U119</f>
        <v>0.16</v>
      </c>
      <c r="W119" s="230">
        <f t="shared" si="25"/>
        <v>4</v>
      </c>
      <c r="X119" s="261" t="s">
        <v>1804</v>
      </c>
      <c r="Y119" s="270" t="s">
        <v>754</v>
      </c>
    </row>
    <row r="120" spans="1:25">
      <c r="A120" s="103"/>
      <c r="B120" s="137">
        <f t="shared" si="29"/>
        <v>96</v>
      </c>
      <c r="C120" s="247" t="s">
        <v>214</v>
      </c>
      <c r="D120" s="309" t="s">
        <v>192</v>
      </c>
      <c r="E120" s="248" t="s">
        <v>223</v>
      </c>
      <c r="F120" s="247" t="s">
        <v>260</v>
      </c>
      <c r="G120" s="247" t="s">
        <v>151</v>
      </c>
      <c r="H120" s="249">
        <v>14.45</v>
      </c>
      <c r="I120" s="192"/>
      <c r="J120" s="193"/>
      <c r="K120" s="193"/>
      <c r="L120" s="193"/>
      <c r="M120" s="193"/>
      <c r="N120" s="193"/>
      <c r="O120" s="218">
        <v>100</v>
      </c>
      <c r="P120" s="226">
        <f t="shared" si="24"/>
        <v>0</v>
      </c>
      <c r="Q120" s="227"/>
      <c r="R120" s="227"/>
      <c r="S120" s="228"/>
      <c r="T120" s="229">
        <f t="shared" si="35"/>
        <v>2.8899999999999997</v>
      </c>
      <c r="U120" s="231">
        <v>30</v>
      </c>
      <c r="V120" s="226">
        <f t="shared" si="36"/>
        <v>0.48166666666666663</v>
      </c>
      <c r="W120" s="230">
        <f t="shared" si="25"/>
        <v>12.041666666666666</v>
      </c>
      <c r="X120" s="261" t="s">
        <v>1804</v>
      </c>
      <c r="Y120" s="270" t="s">
        <v>754</v>
      </c>
    </row>
    <row r="121" spans="1:25">
      <c r="A121" s="103"/>
      <c r="B121" s="137">
        <f t="shared" si="29"/>
        <v>97</v>
      </c>
      <c r="C121" s="247" t="s">
        <v>214</v>
      </c>
      <c r="D121" s="309" t="s">
        <v>875</v>
      </c>
      <c r="E121" s="248" t="s">
        <v>225</v>
      </c>
      <c r="F121" s="247" t="s">
        <v>583</v>
      </c>
      <c r="G121" s="247" t="s">
        <v>156</v>
      </c>
      <c r="H121" s="249">
        <v>10.47</v>
      </c>
      <c r="I121" s="192">
        <v>1</v>
      </c>
      <c r="J121" s="193"/>
      <c r="K121" s="193"/>
      <c r="L121" s="193"/>
      <c r="M121" s="224">
        <f t="shared" ref="M121:M128" si="37">((I121*$M$8*12)+(K121*0.8*12)+L121)</f>
        <v>38.400000000000006</v>
      </c>
      <c r="N121" s="225">
        <f t="shared" si="26"/>
        <v>33.504000000000005</v>
      </c>
      <c r="O121" s="218">
        <v>100</v>
      </c>
      <c r="P121" s="226">
        <f t="shared" si="24"/>
        <v>0.33504000000000006</v>
      </c>
      <c r="Q121" s="227"/>
      <c r="R121" s="227"/>
      <c r="S121" s="228"/>
      <c r="T121" s="229">
        <f t="shared" si="35"/>
        <v>2.0939999999999999</v>
      </c>
      <c r="U121" s="231">
        <v>30</v>
      </c>
      <c r="V121" s="226">
        <f t="shared" si="36"/>
        <v>0.34900000000000003</v>
      </c>
      <c r="W121" s="230">
        <f t="shared" si="25"/>
        <v>8.7250000000000014</v>
      </c>
      <c r="X121" s="261" t="s">
        <v>1804</v>
      </c>
      <c r="Y121" s="269"/>
    </row>
    <row r="122" spans="1:25">
      <c r="A122" s="103"/>
      <c r="B122" s="137">
        <f t="shared" si="29"/>
        <v>98</v>
      </c>
      <c r="C122" s="247" t="s">
        <v>214</v>
      </c>
      <c r="D122" s="309" t="s">
        <v>1126</v>
      </c>
      <c r="E122" s="248" t="s">
        <v>584</v>
      </c>
      <c r="F122" s="247" t="s">
        <v>585</v>
      </c>
      <c r="G122" s="247" t="s">
        <v>156</v>
      </c>
      <c r="H122" s="249">
        <v>9.27</v>
      </c>
      <c r="I122" s="192"/>
      <c r="J122" s="193"/>
      <c r="K122" s="193"/>
      <c r="L122" s="193"/>
      <c r="M122" s="193"/>
      <c r="N122" s="193"/>
      <c r="O122" s="218">
        <v>100</v>
      </c>
      <c r="P122" s="226">
        <f t="shared" si="24"/>
        <v>0</v>
      </c>
      <c r="Q122" s="227"/>
      <c r="R122" s="227"/>
      <c r="S122" s="228"/>
      <c r="T122" s="229">
        <f t="shared" si="35"/>
        <v>1.8539999999999999</v>
      </c>
      <c r="U122" s="231">
        <v>30</v>
      </c>
      <c r="V122" s="226">
        <f t="shared" si="36"/>
        <v>0.309</v>
      </c>
      <c r="W122" s="230">
        <f t="shared" si="25"/>
        <v>7.7249999999999996</v>
      </c>
      <c r="X122" s="261" t="s">
        <v>1804</v>
      </c>
      <c r="Y122" s="270" t="s">
        <v>754</v>
      </c>
    </row>
    <row r="123" spans="1:25">
      <c r="A123" s="103"/>
      <c r="B123" s="137">
        <f t="shared" si="29"/>
        <v>99</v>
      </c>
      <c r="C123" s="247" t="s">
        <v>214</v>
      </c>
      <c r="D123" s="309" t="s">
        <v>871</v>
      </c>
      <c r="E123" s="248" t="s">
        <v>655</v>
      </c>
      <c r="F123" s="247" t="s">
        <v>656</v>
      </c>
      <c r="G123" s="247" t="s">
        <v>155</v>
      </c>
      <c r="H123" s="249">
        <v>75.59</v>
      </c>
      <c r="I123" s="192">
        <v>1</v>
      </c>
      <c r="J123" s="193">
        <v>4</v>
      </c>
      <c r="K123" s="193"/>
      <c r="L123" s="193"/>
      <c r="M123" s="224">
        <f t="shared" si="37"/>
        <v>38.400000000000006</v>
      </c>
      <c r="N123" s="225">
        <f t="shared" si="26"/>
        <v>241.88800000000003</v>
      </c>
      <c r="O123" s="218">
        <v>100</v>
      </c>
      <c r="P123" s="226">
        <f t="shared" si="24"/>
        <v>2.4188800000000001</v>
      </c>
      <c r="Q123" s="227">
        <f>H123*J123*$M$8</f>
        <v>967.55200000000013</v>
      </c>
      <c r="R123" s="220">
        <v>200</v>
      </c>
      <c r="S123" s="228">
        <f t="shared" ref="S123:S124" si="38">Q123/R123</f>
        <v>4.8377600000000003</v>
      </c>
      <c r="T123" s="229">
        <f t="shared" si="35"/>
        <v>15.118</v>
      </c>
      <c r="U123" s="231">
        <v>30</v>
      </c>
      <c r="V123" s="226">
        <f t="shared" si="36"/>
        <v>2.5196666666666667</v>
      </c>
      <c r="W123" s="230">
        <f t="shared" si="25"/>
        <v>62.991666666666667</v>
      </c>
      <c r="X123" s="261" t="s">
        <v>1804</v>
      </c>
      <c r="Y123" s="269"/>
    </row>
    <row r="124" spans="1:25">
      <c r="A124" s="103"/>
      <c r="B124" s="137">
        <f t="shared" si="29"/>
        <v>100</v>
      </c>
      <c r="C124" s="247" t="s">
        <v>214</v>
      </c>
      <c r="D124" s="309" t="s">
        <v>871</v>
      </c>
      <c r="E124" s="248" t="s">
        <v>657</v>
      </c>
      <c r="F124" s="247" t="s">
        <v>656</v>
      </c>
      <c r="G124" s="247" t="s">
        <v>155</v>
      </c>
      <c r="H124" s="249">
        <v>76.67</v>
      </c>
      <c r="I124" s="192">
        <v>1</v>
      </c>
      <c r="J124" s="193">
        <v>4</v>
      </c>
      <c r="K124" s="193"/>
      <c r="L124" s="193"/>
      <c r="M124" s="224">
        <f t="shared" si="37"/>
        <v>38.400000000000006</v>
      </c>
      <c r="N124" s="225">
        <f t="shared" si="26"/>
        <v>245.34400000000005</v>
      </c>
      <c r="O124" s="218">
        <v>100</v>
      </c>
      <c r="P124" s="226">
        <f t="shared" si="24"/>
        <v>2.4534400000000005</v>
      </c>
      <c r="Q124" s="227">
        <f>H124*J124*$M$8</f>
        <v>981.37600000000009</v>
      </c>
      <c r="R124" s="220">
        <v>200</v>
      </c>
      <c r="S124" s="228">
        <f t="shared" si="38"/>
        <v>4.9068800000000001</v>
      </c>
      <c r="T124" s="229">
        <f t="shared" si="35"/>
        <v>15.334000000000001</v>
      </c>
      <c r="U124" s="231">
        <v>30</v>
      </c>
      <c r="V124" s="226">
        <f t="shared" si="36"/>
        <v>2.5556666666666668</v>
      </c>
      <c r="W124" s="230">
        <f t="shared" si="25"/>
        <v>63.891666666666666</v>
      </c>
      <c r="X124" s="261" t="s">
        <v>1804</v>
      </c>
      <c r="Y124" s="269"/>
    </row>
    <row r="125" spans="1:25">
      <c r="A125" s="103"/>
      <c r="B125" s="137">
        <f t="shared" si="29"/>
        <v>101</v>
      </c>
      <c r="C125" s="247" t="s">
        <v>214</v>
      </c>
      <c r="D125" s="309" t="s">
        <v>1127</v>
      </c>
      <c r="E125" s="248" t="s">
        <v>658</v>
      </c>
      <c r="F125" s="247" t="s">
        <v>659</v>
      </c>
      <c r="G125" s="247" t="s">
        <v>155</v>
      </c>
      <c r="H125" s="249">
        <v>13.08</v>
      </c>
      <c r="I125" s="192"/>
      <c r="J125" s="193"/>
      <c r="K125" s="193"/>
      <c r="L125" s="193">
        <v>6</v>
      </c>
      <c r="M125" s="224">
        <f t="shared" si="37"/>
        <v>6</v>
      </c>
      <c r="N125" s="225">
        <f t="shared" si="26"/>
        <v>6.54</v>
      </c>
      <c r="O125" s="218">
        <v>100</v>
      </c>
      <c r="P125" s="226">
        <f t="shared" si="24"/>
        <v>6.54E-2</v>
      </c>
      <c r="Q125" s="227"/>
      <c r="R125" s="227"/>
      <c r="S125" s="228"/>
      <c r="T125" s="229">
        <f t="shared" si="35"/>
        <v>2.6160000000000001</v>
      </c>
      <c r="U125" s="231">
        <v>30</v>
      </c>
      <c r="V125" s="226">
        <f t="shared" si="36"/>
        <v>0.436</v>
      </c>
      <c r="W125" s="230">
        <f t="shared" si="25"/>
        <v>10.9</v>
      </c>
      <c r="X125" s="261" t="s">
        <v>1804</v>
      </c>
      <c r="Y125" s="269"/>
    </row>
    <row r="126" spans="1:25">
      <c r="A126" s="103"/>
      <c r="B126" s="137">
        <f t="shared" si="29"/>
        <v>102</v>
      </c>
      <c r="C126" s="247" t="s">
        <v>214</v>
      </c>
      <c r="D126" s="309" t="s">
        <v>863</v>
      </c>
      <c r="E126" s="248" t="s">
        <v>660</v>
      </c>
      <c r="F126" s="247" t="s">
        <v>661</v>
      </c>
      <c r="G126" s="247" t="s">
        <v>151</v>
      </c>
      <c r="H126" s="249">
        <v>4.07</v>
      </c>
      <c r="I126" s="192">
        <v>3</v>
      </c>
      <c r="J126" s="193">
        <v>2</v>
      </c>
      <c r="K126" s="193"/>
      <c r="L126" s="193"/>
      <c r="M126" s="224">
        <f t="shared" si="37"/>
        <v>115.20000000000002</v>
      </c>
      <c r="N126" s="225">
        <f t="shared" si="26"/>
        <v>39.07200000000001</v>
      </c>
      <c r="O126" s="218">
        <v>100</v>
      </c>
      <c r="P126" s="226">
        <f t="shared" si="24"/>
        <v>0.39072000000000012</v>
      </c>
      <c r="Q126" s="227">
        <f>H126*J126*$M$8</f>
        <v>26.048000000000002</v>
      </c>
      <c r="R126" s="220">
        <v>200</v>
      </c>
      <c r="S126" s="228">
        <f t="shared" ref="S126" si="39">Q126/R126</f>
        <v>0.13024000000000002</v>
      </c>
      <c r="T126" s="229">
        <f t="shared" si="35"/>
        <v>0.81400000000000006</v>
      </c>
      <c r="U126" s="231">
        <v>30</v>
      </c>
      <c r="V126" s="226">
        <f t="shared" si="36"/>
        <v>0.13566666666666669</v>
      </c>
      <c r="W126" s="230">
        <f t="shared" si="25"/>
        <v>3.3916666666666671</v>
      </c>
      <c r="X126" s="261" t="s">
        <v>1804</v>
      </c>
      <c r="Y126" s="269"/>
    </row>
    <row r="127" spans="1:25">
      <c r="A127" s="103"/>
      <c r="B127" s="137">
        <f t="shared" si="29"/>
        <v>103</v>
      </c>
      <c r="C127" s="247" t="s">
        <v>214</v>
      </c>
      <c r="D127" s="309"/>
      <c r="E127" s="248" t="s">
        <v>662</v>
      </c>
      <c r="F127" s="247" t="s">
        <v>247</v>
      </c>
      <c r="G127" s="247" t="s">
        <v>151</v>
      </c>
      <c r="H127" s="249">
        <v>3.29</v>
      </c>
      <c r="I127" s="192"/>
      <c r="J127" s="193"/>
      <c r="K127" s="193"/>
      <c r="L127" s="193"/>
      <c r="M127" s="193"/>
      <c r="N127" s="193"/>
      <c r="O127" s="193"/>
      <c r="P127" s="193"/>
      <c r="Q127" s="193"/>
      <c r="R127" s="193"/>
      <c r="S127" s="193"/>
      <c r="T127" s="193"/>
      <c r="U127" s="231">
        <v>30</v>
      </c>
      <c r="V127" s="226">
        <f t="shared" si="36"/>
        <v>0.10966666666666666</v>
      </c>
      <c r="W127" s="230">
        <f t="shared" si="25"/>
        <v>2.7416666666666667</v>
      </c>
      <c r="X127" s="261" t="s">
        <v>1804</v>
      </c>
      <c r="Y127" s="269"/>
    </row>
    <row r="128" spans="1:25">
      <c r="A128" s="103"/>
      <c r="B128" s="137">
        <f t="shared" si="29"/>
        <v>104</v>
      </c>
      <c r="C128" s="247" t="s">
        <v>214</v>
      </c>
      <c r="D128" s="309" t="s">
        <v>366</v>
      </c>
      <c r="E128" s="248" t="s">
        <v>584</v>
      </c>
      <c r="F128" s="247" t="s">
        <v>368</v>
      </c>
      <c r="G128" s="247" t="s">
        <v>151</v>
      </c>
      <c r="H128" s="249">
        <v>9.57</v>
      </c>
      <c r="I128" s="192">
        <v>5</v>
      </c>
      <c r="J128" s="193"/>
      <c r="K128" s="193"/>
      <c r="L128" s="193"/>
      <c r="M128" s="224">
        <f t="shared" si="37"/>
        <v>192</v>
      </c>
      <c r="N128" s="225">
        <f t="shared" si="26"/>
        <v>153.12</v>
      </c>
      <c r="O128" s="218">
        <v>100</v>
      </c>
      <c r="P128" s="226">
        <f t="shared" si="24"/>
        <v>1.5312000000000001</v>
      </c>
      <c r="Q128" s="227"/>
      <c r="R128" s="227"/>
      <c r="S128" s="228"/>
      <c r="T128" s="229">
        <f t="shared" si="35"/>
        <v>1.9140000000000001</v>
      </c>
      <c r="U128" s="231">
        <v>30</v>
      </c>
      <c r="V128" s="226">
        <f t="shared" si="36"/>
        <v>0.31900000000000001</v>
      </c>
      <c r="W128" s="230">
        <f t="shared" si="25"/>
        <v>7.9750000000000005</v>
      </c>
      <c r="X128" s="261" t="s">
        <v>1804</v>
      </c>
      <c r="Y128" s="269"/>
    </row>
    <row r="129" spans="1:25">
      <c r="A129" s="103"/>
      <c r="B129" s="137">
        <f t="shared" si="29"/>
        <v>105</v>
      </c>
      <c r="C129" s="247" t="s">
        <v>214</v>
      </c>
      <c r="D129" s="309"/>
      <c r="E129" s="248" t="s">
        <v>11</v>
      </c>
      <c r="F129" s="247" t="s">
        <v>663</v>
      </c>
      <c r="G129" s="247" t="s">
        <v>152</v>
      </c>
      <c r="H129" s="249">
        <v>2.2400000000000002</v>
      </c>
      <c r="I129" s="192"/>
      <c r="J129" s="193"/>
      <c r="K129" s="193"/>
      <c r="L129" s="193"/>
      <c r="M129" s="193"/>
      <c r="N129" s="193"/>
      <c r="O129" s="218">
        <v>100</v>
      </c>
      <c r="P129" s="226">
        <f t="shared" si="24"/>
        <v>0</v>
      </c>
      <c r="Q129" s="227"/>
      <c r="R129" s="227"/>
      <c r="S129" s="228"/>
      <c r="T129" s="229">
        <f t="shared" si="35"/>
        <v>0.44800000000000006</v>
      </c>
      <c r="U129" s="231">
        <v>30</v>
      </c>
      <c r="V129" s="226">
        <f t="shared" si="36"/>
        <v>7.4666666666666673E-2</v>
      </c>
      <c r="W129" s="230">
        <f t="shared" si="25"/>
        <v>1.8666666666666669</v>
      </c>
      <c r="X129" s="261" t="s">
        <v>1804</v>
      </c>
      <c r="Y129" s="269"/>
    </row>
    <row r="130" spans="1:25">
      <c r="A130" s="103"/>
      <c r="B130" s="137">
        <f t="shared" si="29"/>
        <v>106</v>
      </c>
      <c r="C130" s="247" t="s">
        <v>214</v>
      </c>
      <c r="D130" s="309" t="s">
        <v>863</v>
      </c>
      <c r="E130" s="248" t="s">
        <v>664</v>
      </c>
      <c r="F130" s="247" t="s">
        <v>191</v>
      </c>
      <c r="G130" s="247" t="s">
        <v>155</v>
      </c>
      <c r="H130" s="249">
        <v>57.17</v>
      </c>
      <c r="I130" s="192">
        <v>3</v>
      </c>
      <c r="J130" s="193">
        <v>2</v>
      </c>
      <c r="K130" s="193"/>
      <c r="L130" s="193"/>
      <c r="M130" s="224">
        <f t="shared" ref="M130:M131" si="40">((I130*$M$8*12)+(K130*0.8*12)+L130)/2</f>
        <v>57.600000000000009</v>
      </c>
      <c r="N130" s="225">
        <f t="shared" si="26"/>
        <v>274.41600000000005</v>
      </c>
      <c r="O130" s="218">
        <v>100</v>
      </c>
      <c r="P130" s="226">
        <f t="shared" si="24"/>
        <v>2.7441600000000004</v>
      </c>
      <c r="Q130" s="227">
        <f>(H130*J130*$M$8)/2</f>
        <v>182.94400000000002</v>
      </c>
      <c r="R130" s="220">
        <v>200</v>
      </c>
      <c r="S130" s="228">
        <f t="shared" ref="S130" si="41">Q130/R130</f>
        <v>0.91472000000000009</v>
      </c>
      <c r="T130" s="229">
        <f t="shared" si="35"/>
        <v>11.433999999999999</v>
      </c>
      <c r="U130" s="231">
        <v>30</v>
      </c>
      <c r="V130" s="226">
        <f t="shared" si="36"/>
        <v>1.9056666666666666</v>
      </c>
      <c r="W130" s="230">
        <f t="shared" si="25"/>
        <v>47.641666666666666</v>
      </c>
      <c r="X130" s="261" t="s">
        <v>1804</v>
      </c>
      <c r="Y130" s="270" t="s">
        <v>755</v>
      </c>
    </row>
    <row r="131" spans="1:25">
      <c r="A131" s="103"/>
      <c r="B131" s="137"/>
      <c r="C131" s="247"/>
      <c r="D131" s="309" t="s">
        <v>878</v>
      </c>
      <c r="E131" s="248" t="s">
        <v>664</v>
      </c>
      <c r="F131" s="247" t="s">
        <v>191</v>
      </c>
      <c r="G131" s="247" t="s">
        <v>155</v>
      </c>
      <c r="H131" s="249">
        <v>57.17</v>
      </c>
      <c r="I131" s="192">
        <v>5</v>
      </c>
      <c r="J131" s="193"/>
      <c r="K131" s="193"/>
      <c r="L131" s="193"/>
      <c r="M131" s="224">
        <f t="shared" si="40"/>
        <v>96</v>
      </c>
      <c r="N131" s="225">
        <f t="shared" si="26"/>
        <v>457.35999999999996</v>
      </c>
      <c r="O131" s="218">
        <v>100</v>
      </c>
      <c r="P131" s="226">
        <f t="shared" si="24"/>
        <v>4.5735999999999999</v>
      </c>
      <c r="Q131" s="227"/>
      <c r="R131" s="227"/>
      <c r="S131" s="228"/>
      <c r="T131" s="228"/>
      <c r="U131" s="228"/>
      <c r="V131" s="228"/>
      <c r="W131" s="228"/>
      <c r="X131" s="261" t="s">
        <v>1804</v>
      </c>
      <c r="Y131" s="270" t="s">
        <v>756</v>
      </c>
    </row>
    <row r="132" spans="1:25">
      <c r="A132" s="103"/>
      <c r="B132" s="137">
        <f>B130+1</f>
        <v>107</v>
      </c>
      <c r="C132" s="247" t="s">
        <v>214</v>
      </c>
      <c r="D132" s="309"/>
      <c r="E132" s="248"/>
      <c r="F132" s="247" t="s">
        <v>665</v>
      </c>
      <c r="G132" s="247" t="s">
        <v>155</v>
      </c>
      <c r="H132" s="249">
        <v>13.87</v>
      </c>
      <c r="I132" s="192"/>
      <c r="J132" s="193"/>
      <c r="K132" s="193"/>
      <c r="L132" s="193"/>
      <c r="M132" s="193"/>
      <c r="N132" s="193"/>
      <c r="O132" s="218">
        <v>100</v>
      </c>
      <c r="P132" s="226">
        <f t="shared" si="24"/>
        <v>0</v>
      </c>
      <c r="Q132" s="227"/>
      <c r="R132" s="227"/>
      <c r="S132" s="228"/>
      <c r="T132" s="229">
        <f t="shared" ref="T132:T163" si="42">H132/O132*$O$7</f>
        <v>2.774</v>
      </c>
      <c r="U132" s="231">
        <v>30</v>
      </c>
      <c r="V132" s="226">
        <f t="shared" ref="V132:V163" si="43">H132/U132</f>
        <v>0.46233333333333332</v>
      </c>
      <c r="W132" s="230">
        <f t="shared" si="25"/>
        <v>11.558333333333334</v>
      </c>
      <c r="X132" s="261" t="s">
        <v>1804</v>
      </c>
      <c r="Y132" s="270" t="s">
        <v>754</v>
      </c>
    </row>
    <row r="133" spans="1:25">
      <c r="A133" s="103"/>
      <c r="B133" s="137">
        <f t="shared" si="29"/>
        <v>108</v>
      </c>
      <c r="C133" s="247" t="s">
        <v>214</v>
      </c>
      <c r="D133" s="309" t="s">
        <v>871</v>
      </c>
      <c r="E133" s="248" t="s">
        <v>666</v>
      </c>
      <c r="F133" s="247" t="s">
        <v>667</v>
      </c>
      <c r="G133" s="247" t="s">
        <v>575</v>
      </c>
      <c r="H133" s="249">
        <v>76.400000000000006</v>
      </c>
      <c r="I133" s="192">
        <v>1</v>
      </c>
      <c r="J133" s="193">
        <v>4</v>
      </c>
      <c r="K133" s="193"/>
      <c r="L133" s="193"/>
      <c r="M133" s="224">
        <f t="shared" ref="M133:M195" si="44">((I133*$M$8*12)+(K133*0.8*12)+L133)</f>
        <v>38.400000000000006</v>
      </c>
      <c r="N133" s="225">
        <f t="shared" si="26"/>
        <v>244.48000000000005</v>
      </c>
      <c r="O133" s="218">
        <v>100</v>
      </c>
      <c r="P133" s="226">
        <f t="shared" si="24"/>
        <v>2.4448000000000003</v>
      </c>
      <c r="Q133" s="227">
        <f t="shared" ref="Q133:Q144" si="45">H133*J133*$M$8</f>
        <v>977.92000000000007</v>
      </c>
      <c r="R133" s="220">
        <v>200</v>
      </c>
      <c r="S133" s="228">
        <f t="shared" ref="S133:S144" si="46">Q133/R133</f>
        <v>4.8896000000000006</v>
      </c>
      <c r="T133" s="229">
        <f t="shared" si="42"/>
        <v>15.280000000000001</v>
      </c>
      <c r="U133" s="231">
        <v>30</v>
      </c>
      <c r="V133" s="226">
        <f t="shared" si="43"/>
        <v>2.5466666666666669</v>
      </c>
      <c r="W133" s="230">
        <f t="shared" si="25"/>
        <v>63.666666666666671</v>
      </c>
      <c r="X133" s="261" t="s">
        <v>1804</v>
      </c>
      <c r="Y133" s="269"/>
    </row>
    <row r="134" spans="1:25">
      <c r="A134" s="103"/>
      <c r="B134" s="137">
        <f t="shared" si="29"/>
        <v>109</v>
      </c>
      <c r="C134" s="247" t="s">
        <v>214</v>
      </c>
      <c r="D134" s="309" t="s">
        <v>1128</v>
      </c>
      <c r="E134" s="248" t="s">
        <v>668</v>
      </c>
      <c r="F134" s="247" t="s">
        <v>217</v>
      </c>
      <c r="G134" s="247" t="s">
        <v>575</v>
      </c>
      <c r="H134" s="249">
        <v>6.69</v>
      </c>
      <c r="I134" s="192">
        <v>1</v>
      </c>
      <c r="J134" s="193">
        <v>4</v>
      </c>
      <c r="K134" s="193"/>
      <c r="L134" s="193"/>
      <c r="M134" s="224">
        <f t="shared" si="44"/>
        <v>38.400000000000006</v>
      </c>
      <c r="N134" s="225">
        <f t="shared" si="26"/>
        <v>21.408000000000005</v>
      </c>
      <c r="O134" s="218">
        <v>100</v>
      </c>
      <c r="P134" s="226">
        <f t="shared" si="24"/>
        <v>0.21408000000000005</v>
      </c>
      <c r="Q134" s="227">
        <f t="shared" si="45"/>
        <v>85.632000000000005</v>
      </c>
      <c r="R134" s="220">
        <v>200</v>
      </c>
      <c r="S134" s="228">
        <f t="shared" si="46"/>
        <v>0.42816000000000004</v>
      </c>
      <c r="T134" s="229">
        <f t="shared" si="42"/>
        <v>1.3380000000000001</v>
      </c>
      <c r="U134" s="231">
        <v>30</v>
      </c>
      <c r="V134" s="226">
        <f t="shared" si="43"/>
        <v>0.223</v>
      </c>
      <c r="W134" s="230">
        <f t="shared" si="25"/>
        <v>5.5750000000000002</v>
      </c>
      <c r="X134" s="261" t="s">
        <v>1804</v>
      </c>
      <c r="Y134" s="269"/>
    </row>
    <row r="135" spans="1:25">
      <c r="A135" s="103"/>
      <c r="B135" s="137">
        <f t="shared" si="29"/>
        <v>110</v>
      </c>
      <c r="C135" s="247" t="s">
        <v>272</v>
      </c>
      <c r="D135" s="309" t="s">
        <v>863</v>
      </c>
      <c r="E135" s="248" t="s">
        <v>586</v>
      </c>
      <c r="F135" s="247" t="s">
        <v>191</v>
      </c>
      <c r="G135" s="247" t="s">
        <v>155</v>
      </c>
      <c r="H135" s="249">
        <v>179.99</v>
      </c>
      <c r="I135" s="192">
        <v>3</v>
      </c>
      <c r="J135" s="193">
        <v>2</v>
      </c>
      <c r="K135" s="193"/>
      <c r="L135" s="193"/>
      <c r="M135" s="224">
        <f t="shared" si="44"/>
        <v>115.20000000000002</v>
      </c>
      <c r="N135" s="225">
        <f t="shared" si="26"/>
        <v>1727.9040000000005</v>
      </c>
      <c r="O135" s="218">
        <v>100</v>
      </c>
      <c r="P135" s="226">
        <f t="shared" si="24"/>
        <v>17.279040000000006</v>
      </c>
      <c r="Q135" s="227">
        <f t="shared" si="45"/>
        <v>1151.9360000000001</v>
      </c>
      <c r="R135" s="220">
        <v>200</v>
      </c>
      <c r="S135" s="228">
        <f t="shared" si="46"/>
        <v>5.7596800000000004</v>
      </c>
      <c r="T135" s="229">
        <f t="shared" si="42"/>
        <v>35.998000000000005</v>
      </c>
      <c r="U135" s="231">
        <v>30</v>
      </c>
      <c r="V135" s="226">
        <f t="shared" si="43"/>
        <v>5.9996666666666671</v>
      </c>
      <c r="W135" s="230">
        <f t="shared" si="25"/>
        <v>149.99166666666667</v>
      </c>
      <c r="X135" s="261" t="s">
        <v>1804</v>
      </c>
      <c r="Y135" s="271"/>
    </row>
    <row r="136" spans="1:25">
      <c r="A136" s="103"/>
      <c r="B136" s="137">
        <f t="shared" si="29"/>
        <v>111</v>
      </c>
      <c r="C136" s="247" t="s">
        <v>272</v>
      </c>
      <c r="D136" s="309" t="s">
        <v>863</v>
      </c>
      <c r="E136" s="248" t="s">
        <v>587</v>
      </c>
      <c r="F136" s="247" t="s">
        <v>191</v>
      </c>
      <c r="G136" s="247" t="s">
        <v>155</v>
      </c>
      <c r="H136" s="249">
        <v>53.06</v>
      </c>
      <c r="I136" s="192">
        <v>3</v>
      </c>
      <c r="J136" s="193">
        <v>2</v>
      </c>
      <c r="K136" s="193"/>
      <c r="L136" s="193"/>
      <c r="M136" s="224">
        <f t="shared" si="44"/>
        <v>115.20000000000002</v>
      </c>
      <c r="N136" s="225">
        <f t="shared" si="26"/>
        <v>509.37600000000015</v>
      </c>
      <c r="O136" s="218">
        <v>100</v>
      </c>
      <c r="P136" s="226">
        <f t="shared" si="24"/>
        <v>5.0937600000000014</v>
      </c>
      <c r="Q136" s="227">
        <f t="shared" si="45"/>
        <v>339.58400000000006</v>
      </c>
      <c r="R136" s="220">
        <v>200</v>
      </c>
      <c r="S136" s="228">
        <f t="shared" si="46"/>
        <v>1.6979200000000003</v>
      </c>
      <c r="T136" s="229">
        <f t="shared" si="42"/>
        <v>10.612000000000002</v>
      </c>
      <c r="U136" s="231">
        <v>30</v>
      </c>
      <c r="V136" s="226">
        <f t="shared" si="43"/>
        <v>1.7686666666666668</v>
      </c>
      <c r="W136" s="230">
        <f t="shared" si="25"/>
        <v>44.216666666666669</v>
      </c>
      <c r="X136" s="261" t="s">
        <v>1804</v>
      </c>
      <c r="Y136" s="271"/>
    </row>
    <row r="137" spans="1:25">
      <c r="A137" s="103"/>
      <c r="B137" s="137">
        <f t="shared" si="29"/>
        <v>112</v>
      </c>
      <c r="C137" s="247" t="s">
        <v>272</v>
      </c>
      <c r="D137" s="309" t="s">
        <v>863</v>
      </c>
      <c r="E137" s="248" t="s">
        <v>588</v>
      </c>
      <c r="F137" s="247" t="s">
        <v>191</v>
      </c>
      <c r="G137" s="247" t="s">
        <v>155</v>
      </c>
      <c r="H137" s="249">
        <v>20.88</v>
      </c>
      <c r="I137" s="192">
        <v>3</v>
      </c>
      <c r="J137" s="193">
        <v>2</v>
      </c>
      <c r="K137" s="193"/>
      <c r="L137" s="193"/>
      <c r="M137" s="224">
        <f t="shared" si="44"/>
        <v>115.20000000000002</v>
      </c>
      <c r="N137" s="225">
        <f t="shared" si="26"/>
        <v>200.44800000000001</v>
      </c>
      <c r="O137" s="218">
        <v>100</v>
      </c>
      <c r="P137" s="226">
        <f t="shared" si="24"/>
        <v>2.00448</v>
      </c>
      <c r="Q137" s="227">
        <f t="shared" si="45"/>
        <v>133.63200000000001</v>
      </c>
      <c r="R137" s="220">
        <v>200</v>
      </c>
      <c r="S137" s="228">
        <f t="shared" si="46"/>
        <v>0.66815999999999998</v>
      </c>
      <c r="T137" s="229">
        <f t="shared" si="42"/>
        <v>4.1760000000000002</v>
      </c>
      <c r="U137" s="231">
        <v>30</v>
      </c>
      <c r="V137" s="226">
        <f t="shared" si="43"/>
        <v>0.69599999999999995</v>
      </c>
      <c r="W137" s="230">
        <f t="shared" si="25"/>
        <v>17.399999999999999</v>
      </c>
      <c r="X137" s="261" t="s">
        <v>1804</v>
      </c>
      <c r="Y137" s="271"/>
    </row>
    <row r="138" spans="1:25">
      <c r="A138" s="103"/>
      <c r="B138" s="137">
        <f t="shared" si="29"/>
        <v>113</v>
      </c>
      <c r="C138" s="247" t="s">
        <v>272</v>
      </c>
      <c r="D138" s="309" t="s">
        <v>863</v>
      </c>
      <c r="E138" s="248" t="s">
        <v>589</v>
      </c>
      <c r="F138" s="247" t="s">
        <v>191</v>
      </c>
      <c r="G138" s="247" t="s">
        <v>155</v>
      </c>
      <c r="H138" s="249">
        <v>18.77</v>
      </c>
      <c r="I138" s="192">
        <v>3</v>
      </c>
      <c r="J138" s="193">
        <v>2</v>
      </c>
      <c r="K138" s="193"/>
      <c r="L138" s="193"/>
      <c r="M138" s="224">
        <f t="shared" si="44"/>
        <v>115.20000000000002</v>
      </c>
      <c r="N138" s="225">
        <f t="shared" si="26"/>
        <v>180.19200000000001</v>
      </c>
      <c r="O138" s="218">
        <v>100</v>
      </c>
      <c r="P138" s="226">
        <f t="shared" si="24"/>
        <v>1.80192</v>
      </c>
      <c r="Q138" s="227">
        <f t="shared" si="45"/>
        <v>120.128</v>
      </c>
      <c r="R138" s="220">
        <v>200</v>
      </c>
      <c r="S138" s="228">
        <f t="shared" si="46"/>
        <v>0.60063999999999995</v>
      </c>
      <c r="T138" s="229">
        <f t="shared" si="42"/>
        <v>3.754</v>
      </c>
      <c r="U138" s="231">
        <v>30</v>
      </c>
      <c r="V138" s="226">
        <f t="shared" si="43"/>
        <v>0.6256666666666667</v>
      </c>
      <c r="W138" s="230">
        <f t="shared" si="25"/>
        <v>15.641666666666667</v>
      </c>
      <c r="X138" s="261" t="s">
        <v>1804</v>
      </c>
      <c r="Y138" s="271"/>
    </row>
    <row r="139" spans="1:25">
      <c r="A139" s="103"/>
      <c r="B139" s="137">
        <f t="shared" si="29"/>
        <v>114</v>
      </c>
      <c r="C139" s="247" t="s">
        <v>272</v>
      </c>
      <c r="D139" s="309" t="s">
        <v>863</v>
      </c>
      <c r="E139" s="248" t="s">
        <v>590</v>
      </c>
      <c r="F139" s="247" t="s">
        <v>191</v>
      </c>
      <c r="G139" s="247" t="s">
        <v>155</v>
      </c>
      <c r="H139" s="249">
        <v>24.46</v>
      </c>
      <c r="I139" s="192">
        <v>3</v>
      </c>
      <c r="J139" s="193">
        <v>2</v>
      </c>
      <c r="K139" s="193"/>
      <c r="L139" s="193"/>
      <c r="M139" s="224">
        <f t="shared" si="44"/>
        <v>115.20000000000002</v>
      </c>
      <c r="N139" s="225">
        <f t="shared" si="26"/>
        <v>234.81600000000003</v>
      </c>
      <c r="O139" s="218">
        <v>100</v>
      </c>
      <c r="P139" s="226">
        <f t="shared" si="24"/>
        <v>2.3481600000000005</v>
      </c>
      <c r="Q139" s="227">
        <f t="shared" si="45"/>
        <v>156.54400000000001</v>
      </c>
      <c r="R139" s="220">
        <v>200</v>
      </c>
      <c r="S139" s="228">
        <f t="shared" si="46"/>
        <v>0.78272000000000008</v>
      </c>
      <c r="T139" s="229">
        <f t="shared" si="42"/>
        <v>4.8920000000000003</v>
      </c>
      <c r="U139" s="231">
        <v>30</v>
      </c>
      <c r="V139" s="226">
        <f t="shared" si="43"/>
        <v>0.81533333333333335</v>
      </c>
      <c r="W139" s="230">
        <f t="shared" si="25"/>
        <v>20.383333333333333</v>
      </c>
      <c r="X139" s="261" t="s">
        <v>1804</v>
      </c>
      <c r="Y139" s="271"/>
    </row>
    <row r="140" spans="1:25">
      <c r="A140" s="103"/>
      <c r="B140" s="137">
        <f t="shared" si="29"/>
        <v>115</v>
      </c>
      <c r="C140" s="247" t="s">
        <v>272</v>
      </c>
      <c r="D140" s="309" t="s">
        <v>863</v>
      </c>
      <c r="E140" s="248" t="s">
        <v>591</v>
      </c>
      <c r="F140" s="247" t="s">
        <v>191</v>
      </c>
      <c r="G140" s="247" t="s">
        <v>155</v>
      </c>
      <c r="H140" s="249">
        <v>17.190000000000001</v>
      </c>
      <c r="I140" s="192">
        <v>3</v>
      </c>
      <c r="J140" s="193">
        <v>2</v>
      </c>
      <c r="K140" s="193"/>
      <c r="L140" s="193"/>
      <c r="M140" s="224">
        <f t="shared" si="44"/>
        <v>115.20000000000002</v>
      </c>
      <c r="N140" s="225">
        <f t="shared" si="26"/>
        <v>165.02400000000003</v>
      </c>
      <c r="O140" s="218">
        <v>100</v>
      </c>
      <c r="P140" s="226">
        <f t="shared" si="24"/>
        <v>1.6502400000000004</v>
      </c>
      <c r="Q140" s="227">
        <f t="shared" si="45"/>
        <v>110.01600000000002</v>
      </c>
      <c r="R140" s="220">
        <v>200</v>
      </c>
      <c r="S140" s="228">
        <f t="shared" si="46"/>
        <v>0.55008000000000012</v>
      </c>
      <c r="T140" s="229">
        <f t="shared" si="42"/>
        <v>3.4380000000000006</v>
      </c>
      <c r="U140" s="231">
        <v>30</v>
      </c>
      <c r="V140" s="226">
        <f t="shared" si="43"/>
        <v>0.57300000000000006</v>
      </c>
      <c r="W140" s="230">
        <f t="shared" si="25"/>
        <v>14.325000000000001</v>
      </c>
      <c r="X140" s="261" t="s">
        <v>1804</v>
      </c>
      <c r="Y140" s="271"/>
    </row>
    <row r="141" spans="1:25">
      <c r="A141" s="103"/>
      <c r="B141" s="137">
        <f t="shared" si="29"/>
        <v>116</v>
      </c>
      <c r="C141" s="247" t="s">
        <v>272</v>
      </c>
      <c r="D141" s="309" t="s">
        <v>863</v>
      </c>
      <c r="E141" s="248" t="s">
        <v>592</v>
      </c>
      <c r="F141" s="247" t="s">
        <v>191</v>
      </c>
      <c r="G141" s="247" t="s">
        <v>155</v>
      </c>
      <c r="H141" s="249">
        <v>48.56</v>
      </c>
      <c r="I141" s="192">
        <v>3</v>
      </c>
      <c r="J141" s="193">
        <v>2</v>
      </c>
      <c r="K141" s="193"/>
      <c r="L141" s="193"/>
      <c r="M141" s="224">
        <f t="shared" si="44"/>
        <v>115.20000000000002</v>
      </c>
      <c r="N141" s="225">
        <f t="shared" si="26"/>
        <v>466.1760000000001</v>
      </c>
      <c r="O141" s="218">
        <v>100</v>
      </c>
      <c r="P141" s="226">
        <f t="shared" si="24"/>
        <v>4.661760000000001</v>
      </c>
      <c r="Q141" s="227">
        <f t="shared" si="45"/>
        <v>310.78400000000005</v>
      </c>
      <c r="R141" s="220">
        <v>200</v>
      </c>
      <c r="S141" s="228">
        <f t="shared" si="46"/>
        <v>1.5539200000000002</v>
      </c>
      <c r="T141" s="229">
        <f t="shared" si="42"/>
        <v>9.7119999999999997</v>
      </c>
      <c r="U141" s="231">
        <v>30</v>
      </c>
      <c r="V141" s="226">
        <f t="shared" si="43"/>
        <v>1.6186666666666667</v>
      </c>
      <c r="W141" s="230">
        <f t="shared" si="25"/>
        <v>40.466666666666669</v>
      </c>
      <c r="X141" s="261" t="s">
        <v>1804</v>
      </c>
      <c r="Y141" s="271"/>
    </row>
    <row r="142" spans="1:25">
      <c r="A142" s="103"/>
      <c r="B142" s="137">
        <f t="shared" si="29"/>
        <v>117</v>
      </c>
      <c r="C142" s="247" t="s">
        <v>272</v>
      </c>
      <c r="D142" s="309" t="s">
        <v>863</v>
      </c>
      <c r="E142" s="248" t="s">
        <v>593</v>
      </c>
      <c r="F142" s="247" t="s">
        <v>191</v>
      </c>
      <c r="G142" s="247" t="s">
        <v>155</v>
      </c>
      <c r="H142" s="249">
        <v>14.74</v>
      </c>
      <c r="I142" s="192">
        <v>3</v>
      </c>
      <c r="J142" s="193">
        <v>2</v>
      </c>
      <c r="K142" s="193"/>
      <c r="L142" s="193"/>
      <c r="M142" s="224">
        <f t="shared" si="44"/>
        <v>115.20000000000002</v>
      </c>
      <c r="N142" s="225">
        <f t="shared" si="26"/>
        <v>141.50400000000002</v>
      </c>
      <c r="O142" s="218">
        <v>100</v>
      </c>
      <c r="P142" s="226">
        <f t="shared" ref="P142:P205" si="47">N142/O142</f>
        <v>1.4150400000000003</v>
      </c>
      <c r="Q142" s="227">
        <f t="shared" si="45"/>
        <v>94.336000000000013</v>
      </c>
      <c r="R142" s="220">
        <v>200</v>
      </c>
      <c r="S142" s="228">
        <f t="shared" si="46"/>
        <v>0.47168000000000004</v>
      </c>
      <c r="T142" s="229">
        <f t="shared" si="42"/>
        <v>2.948</v>
      </c>
      <c r="U142" s="231">
        <v>30</v>
      </c>
      <c r="V142" s="226">
        <f t="shared" si="43"/>
        <v>0.49133333333333334</v>
      </c>
      <c r="W142" s="230">
        <f t="shared" ref="W142:W205" si="48">V142*$W$7</f>
        <v>12.283333333333333</v>
      </c>
      <c r="X142" s="261" t="s">
        <v>1804</v>
      </c>
      <c r="Y142" s="271"/>
    </row>
    <row r="143" spans="1:25">
      <c r="A143" s="103"/>
      <c r="B143" s="137">
        <f t="shared" si="29"/>
        <v>118</v>
      </c>
      <c r="C143" s="247" t="s">
        <v>272</v>
      </c>
      <c r="D143" s="309" t="s">
        <v>863</v>
      </c>
      <c r="E143" s="248" t="s">
        <v>594</v>
      </c>
      <c r="F143" s="247" t="s">
        <v>191</v>
      </c>
      <c r="G143" s="247" t="s">
        <v>155</v>
      </c>
      <c r="H143" s="249">
        <v>112.92</v>
      </c>
      <c r="I143" s="192">
        <v>3</v>
      </c>
      <c r="J143" s="193">
        <v>2</v>
      </c>
      <c r="K143" s="193"/>
      <c r="L143" s="193"/>
      <c r="M143" s="224">
        <f t="shared" si="44"/>
        <v>115.20000000000002</v>
      </c>
      <c r="N143" s="225">
        <f t="shared" si="26"/>
        <v>1084.0320000000002</v>
      </c>
      <c r="O143" s="218">
        <v>100</v>
      </c>
      <c r="P143" s="226">
        <f t="shared" si="47"/>
        <v>10.840320000000002</v>
      </c>
      <c r="Q143" s="227">
        <f t="shared" si="45"/>
        <v>722.6880000000001</v>
      </c>
      <c r="R143" s="220">
        <v>200</v>
      </c>
      <c r="S143" s="228">
        <f t="shared" si="46"/>
        <v>3.6134400000000007</v>
      </c>
      <c r="T143" s="229">
        <f t="shared" si="42"/>
        <v>22.584</v>
      </c>
      <c r="U143" s="231">
        <v>30</v>
      </c>
      <c r="V143" s="226">
        <f t="shared" si="43"/>
        <v>3.7640000000000002</v>
      </c>
      <c r="W143" s="230">
        <f t="shared" si="48"/>
        <v>94.100000000000009</v>
      </c>
      <c r="X143" s="261" t="s">
        <v>1804</v>
      </c>
      <c r="Y143" s="271"/>
    </row>
    <row r="144" spans="1:25">
      <c r="A144" s="103"/>
      <c r="B144" s="137">
        <f t="shared" si="29"/>
        <v>119</v>
      </c>
      <c r="C144" s="247" t="s">
        <v>272</v>
      </c>
      <c r="D144" s="309" t="s">
        <v>863</v>
      </c>
      <c r="E144" s="248" t="s">
        <v>595</v>
      </c>
      <c r="F144" s="247" t="s">
        <v>191</v>
      </c>
      <c r="G144" s="247" t="s">
        <v>155</v>
      </c>
      <c r="H144" s="249">
        <v>102.12</v>
      </c>
      <c r="I144" s="192">
        <v>3</v>
      </c>
      <c r="J144" s="193">
        <v>2</v>
      </c>
      <c r="K144" s="193"/>
      <c r="L144" s="193"/>
      <c r="M144" s="224">
        <f t="shared" si="44"/>
        <v>115.20000000000002</v>
      </c>
      <c r="N144" s="225">
        <f t="shared" si="26"/>
        <v>980.3520000000002</v>
      </c>
      <c r="O144" s="218">
        <v>100</v>
      </c>
      <c r="P144" s="226">
        <f t="shared" si="47"/>
        <v>9.8035200000000025</v>
      </c>
      <c r="Q144" s="227">
        <f t="shared" si="45"/>
        <v>653.5680000000001</v>
      </c>
      <c r="R144" s="220">
        <v>200</v>
      </c>
      <c r="S144" s="228">
        <f t="shared" si="46"/>
        <v>3.2678400000000005</v>
      </c>
      <c r="T144" s="229">
        <f t="shared" si="42"/>
        <v>20.424000000000003</v>
      </c>
      <c r="U144" s="231">
        <v>30</v>
      </c>
      <c r="V144" s="226">
        <f t="shared" si="43"/>
        <v>3.4040000000000004</v>
      </c>
      <c r="W144" s="230">
        <f t="shared" si="48"/>
        <v>85.100000000000009</v>
      </c>
      <c r="X144" s="261" t="s">
        <v>1804</v>
      </c>
      <c r="Y144" s="271"/>
    </row>
    <row r="145" spans="1:25">
      <c r="A145" s="103"/>
      <c r="B145" s="137">
        <f t="shared" si="29"/>
        <v>120</v>
      </c>
      <c r="C145" s="247" t="s">
        <v>272</v>
      </c>
      <c r="D145" s="309" t="s">
        <v>366</v>
      </c>
      <c r="E145" s="248" t="s">
        <v>596</v>
      </c>
      <c r="F145" s="247" t="s">
        <v>368</v>
      </c>
      <c r="G145" s="247" t="s">
        <v>151</v>
      </c>
      <c r="H145" s="249">
        <v>23.34</v>
      </c>
      <c r="I145" s="192">
        <v>5</v>
      </c>
      <c r="J145" s="193"/>
      <c r="K145" s="193"/>
      <c r="L145" s="193"/>
      <c r="M145" s="224">
        <f t="shared" si="44"/>
        <v>192</v>
      </c>
      <c r="N145" s="225">
        <f t="shared" ref="N145:N208" si="49">(H145*M145)/12</f>
        <v>373.44</v>
      </c>
      <c r="O145" s="218">
        <v>100</v>
      </c>
      <c r="P145" s="226">
        <f t="shared" si="47"/>
        <v>3.7343999999999999</v>
      </c>
      <c r="Q145" s="227"/>
      <c r="R145" s="227"/>
      <c r="S145" s="228"/>
      <c r="T145" s="229">
        <f t="shared" si="42"/>
        <v>4.6680000000000001</v>
      </c>
      <c r="U145" s="231">
        <v>30</v>
      </c>
      <c r="V145" s="226">
        <f t="shared" si="43"/>
        <v>0.77800000000000002</v>
      </c>
      <c r="W145" s="230">
        <f t="shared" si="48"/>
        <v>19.45</v>
      </c>
      <c r="X145" s="261" t="s">
        <v>1804</v>
      </c>
      <c r="Y145" s="271"/>
    </row>
    <row r="146" spans="1:25">
      <c r="A146" s="103"/>
      <c r="B146" s="137">
        <f t="shared" si="29"/>
        <v>121</v>
      </c>
      <c r="C146" s="247" t="s">
        <v>272</v>
      </c>
      <c r="D146" s="309" t="s">
        <v>366</v>
      </c>
      <c r="E146" s="248" t="s">
        <v>597</v>
      </c>
      <c r="F146" s="247" t="s">
        <v>367</v>
      </c>
      <c r="G146" s="247" t="s">
        <v>151</v>
      </c>
      <c r="H146" s="249">
        <v>13.48</v>
      </c>
      <c r="I146" s="192">
        <v>5</v>
      </c>
      <c r="J146" s="193"/>
      <c r="K146" s="193"/>
      <c r="L146" s="193"/>
      <c r="M146" s="224">
        <f t="shared" si="44"/>
        <v>192</v>
      </c>
      <c r="N146" s="225">
        <f t="shared" si="49"/>
        <v>215.67999999999998</v>
      </c>
      <c r="O146" s="218">
        <v>100</v>
      </c>
      <c r="P146" s="226">
        <f t="shared" si="47"/>
        <v>2.1567999999999996</v>
      </c>
      <c r="Q146" s="227"/>
      <c r="R146" s="227"/>
      <c r="S146" s="228"/>
      <c r="T146" s="229">
        <f t="shared" si="42"/>
        <v>2.6960000000000002</v>
      </c>
      <c r="U146" s="231">
        <v>30</v>
      </c>
      <c r="V146" s="226">
        <f t="shared" si="43"/>
        <v>0.44933333333333336</v>
      </c>
      <c r="W146" s="230">
        <f t="shared" si="48"/>
        <v>11.233333333333334</v>
      </c>
      <c r="X146" s="261" t="s">
        <v>1804</v>
      </c>
      <c r="Y146" s="271"/>
    </row>
    <row r="147" spans="1:25">
      <c r="A147" s="103"/>
      <c r="B147" s="137">
        <f t="shared" si="29"/>
        <v>122</v>
      </c>
      <c r="C147" s="247" t="s">
        <v>272</v>
      </c>
      <c r="D147" s="309" t="s">
        <v>366</v>
      </c>
      <c r="E147" s="248" t="s">
        <v>598</v>
      </c>
      <c r="F147" s="247" t="s">
        <v>599</v>
      </c>
      <c r="G147" s="247" t="s">
        <v>151</v>
      </c>
      <c r="H147" s="249">
        <v>9.9</v>
      </c>
      <c r="I147" s="192">
        <v>5</v>
      </c>
      <c r="J147" s="193"/>
      <c r="K147" s="193"/>
      <c r="L147" s="193"/>
      <c r="M147" s="224">
        <f t="shared" si="44"/>
        <v>192</v>
      </c>
      <c r="N147" s="225">
        <f t="shared" si="49"/>
        <v>158.4</v>
      </c>
      <c r="O147" s="218">
        <v>100</v>
      </c>
      <c r="P147" s="226">
        <f t="shared" si="47"/>
        <v>1.5840000000000001</v>
      </c>
      <c r="Q147" s="227"/>
      <c r="R147" s="227"/>
      <c r="S147" s="228"/>
      <c r="T147" s="229">
        <f t="shared" si="42"/>
        <v>1.98</v>
      </c>
      <c r="U147" s="231">
        <v>30</v>
      </c>
      <c r="V147" s="226">
        <f t="shared" si="43"/>
        <v>0.33</v>
      </c>
      <c r="W147" s="230">
        <f t="shared" si="48"/>
        <v>8.25</v>
      </c>
      <c r="X147" s="261" t="s">
        <v>1804</v>
      </c>
      <c r="Y147" s="269"/>
    </row>
    <row r="148" spans="1:25">
      <c r="A148" s="103"/>
      <c r="B148" s="137">
        <f t="shared" si="29"/>
        <v>123</v>
      </c>
      <c r="C148" s="247" t="s">
        <v>272</v>
      </c>
      <c r="D148" s="309" t="s">
        <v>366</v>
      </c>
      <c r="E148" s="248" t="s">
        <v>600</v>
      </c>
      <c r="F148" s="247" t="s">
        <v>270</v>
      </c>
      <c r="G148" s="247" t="s">
        <v>151</v>
      </c>
      <c r="H148" s="249">
        <v>6.69</v>
      </c>
      <c r="I148" s="192">
        <v>5</v>
      </c>
      <c r="J148" s="193"/>
      <c r="K148" s="193"/>
      <c r="L148" s="193"/>
      <c r="M148" s="224">
        <f>((I148*$M$8*12)+(K148*0.8*12)+L148)+10</f>
        <v>202</v>
      </c>
      <c r="N148" s="225">
        <f t="shared" si="49"/>
        <v>112.61500000000001</v>
      </c>
      <c r="O148" s="218">
        <v>100</v>
      </c>
      <c r="P148" s="226">
        <f t="shared" si="47"/>
        <v>1.12615</v>
      </c>
      <c r="Q148" s="227"/>
      <c r="R148" s="227"/>
      <c r="S148" s="228"/>
      <c r="T148" s="229">
        <f t="shared" si="42"/>
        <v>1.3380000000000001</v>
      </c>
      <c r="U148" s="231">
        <v>30</v>
      </c>
      <c r="V148" s="226">
        <f t="shared" si="43"/>
        <v>0.223</v>
      </c>
      <c r="W148" s="230">
        <f t="shared" si="48"/>
        <v>5.5750000000000002</v>
      </c>
      <c r="X148" s="261" t="s">
        <v>1804</v>
      </c>
      <c r="Y148" s="269" t="s">
        <v>1112</v>
      </c>
    </row>
    <row r="149" spans="1:25">
      <c r="A149" s="103"/>
      <c r="B149" s="137">
        <f t="shared" si="29"/>
        <v>124</v>
      </c>
      <c r="C149" s="247" t="s">
        <v>272</v>
      </c>
      <c r="D149" s="309" t="s">
        <v>366</v>
      </c>
      <c r="E149" s="248" t="s">
        <v>601</v>
      </c>
      <c r="F149" s="247" t="s">
        <v>599</v>
      </c>
      <c r="G149" s="247" t="s">
        <v>151</v>
      </c>
      <c r="H149" s="249">
        <v>16.09</v>
      </c>
      <c r="I149" s="192">
        <v>5</v>
      </c>
      <c r="J149" s="193"/>
      <c r="K149" s="193"/>
      <c r="L149" s="193"/>
      <c r="M149" s="224">
        <f>((I149*$M$8*12)+(K149*0.8*12)+L149)+10</f>
        <v>202</v>
      </c>
      <c r="N149" s="225">
        <f t="shared" si="49"/>
        <v>270.8483333333333</v>
      </c>
      <c r="O149" s="218">
        <v>100</v>
      </c>
      <c r="P149" s="226">
        <f t="shared" si="47"/>
        <v>2.7084833333333331</v>
      </c>
      <c r="Q149" s="227"/>
      <c r="R149" s="227"/>
      <c r="S149" s="228"/>
      <c r="T149" s="229">
        <f t="shared" si="42"/>
        <v>3.218</v>
      </c>
      <c r="U149" s="231">
        <v>30</v>
      </c>
      <c r="V149" s="226">
        <f t="shared" si="43"/>
        <v>0.53633333333333333</v>
      </c>
      <c r="W149" s="230">
        <f t="shared" si="48"/>
        <v>13.408333333333333</v>
      </c>
      <c r="X149" s="261" t="s">
        <v>1804</v>
      </c>
      <c r="Y149" s="269" t="s">
        <v>1112</v>
      </c>
    </row>
    <row r="150" spans="1:25">
      <c r="A150" s="103"/>
      <c r="B150" s="137">
        <f t="shared" si="29"/>
        <v>125</v>
      </c>
      <c r="C150" s="247" t="s">
        <v>272</v>
      </c>
      <c r="D150" s="309" t="s">
        <v>366</v>
      </c>
      <c r="E150" s="248" t="s">
        <v>602</v>
      </c>
      <c r="F150" s="247" t="s">
        <v>367</v>
      </c>
      <c r="G150" s="247" t="s">
        <v>151</v>
      </c>
      <c r="H150" s="249">
        <v>17.57</v>
      </c>
      <c r="I150" s="192">
        <v>5</v>
      </c>
      <c r="J150" s="193"/>
      <c r="K150" s="193"/>
      <c r="L150" s="193"/>
      <c r="M150" s="224">
        <f t="shared" si="44"/>
        <v>192</v>
      </c>
      <c r="N150" s="225">
        <f t="shared" si="49"/>
        <v>281.12</v>
      </c>
      <c r="O150" s="218">
        <v>100</v>
      </c>
      <c r="P150" s="226">
        <f t="shared" si="47"/>
        <v>2.8111999999999999</v>
      </c>
      <c r="Q150" s="227"/>
      <c r="R150" s="227"/>
      <c r="S150" s="228"/>
      <c r="T150" s="229">
        <f t="shared" si="42"/>
        <v>3.5139999999999998</v>
      </c>
      <c r="U150" s="231">
        <v>30</v>
      </c>
      <c r="V150" s="226">
        <f t="shared" si="43"/>
        <v>0.58566666666666667</v>
      </c>
      <c r="W150" s="230">
        <f t="shared" si="48"/>
        <v>14.641666666666667</v>
      </c>
      <c r="X150" s="261" t="s">
        <v>1804</v>
      </c>
      <c r="Y150" s="271"/>
    </row>
    <row r="151" spans="1:25">
      <c r="A151" s="103"/>
      <c r="B151" s="137">
        <f t="shared" si="29"/>
        <v>126</v>
      </c>
      <c r="C151" s="247" t="s">
        <v>272</v>
      </c>
      <c r="D151" s="309"/>
      <c r="E151" s="248" t="s">
        <v>603</v>
      </c>
      <c r="F151" s="247" t="s">
        <v>247</v>
      </c>
      <c r="G151" s="247" t="s">
        <v>151</v>
      </c>
      <c r="H151" s="249">
        <v>10.210000000000001</v>
      </c>
      <c r="I151" s="192"/>
      <c r="J151" s="193"/>
      <c r="K151" s="193"/>
      <c r="L151" s="193"/>
      <c r="M151" s="193"/>
      <c r="N151" s="193"/>
      <c r="O151" s="193"/>
      <c r="P151" s="193"/>
      <c r="Q151" s="227"/>
      <c r="R151" s="227"/>
      <c r="S151" s="228"/>
      <c r="T151" s="228"/>
      <c r="U151" s="231">
        <v>30</v>
      </c>
      <c r="V151" s="226">
        <f t="shared" si="43"/>
        <v>0.34033333333333338</v>
      </c>
      <c r="W151" s="230">
        <f t="shared" si="48"/>
        <v>8.5083333333333346</v>
      </c>
      <c r="X151" s="261" t="s">
        <v>1804</v>
      </c>
      <c r="Y151" s="271"/>
    </row>
    <row r="152" spans="1:25">
      <c r="A152" s="103"/>
      <c r="B152" s="137">
        <f t="shared" si="29"/>
        <v>127</v>
      </c>
      <c r="C152" s="247" t="s">
        <v>272</v>
      </c>
      <c r="D152" s="309" t="s">
        <v>873</v>
      </c>
      <c r="E152" s="248" t="s">
        <v>604</v>
      </c>
      <c r="F152" s="247" t="s">
        <v>255</v>
      </c>
      <c r="G152" s="247" t="s">
        <v>156</v>
      </c>
      <c r="H152" s="249">
        <v>68.47</v>
      </c>
      <c r="I152" s="192">
        <v>1</v>
      </c>
      <c r="J152" s="193">
        <v>4</v>
      </c>
      <c r="K152" s="193"/>
      <c r="L152" s="193"/>
      <c r="M152" s="224">
        <f t="shared" si="44"/>
        <v>38.400000000000006</v>
      </c>
      <c r="N152" s="225">
        <f t="shared" si="49"/>
        <v>219.10400000000004</v>
      </c>
      <c r="O152" s="218">
        <v>100</v>
      </c>
      <c r="P152" s="226">
        <f t="shared" si="47"/>
        <v>2.1910400000000005</v>
      </c>
      <c r="Q152" s="227">
        <f t="shared" ref="Q152:Q170" si="50">H152*J152*$M$8</f>
        <v>876.41600000000005</v>
      </c>
      <c r="R152" s="220">
        <v>200</v>
      </c>
      <c r="S152" s="228">
        <f t="shared" ref="S152:S170" si="51">Q152/R152</f>
        <v>4.3820800000000002</v>
      </c>
      <c r="T152" s="229">
        <f t="shared" si="42"/>
        <v>13.693999999999999</v>
      </c>
      <c r="U152" s="231">
        <v>30</v>
      </c>
      <c r="V152" s="226">
        <f t="shared" si="43"/>
        <v>2.2823333333333333</v>
      </c>
      <c r="W152" s="230">
        <f t="shared" si="48"/>
        <v>57.05833333333333</v>
      </c>
      <c r="X152" s="261" t="s">
        <v>1804</v>
      </c>
      <c r="Y152" s="271"/>
    </row>
    <row r="153" spans="1:25">
      <c r="A153" s="103"/>
      <c r="B153" s="137">
        <f t="shared" si="29"/>
        <v>128</v>
      </c>
      <c r="C153" s="247" t="s">
        <v>272</v>
      </c>
      <c r="D153" s="309" t="s">
        <v>873</v>
      </c>
      <c r="E153" s="248" t="s">
        <v>605</v>
      </c>
      <c r="F153" s="247" t="s">
        <v>255</v>
      </c>
      <c r="G153" s="247" t="s">
        <v>156</v>
      </c>
      <c r="H153" s="249">
        <v>68.98</v>
      </c>
      <c r="I153" s="192">
        <v>1</v>
      </c>
      <c r="J153" s="193">
        <v>4</v>
      </c>
      <c r="K153" s="193"/>
      <c r="L153" s="193"/>
      <c r="M153" s="224">
        <f t="shared" si="44"/>
        <v>38.400000000000006</v>
      </c>
      <c r="N153" s="225">
        <f t="shared" si="49"/>
        <v>220.73600000000002</v>
      </c>
      <c r="O153" s="218">
        <v>100</v>
      </c>
      <c r="P153" s="226">
        <f t="shared" si="47"/>
        <v>2.20736</v>
      </c>
      <c r="Q153" s="227">
        <f t="shared" si="50"/>
        <v>882.94400000000007</v>
      </c>
      <c r="R153" s="220">
        <v>200</v>
      </c>
      <c r="S153" s="228">
        <f t="shared" si="51"/>
        <v>4.41472</v>
      </c>
      <c r="T153" s="229">
        <f t="shared" si="42"/>
        <v>13.796000000000001</v>
      </c>
      <c r="U153" s="231">
        <v>30</v>
      </c>
      <c r="V153" s="226">
        <f t="shared" si="43"/>
        <v>2.2993333333333337</v>
      </c>
      <c r="W153" s="230">
        <f t="shared" si="48"/>
        <v>57.483333333333341</v>
      </c>
      <c r="X153" s="261" t="s">
        <v>1804</v>
      </c>
      <c r="Y153" s="271"/>
    </row>
    <row r="154" spans="1:25">
      <c r="A154" s="103"/>
      <c r="B154" s="137">
        <f t="shared" si="29"/>
        <v>129</v>
      </c>
      <c r="C154" s="247" t="s">
        <v>272</v>
      </c>
      <c r="D154" s="309" t="s">
        <v>873</v>
      </c>
      <c r="E154" s="248" t="s">
        <v>606</v>
      </c>
      <c r="F154" s="247" t="s">
        <v>255</v>
      </c>
      <c r="G154" s="247" t="s">
        <v>156</v>
      </c>
      <c r="H154" s="249">
        <v>68.86</v>
      </c>
      <c r="I154" s="192">
        <v>1</v>
      </c>
      <c r="J154" s="193">
        <v>4</v>
      </c>
      <c r="K154" s="193"/>
      <c r="L154" s="193"/>
      <c r="M154" s="224">
        <f t="shared" si="44"/>
        <v>38.400000000000006</v>
      </c>
      <c r="N154" s="225">
        <f t="shared" si="49"/>
        <v>220.352</v>
      </c>
      <c r="O154" s="218">
        <v>100</v>
      </c>
      <c r="P154" s="226">
        <f t="shared" si="47"/>
        <v>2.2035200000000001</v>
      </c>
      <c r="Q154" s="227">
        <f t="shared" si="50"/>
        <v>881.40800000000002</v>
      </c>
      <c r="R154" s="220">
        <v>200</v>
      </c>
      <c r="S154" s="228">
        <f t="shared" si="51"/>
        <v>4.4070400000000003</v>
      </c>
      <c r="T154" s="229">
        <f t="shared" si="42"/>
        <v>13.772</v>
      </c>
      <c r="U154" s="231">
        <v>30</v>
      </c>
      <c r="V154" s="226">
        <f t="shared" si="43"/>
        <v>2.2953333333333332</v>
      </c>
      <c r="W154" s="230">
        <f t="shared" si="48"/>
        <v>57.383333333333333</v>
      </c>
      <c r="X154" s="261" t="s">
        <v>1804</v>
      </c>
      <c r="Y154" s="271"/>
    </row>
    <row r="155" spans="1:25">
      <c r="A155" s="103"/>
      <c r="B155" s="137">
        <f t="shared" si="29"/>
        <v>130</v>
      </c>
      <c r="C155" s="247" t="s">
        <v>272</v>
      </c>
      <c r="D155" s="309" t="s">
        <v>873</v>
      </c>
      <c r="E155" s="248" t="s">
        <v>607</v>
      </c>
      <c r="F155" s="247" t="s">
        <v>255</v>
      </c>
      <c r="G155" s="247" t="s">
        <v>156</v>
      </c>
      <c r="H155" s="249">
        <v>68.19</v>
      </c>
      <c r="I155" s="192">
        <v>1</v>
      </c>
      <c r="J155" s="193">
        <v>4</v>
      </c>
      <c r="K155" s="193"/>
      <c r="L155" s="193"/>
      <c r="M155" s="224">
        <f t="shared" si="44"/>
        <v>38.400000000000006</v>
      </c>
      <c r="N155" s="225">
        <f t="shared" si="49"/>
        <v>218.208</v>
      </c>
      <c r="O155" s="218">
        <v>100</v>
      </c>
      <c r="P155" s="226">
        <f t="shared" si="47"/>
        <v>2.18208</v>
      </c>
      <c r="Q155" s="227">
        <f t="shared" si="50"/>
        <v>872.83199999999999</v>
      </c>
      <c r="R155" s="220">
        <v>200</v>
      </c>
      <c r="S155" s="228">
        <f t="shared" si="51"/>
        <v>4.36416</v>
      </c>
      <c r="T155" s="229">
        <f t="shared" si="42"/>
        <v>13.637999999999998</v>
      </c>
      <c r="U155" s="231">
        <v>30</v>
      </c>
      <c r="V155" s="226">
        <f t="shared" si="43"/>
        <v>2.2730000000000001</v>
      </c>
      <c r="W155" s="230">
        <f t="shared" si="48"/>
        <v>56.825000000000003</v>
      </c>
      <c r="X155" s="261" t="s">
        <v>1804</v>
      </c>
      <c r="Y155" s="271"/>
    </row>
    <row r="156" spans="1:25">
      <c r="A156" s="103"/>
      <c r="B156" s="137">
        <f t="shared" ref="B156:B219" si="52">B155+1</f>
        <v>131</v>
      </c>
      <c r="C156" s="247" t="s">
        <v>272</v>
      </c>
      <c r="D156" s="309" t="s">
        <v>873</v>
      </c>
      <c r="E156" s="248" t="s">
        <v>608</v>
      </c>
      <c r="F156" s="247" t="s">
        <v>255</v>
      </c>
      <c r="G156" s="247" t="s">
        <v>156</v>
      </c>
      <c r="H156" s="249">
        <v>71.62</v>
      </c>
      <c r="I156" s="192">
        <v>1</v>
      </c>
      <c r="J156" s="193">
        <v>4</v>
      </c>
      <c r="K156" s="193"/>
      <c r="L156" s="193"/>
      <c r="M156" s="224">
        <f t="shared" si="44"/>
        <v>38.400000000000006</v>
      </c>
      <c r="N156" s="225">
        <f t="shared" si="49"/>
        <v>229.18400000000005</v>
      </c>
      <c r="O156" s="218">
        <v>100</v>
      </c>
      <c r="P156" s="226">
        <f t="shared" si="47"/>
        <v>2.2918400000000005</v>
      </c>
      <c r="Q156" s="227">
        <f t="shared" si="50"/>
        <v>916.7360000000001</v>
      </c>
      <c r="R156" s="220">
        <v>200</v>
      </c>
      <c r="S156" s="228">
        <f t="shared" si="51"/>
        <v>4.5836800000000002</v>
      </c>
      <c r="T156" s="229">
        <f t="shared" si="42"/>
        <v>14.324000000000002</v>
      </c>
      <c r="U156" s="231">
        <v>30</v>
      </c>
      <c r="V156" s="226">
        <f t="shared" si="43"/>
        <v>2.3873333333333333</v>
      </c>
      <c r="W156" s="230">
        <f t="shared" si="48"/>
        <v>59.68333333333333</v>
      </c>
      <c r="X156" s="261" t="s">
        <v>1804</v>
      </c>
      <c r="Y156" s="271"/>
    </row>
    <row r="157" spans="1:25">
      <c r="A157" s="103"/>
      <c r="B157" s="137">
        <f t="shared" si="52"/>
        <v>132</v>
      </c>
      <c r="C157" s="247" t="s">
        <v>272</v>
      </c>
      <c r="D157" s="309" t="s">
        <v>873</v>
      </c>
      <c r="E157" s="248" t="s">
        <v>609</v>
      </c>
      <c r="F157" s="247" t="s">
        <v>255</v>
      </c>
      <c r="G157" s="247" t="s">
        <v>156</v>
      </c>
      <c r="H157" s="249">
        <v>76.17</v>
      </c>
      <c r="I157" s="192">
        <v>1</v>
      </c>
      <c r="J157" s="193">
        <v>4</v>
      </c>
      <c r="K157" s="193"/>
      <c r="L157" s="193"/>
      <c r="M157" s="224">
        <f t="shared" si="44"/>
        <v>38.400000000000006</v>
      </c>
      <c r="N157" s="225">
        <f t="shared" si="49"/>
        <v>243.74400000000003</v>
      </c>
      <c r="O157" s="218">
        <v>100</v>
      </c>
      <c r="P157" s="226">
        <f t="shared" si="47"/>
        <v>2.4374400000000005</v>
      </c>
      <c r="Q157" s="227">
        <f t="shared" si="50"/>
        <v>974.97600000000011</v>
      </c>
      <c r="R157" s="220">
        <v>200</v>
      </c>
      <c r="S157" s="228">
        <f t="shared" si="51"/>
        <v>4.874880000000001</v>
      </c>
      <c r="T157" s="229">
        <f t="shared" si="42"/>
        <v>15.234000000000002</v>
      </c>
      <c r="U157" s="231">
        <v>30</v>
      </c>
      <c r="V157" s="226">
        <f t="shared" si="43"/>
        <v>2.5390000000000001</v>
      </c>
      <c r="W157" s="230">
        <f t="shared" si="48"/>
        <v>63.475000000000001</v>
      </c>
      <c r="X157" s="261" t="s">
        <v>1804</v>
      </c>
      <c r="Y157" s="271"/>
    </row>
    <row r="158" spans="1:25">
      <c r="A158" s="103"/>
      <c r="B158" s="137">
        <f t="shared" si="52"/>
        <v>133</v>
      </c>
      <c r="C158" s="247" t="s">
        <v>272</v>
      </c>
      <c r="D158" s="309" t="s">
        <v>873</v>
      </c>
      <c r="E158" s="248" t="s">
        <v>610</v>
      </c>
      <c r="F158" s="247" t="s">
        <v>255</v>
      </c>
      <c r="G158" s="247" t="s">
        <v>156</v>
      </c>
      <c r="H158" s="249">
        <v>66.989999999999995</v>
      </c>
      <c r="I158" s="192">
        <v>1</v>
      </c>
      <c r="J158" s="193">
        <v>4</v>
      </c>
      <c r="K158" s="193"/>
      <c r="L158" s="193"/>
      <c r="M158" s="224">
        <f t="shared" si="44"/>
        <v>38.400000000000006</v>
      </c>
      <c r="N158" s="225">
        <f t="shared" si="49"/>
        <v>214.36800000000002</v>
      </c>
      <c r="O158" s="218">
        <v>100</v>
      </c>
      <c r="P158" s="226">
        <f t="shared" si="47"/>
        <v>2.1436800000000003</v>
      </c>
      <c r="Q158" s="227">
        <f t="shared" si="50"/>
        <v>857.47199999999998</v>
      </c>
      <c r="R158" s="220">
        <v>200</v>
      </c>
      <c r="S158" s="228">
        <f t="shared" si="51"/>
        <v>4.2873599999999996</v>
      </c>
      <c r="T158" s="229">
        <f t="shared" si="42"/>
        <v>13.398</v>
      </c>
      <c r="U158" s="231">
        <v>30</v>
      </c>
      <c r="V158" s="226">
        <f t="shared" si="43"/>
        <v>2.2329999999999997</v>
      </c>
      <c r="W158" s="230">
        <f t="shared" si="48"/>
        <v>55.824999999999989</v>
      </c>
      <c r="X158" s="261" t="s">
        <v>1804</v>
      </c>
      <c r="Y158" s="271"/>
    </row>
    <row r="159" spans="1:25">
      <c r="A159" s="103"/>
      <c r="B159" s="137">
        <f t="shared" si="52"/>
        <v>134</v>
      </c>
      <c r="C159" s="247" t="s">
        <v>272</v>
      </c>
      <c r="D159" s="309" t="s">
        <v>873</v>
      </c>
      <c r="E159" s="248" t="s">
        <v>611</v>
      </c>
      <c r="F159" s="247" t="s">
        <v>255</v>
      </c>
      <c r="G159" s="247" t="s">
        <v>156</v>
      </c>
      <c r="H159" s="249">
        <v>66.900000000000006</v>
      </c>
      <c r="I159" s="192">
        <v>1</v>
      </c>
      <c r="J159" s="193">
        <v>4</v>
      </c>
      <c r="K159" s="193"/>
      <c r="L159" s="193"/>
      <c r="M159" s="224">
        <f t="shared" si="44"/>
        <v>38.400000000000006</v>
      </c>
      <c r="N159" s="225">
        <f t="shared" si="49"/>
        <v>214.08000000000004</v>
      </c>
      <c r="O159" s="218">
        <v>100</v>
      </c>
      <c r="P159" s="226">
        <f t="shared" si="47"/>
        <v>2.1408000000000005</v>
      </c>
      <c r="Q159" s="227">
        <f t="shared" si="50"/>
        <v>856.32000000000016</v>
      </c>
      <c r="R159" s="220">
        <v>200</v>
      </c>
      <c r="S159" s="228">
        <f t="shared" si="51"/>
        <v>4.281600000000001</v>
      </c>
      <c r="T159" s="229">
        <f t="shared" si="42"/>
        <v>13.38</v>
      </c>
      <c r="U159" s="231">
        <v>30</v>
      </c>
      <c r="V159" s="226">
        <f t="shared" si="43"/>
        <v>2.23</v>
      </c>
      <c r="W159" s="230">
        <f t="shared" si="48"/>
        <v>55.75</v>
      </c>
      <c r="X159" s="261" t="s">
        <v>1804</v>
      </c>
      <c r="Y159" s="271"/>
    </row>
    <row r="160" spans="1:25">
      <c r="A160" s="103"/>
      <c r="B160" s="137">
        <f t="shared" si="52"/>
        <v>135</v>
      </c>
      <c r="C160" s="247" t="s">
        <v>272</v>
      </c>
      <c r="D160" s="309" t="s">
        <v>873</v>
      </c>
      <c r="E160" s="248" t="s">
        <v>612</v>
      </c>
      <c r="F160" s="247" t="s">
        <v>255</v>
      </c>
      <c r="G160" s="247" t="s">
        <v>156</v>
      </c>
      <c r="H160" s="249">
        <v>67.16</v>
      </c>
      <c r="I160" s="192">
        <v>1</v>
      </c>
      <c r="J160" s="193">
        <v>4</v>
      </c>
      <c r="K160" s="193"/>
      <c r="L160" s="193"/>
      <c r="M160" s="224">
        <f t="shared" si="44"/>
        <v>38.400000000000006</v>
      </c>
      <c r="N160" s="225">
        <f t="shared" si="49"/>
        <v>214.91200000000003</v>
      </c>
      <c r="O160" s="218">
        <v>100</v>
      </c>
      <c r="P160" s="226">
        <f t="shared" si="47"/>
        <v>2.1491200000000004</v>
      </c>
      <c r="Q160" s="227">
        <f t="shared" si="50"/>
        <v>859.64800000000002</v>
      </c>
      <c r="R160" s="220">
        <v>200</v>
      </c>
      <c r="S160" s="228">
        <f t="shared" si="51"/>
        <v>4.2982399999999998</v>
      </c>
      <c r="T160" s="229">
        <f t="shared" si="42"/>
        <v>13.431999999999999</v>
      </c>
      <c r="U160" s="231">
        <v>30</v>
      </c>
      <c r="V160" s="226">
        <f t="shared" si="43"/>
        <v>2.2386666666666666</v>
      </c>
      <c r="W160" s="230">
        <f t="shared" si="48"/>
        <v>55.966666666666661</v>
      </c>
      <c r="X160" s="261" t="s">
        <v>1804</v>
      </c>
      <c r="Y160" s="271"/>
    </row>
    <row r="161" spans="1:25">
      <c r="A161" s="103"/>
      <c r="B161" s="137">
        <f t="shared" si="52"/>
        <v>136</v>
      </c>
      <c r="C161" s="247" t="s">
        <v>272</v>
      </c>
      <c r="D161" s="309" t="s">
        <v>871</v>
      </c>
      <c r="E161" s="248" t="s">
        <v>613</v>
      </c>
      <c r="F161" s="247" t="s">
        <v>561</v>
      </c>
      <c r="G161" s="247" t="s">
        <v>562</v>
      </c>
      <c r="H161" s="249">
        <v>74.34</v>
      </c>
      <c r="I161" s="192">
        <v>1</v>
      </c>
      <c r="J161" s="193">
        <v>4</v>
      </c>
      <c r="K161" s="193"/>
      <c r="L161" s="193"/>
      <c r="M161" s="224">
        <f t="shared" si="44"/>
        <v>38.400000000000006</v>
      </c>
      <c r="N161" s="225">
        <f t="shared" si="49"/>
        <v>237.88800000000003</v>
      </c>
      <c r="O161" s="218">
        <v>100</v>
      </c>
      <c r="P161" s="226">
        <f t="shared" si="47"/>
        <v>2.3788800000000005</v>
      </c>
      <c r="Q161" s="227">
        <f t="shared" si="50"/>
        <v>951.55200000000013</v>
      </c>
      <c r="R161" s="220">
        <v>200</v>
      </c>
      <c r="S161" s="228">
        <f t="shared" si="51"/>
        <v>4.7577600000000011</v>
      </c>
      <c r="T161" s="229">
        <f t="shared" si="42"/>
        <v>14.868000000000002</v>
      </c>
      <c r="U161" s="231">
        <v>30</v>
      </c>
      <c r="V161" s="226">
        <f t="shared" si="43"/>
        <v>2.4780000000000002</v>
      </c>
      <c r="W161" s="230">
        <f t="shared" si="48"/>
        <v>61.95</v>
      </c>
      <c r="X161" s="261" t="s">
        <v>1804</v>
      </c>
      <c r="Y161" s="271"/>
    </row>
    <row r="162" spans="1:25">
      <c r="A162" s="103"/>
      <c r="B162" s="137">
        <f t="shared" si="52"/>
        <v>137</v>
      </c>
      <c r="C162" s="247" t="s">
        <v>272</v>
      </c>
      <c r="D162" s="309" t="s">
        <v>871</v>
      </c>
      <c r="E162" s="248" t="s">
        <v>614</v>
      </c>
      <c r="F162" s="247" t="s">
        <v>564</v>
      </c>
      <c r="G162" s="247" t="s">
        <v>562</v>
      </c>
      <c r="H162" s="249">
        <v>61.43</v>
      </c>
      <c r="I162" s="192">
        <v>1</v>
      </c>
      <c r="J162" s="193">
        <v>4</v>
      </c>
      <c r="K162" s="193"/>
      <c r="L162" s="193"/>
      <c r="M162" s="224">
        <f t="shared" si="44"/>
        <v>38.400000000000006</v>
      </c>
      <c r="N162" s="225">
        <f t="shared" si="49"/>
        <v>196.57600000000002</v>
      </c>
      <c r="O162" s="218">
        <v>100</v>
      </c>
      <c r="P162" s="226">
        <f t="shared" si="47"/>
        <v>1.9657600000000002</v>
      </c>
      <c r="Q162" s="227">
        <f t="shared" si="50"/>
        <v>786.30400000000009</v>
      </c>
      <c r="R162" s="220">
        <v>200</v>
      </c>
      <c r="S162" s="228">
        <f t="shared" si="51"/>
        <v>3.9315200000000003</v>
      </c>
      <c r="T162" s="229">
        <f t="shared" si="42"/>
        <v>12.286</v>
      </c>
      <c r="U162" s="231">
        <v>30</v>
      </c>
      <c r="V162" s="226">
        <f t="shared" si="43"/>
        <v>2.0476666666666667</v>
      </c>
      <c r="W162" s="230">
        <f t="shared" si="48"/>
        <v>51.19166666666667</v>
      </c>
      <c r="X162" s="261" t="s">
        <v>1804</v>
      </c>
      <c r="Y162" s="271"/>
    </row>
    <row r="163" spans="1:25">
      <c r="A163" s="103"/>
      <c r="B163" s="137">
        <f t="shared" si="52"/>
        <v>138</v>
      </c>
      <c r="C163" s="247" t="s">
        <v>272</v>
      </c>
      <c r="D163" s="309" t="s">
        <v>871</v>
      </c>
      <c r="E163" s="248" t="s">
        <v>615</v>
      </c>
      <c r="F163" s="247" t="s">
        <v>616</v>
      </c>
      <c r="G163" s="247" t="s">
        <v>562</v>
      </c>
      <c r="H163" s="249">
        <v>49.61</v>
      </c>
      <c r="I163" s="192">
        <v>1</v>
      </c>
      <c r="J163" s="193">
        <v>4</v>
      </c>
      <c r="K163" s="193"/>
      <c r="L163" s="193"/>
      <c r="M163" s="224">
        <f t="shared" si="44"/>
        <v>38.400000000000006</v>
      </c>
      <c r="N163" s="225">
        <f t="shared" si="49"/>
        <v>158.75200000000004</v>
      </c>
      <c r="O163" s="218">
        <v>100</v>
      </c>
      <c r="P163" s="226">
        <f t="shared" si="47"/>
        <v>1.5875200000000005</v>
      </c>
      <c r="Q163" s="227">
        <f t="shared" si="50"/>
        <v>635.00800000000004</v>
      </c>
      <c r="R163" s="220">
        <v>200</v>
      </c>
      <c r="S163" s="228">
        <f t="shared" si="51"/>
        <v>3.1750400000000001</v>
      </c>
      <c r="T163" s="229">
        <f t="shared" si="42"/>
        <v>9.9220000000000006</v>
      </c>
      <c r="U163" s="231">
        <v>30</v>
      </c>
      <c r="V163" s="226">
        <f t="shared" si="43"/>
        <v>1.6536666666666666</v>
      </c>
      <c r="W163" s="230">
        <f t="shared" si="48"/>
        <v>41.341666666666669</v>
      </c>
      <c r="X163" s="261" t="s">
        <v>1804</v>
      </c>
      <c r="Y163" s="271"/>
    </row>
    <row r="164" spans="1:25">
      <c r="A164" s="103"/>
      <c r="B164" s="137">
        <f t="shared" si="52"/>
        <v>139</v>
      </c>
      <c r="C164" s="247" t="s">
        <v>272</v>
      </c>
      <c r="D164" s="309" t="s">
        <v>1121</v>
      </c>
      <c r="E164" s="248" t="s">
        <v>617</v>
      </c>
      <c r="F164" s="247" t="s">
        <v>566</v>
      </c>
      <c r="G164" s="247" t="s">
        <v>575</v>
      </c>
      <c r="H164" s="249">
        <v>7.02</v>
      </c>
      <c r="I164" s="192">
        <v>1</v>
      </c>
      <c r="J164" s="193">
        <v>4</v>
      </c>
      <c r="K164" s="193"/>
      <c r="L164" s="193"/>
      <c r="M164" s="224">
        <f t="shared" si="44"/>
        <v>38.400000000000006</v>
      </c>
      <c r="N164" s="225">
        <f t="shared" si="49"/>
        <v>22.464000000000002</v>
      </c>
      <c r="O164" s="218">
        <v>100</v>
      </c>
      <c r="P164" s="226">
        <f t="shared" si="47"/>
        <v>0.22464000000000003</v>
      </c>
      <c r="Q164" s="227">
        <f t="shared" si="50"/>
        <v>89.855999999999995</v>
      </c>
      <c r="R164" s="220">
        <v>200</v>
      </c>
      <c r="S164" s="228">
        <f t="shared" si="51"/>
        <v>0.44927999999999996</v>
      </c>
      <c r="T164" s="229">
        <f t="shared" ref="T164:T195" si="53">H164/O164*$O$7</f>
        <v>1.4039999999999999</v>
      </c>
      <c r="U164" s="231">
        <v>30</v>
      </c>
      <c r="V164" s="226">
        <f t="shared" ref="V164:V195" si="54">H164/U164</f>
        <v>0.23399999999999999</v>
      </c>
      <c r="W164" s="230">
        <f t="shared" si="48"/>
        <v>5.85</v>
      </c>
      <c r="X164" s="261" t="s">
        <v>1804</v>
      </c>
      <c r="Y164" s="271"/>
    </row>
    <row r="165" spans="1:25">
      <c r="A165" s="103"/>
      <c r="B165" s="137">
        <f t="shared" si="52"/>
        <v>140</v>
      </c>
      <c r="C165" s="247" t="s">
        <v>272</v>
      </c>
      <c r="D165" s="309" t="s">
        <v>871</v>
      </c>
      <c r="E165" s="248" t="s">
        <v>618</v>
      </c>
      <c r="F165" s="247" t="s">
        <v>619</v>
      </c>
      <c r="G165" s="247" t="s">
        <v>156</v>
      </c>
      <c r="H165" s="249">
        <v>89.7</v>
      </c>
      <c r="I165" s="192">
        <v>1</v>
      </c>
      <c r="J165" s="193">
        <v>4</v>
      </c>
      <c r="K165" s="193"/>
      <c r="L165" s="193"/>
      <c r="M165" s="224">
        <f t="shared" si="44"/>
        <v>38.400000000000006</v>
      </c>
      <c r="N165" s="225">
        <f t="shared" si="49"/>
        <v>287.04000000000002</v>
      </c>
      <c r="O165" s="218">
        <v>100</v>
      </c>
      <c r="P165" s="226">
        <f t="shared" si="47"/>
        <v>2.8704000000000001</v>
      </c>
      <c r="Q165" s="227">
        <f t="shared" si="50"/>
        <v>1148.1600000000001</v>
      </c>
      <c r="R165" s="220">
        <v>200</v>
      </c>
      <c r="S165" s="228">
        <f t="shared" si="51"/>
        <v>5.7408000000000001</v>
      </c>
      <c r="T165" s="229">
        <f t="shared" si="53"/>
        <v>17.940000000000001</v>
      </c>
      <c r="U165" s="231">
        <v>30</v>
      </c>
      <c r="V165" s="226">
        <f t="shared" si="54"/>
        <v>2.99</v>
      </c>
      <c r="W165" s="230">
        <f t="shared" si="48"/>
        <v>74.75</v>
      </c>
      <c r="X165" s="261" t="s">
        <v>1804</v>
      </c>
      <c r="Y165" s="271"/>
    </row>
    <row r="166" spans="1:25">
      <c r="A166" s="103"/>
      <c r="B166" s="137">
        <f t="shared" si="52"/>
        <v>141</v>
      </c>
      <c r="C166" s="247" t="s">
        <v>272</v>
      </c>
      <c r="D166" s="309" t="s">
        <v>1121</v>
      </c>
      <c r="E166" s="248" t="s">
        <v>620</v>
      </c>
      <c r="F166" s="247" t="s">
        <v>566</v>
      </c>
      <c r="G166" s="247" t="s">
        <v>575</v>
      </c>
      <c r="H166" s="249">
        <v>6.91</v>
      </c>
      <c r="I166" s="192">
        <v>1</v>
      </c>
      <c r="J166" s="193">
        <v>4</v>
      </c>
      <c r="K166" s="193"/>
      <c r="L166" s="193"/>
      <c r="M166" s="224">
        <f t="shared" si="44"/>
        <v>38.400000000000006</v>
      </c>
      <c r="N166" s="225">
        <f t="shared" si="49"/>
        <v>22.112000000000005</v>
      </c>
      <c r="O166" s="218">
        <v>100</v>
      </c>
      <c r="P166" s="226">
        <f t="shared" si="47"/>
        <v>0.22112000000000007</v>
      </c>
      <c r="Q166" s="227">
        <f t="shared" si="50"/>
        <v>88.448000000000008</v>
      </c>
      <c r="R166" s="220">
        <v>200</v>
      </c>
      <c r="S166" s="228">
        <f t="shared" si="51"/>
        <v>0.44224000000000002</v>
      </c>
      <c r="T166" s="229">
        <f t="shared" si="53"/>
        <v>1.3819999999999999</v>
      </c>
      <c r="U166" s="231">
        <v>30</v>
      </c>
      <c r="V166" s="226">
        <f t="shared" si="54"/>
        <v>0.23033333333333333</v>
      </c>
      <c r="W166" s="230">
        <f t="shared" si="48"/>
        <v>5.7583333333333337</v>
      </c>
      <c r="X166" s="261" t="s">
        <v>1804</v>
      </c>
      <c r="Y166" s="271"/>
    </row>
    <row r="167" spans="1:25">
      <c r="A167" s="103"/>
      <c r="B167" s="137">
        <f t="shared" si="52"/>
        <v>142</v>
      </c>
      <c r="C167" s="247" t="s">
        <v>272</v>
      </c>
      <c r="D167" s="309" t="s">
        <v>1121</v>
      </c>
      <c r="E167" s="248" t="s">
        <v>621</v>
      </c>
      <c r="F167" s="247" t="s">
        <v>566</v>
      </c>
      <c r="G167" s="247" t="s">
        <v>575</v>
      </c>
      <c r="H167" s="249">
        <v>14.08</v>
      </c>
      <c r="I167" s="192">
        <v>1</v>
      </c>
      <c r="J167" s="193">
        <v>4</v>
      </c>
      <c r="K167" s="193"/>
      <c r="L167" s="193"/>
      <c r="M167" s="224">
        <f t="shared" si="44"/>
        <v>38.400000000000006</v>
      </c>
      <c r="N167" s="225">
        <f t="shared" si="49"/>
        <v>45.056000000000012</v>
      </c>
      <c r="O167" s="218">
        <v>100</v>
      </c>
      <c r="P167" s="226">
        <f t="shared" si="47"/>
        <v>0.45056000000000013</v>
      </c>
      <c r="Q167" s="227">
        <f t="shared" si="50"/>
        <v>180.22400000000002</v>
      </c>
      <c r="R167" s="220">
        <v>200</v>
      </c>
      <c r="S167" s="228">
        <f t="shared" si="51"/>
        <v>0.90112000000000014</v>
      </c>
      <c r="T167" s="229">
        <f t="shared" si="53"/>
        <v>2.8160000000000003</v>
      </c>
      <c r="U167" s="231">
        <v>30</v>
      </c>
      <c r="V167" s="226">
        <f t="shared" si="54"/>
        <v>0.46933333333333332</v>
      </c>
      <c r="W167" s="230">
        <f t="shared" si="48"/>
        <v>11.733333333333333</v>
      </c>
      <c r="X167" s="261" t="s">
        <v>1804</v>
      </c>
      <c r="Y167" s="271"/>
    </row>
    <row r="168" spans="1:25">
      <c r="A168" s="103"/>
      <c r="B168" s="137">
        <f t="shared" si="52"/>
        <v>143</v>
      </c>
      <c r="C168" s="247" t="s">
        <v>272</v>
      </c>
      <c r="D168" s="309" t="s">
        <v>871</v>
      </c>
      <c r="E168" s="248" t="s">
        <v>622</v>
      </c>
      <c r="F168" s="247" t="s">
        <v>556</v>
      </c>
      <c r="G168" s="247" t="s">
        <v>562</v>
      </c>
      <c r="H168" s="249">
        <v>73.930000000000007</v>
      </c>
      <c r="I168" s="192">
        <v>1</v>
      </c>
      <c r="J168" s="193">
        <v>4</v>
      </c>
      <c r="K168" s="193"/>
      <c r="L168" s="193"/>
      <c r="M168" s="224">
        <f t="shared" si="44"/>
        <v>38.400000000000006</v>
      </c>
      <c r="N168" s="225">
        <f t="shared" si="49"/>
        <v>236.57600000000005</v>
      </c>
      <c r="O168" s="218">
        <v>100</v>
      </c>
      <c r="P168" s="226">
        <f t="shared" si="47"/>
        <v>2.3657600000000003</v>
      </c>
      <c r="Q168" s="227">
        <f t="shared" si="50"/>
        <v>946.30400000000009</v>
      </c>
      <c r="R168" s="220">
        <v>200</v>
      </c>
      <c r="S168" s="228">
        <f t="shared" si="51"/>
        <v>4.7315200000000006</v>
      </c>
      <c r="T168" s="229">
        <f t="shared" si="53"/>
        <v>14.786000000000001</v>
      </c>
      <c r="U168" s="231">
        <v>30</v>
      </c>
      <c r="V168" s="226">
        <f t="shared" si="54"/>
        <v>2.4643333333333337</v>
      </c>
      <c r="W168" s="230">
        <f t="shared" si="48"/>
        <v>61.608333333333341</v>
      </c>
      <c r="X168" s="261" t="s">
        <v>1804</v>
      </c>
      <c r="Y168" s="271"/>
    </row>
    <row r="169" spans="1:25">
      <c r="A169" s="103"/>
      <c r="B169" s="137">
        <f t="shared" si="52"/>
        <v>144</v>
      </c>
      <c r="C169" s="247" t="s">
        <v>272</v>
      </c>
      <c r="D169" s="309" t="s">
        <v>871</v>
      </c>
      <c r="E169" s="248" t="s">
        <v>623</v>
      </c>
      <c r="F169" s="247" t="s">
        <v>555</v>
      </c>
      <c r="G169" s="247" t="s">
        <v>156</v>
      </c>
      <c r="H169" s="249">
        <v>61.61</v>
      </c>
      <c r="I169" s="192">
        <v>1</v>
      </c>
      <c r="J169" s="193">
        <v>4</v>
      </c>
      <c r="K169" s="193"/>
      <c r="L169" s="193"/>
      <c r="M169" s="224">
        <f t="shared" si="44"/>
        <v>38.400000000000006</v>
      </c>
      <c r="N169" s="225">
        <f t="shared" si="49"/>
        <v>197.15200000000004</v>
      </c>
      <c r="O169" s="218">
        <v>100</v>
      </c>
      <c r="P169" s="226">
        <f t="shared" si="47"/>
        <v>1.9715200000000004</v>
      </c>
      <c r="Q169" s="227">
        <f t="shared" si="50"/>
        <v>788.60800000000006</v>
      </c>
      <c r="R169" s="220">
        <v>200</v>
      </c>
      <c r="S169" s="228">
        <f t="shared" si="51"/>
        <v>3.9430400000000003</v>
      </c>
      <c r="T169" s="229">
        <f t="shared" si="53"/>
        <v>12.321999999999999</v>
      </c>
      <c r="U169" s="231">
        <v>30</v>
      </c>
      <c r="V169" s="226">
        <f t="shared" si="54"/>
        <v>2.0536666666666665</v>
      </c>
      <c r="W169" s="230">
        <f t="shared" si="48"/>
        <v>51.341666666666661</v>
      </c>
      <c r="X169" s="261" t="s">
        <v>1804</v>
      </c>
      <c r="Y169" s="271"/>
    </row>
    <row r="170" spans="1:25">
      <c r="A170" s="103"/>
      <c r="B170" s="137">
        <f t="shared" si="52"/>
        <v>145</v>
      </c>
      <c r="C170" s="247" t="s">
        <v>272</v>
      </c>
      <c r="D170" s="309" t="s">
        <v>871</v>
      </c>
      <c r="E170" s="248" t="s">
        <v>624</v>
      </c>
      <c r="F170" s="247" t="s">
        <v>625</v>
      </c>
      <c r="G170" s="247" t="s">
        <v>156</v>
      </c>
      <c r="H170" s="249">
        <v>49.86</v>
      </c>
      <c r="I170" s="192">
        <v>1</v>
      </c>
      <c r="J170" s="193">
        <v>4</v>
      </c>
      <c r="K170" s="193"/>
      <c r="L170" s="193"/>
      <c r="M170" s="224">
        <f t="shared" si="44"/>
        <v>38.400000000000006</v>
      </c>
      <c r="N170" s="225">
        <f t="shared" si="49"/>
        <v>159.55200000000002</v>
      </c>
      <c r="O170" s="218">
        <v>100</v>
      </c>
      <c r="P170" s="226">
        <f t="shared" si="47"/>
        <v>1.5955200000000003</v>
      </c>
      <c r="Q170" s="227">
        <f t="shared" si="50"/>
        <v>638.20800000000008</v>
      </c>
      <c r="R170" s="220">
        <v>200</v>
      </c>
      <c r="S170" s="228">
        <f t="shared" si="51"/>
        <v>3.1910400000000005</v>
      </c>
      <c r="T170" s="229">
        <f t="shared" si="53"/>
        <v>9.9719999999999995</v>
      </c>
      <c r="U170" s="231">
        <v>30</v>
      </c>
      <c r="V170" s="226">
        <f t="shared" si="54"/>
        <v>1.6619999999999999</v>
      </c>
      <c r="W170" s="230">
        <f t="shared" si="48"/>
        <v>41.55</v>
      </c>
      <c r="X170" s="261" t="s">
        <v>1804</v>
      </c>
      <c r="Y170" s="271"/>
    </row>
    <row r="171" spans="1:25">
      <c r="A171" s="103"/>
      <c r="B171" s="137">
        <f t="shared" si="52"/>
        <v>146</v>
      </c>
      <c r="C171" s="247" t="s">
        <v>272</v>
      </c>
      <c r="D171" s="309" t="s">
        <v>373</v>
      </c>
      <c r="E171" s="248" t="s">
        <v>626</v>
      </c>
      <c r="F171" s="247" t="s">
        <v>627</v>
      </c>
      <c r="G171" s="247" t="s">
        <v>156</v>
      </c>
      <c r="H171" s="249">
        <v>10.76</v>
      </c>
      <c r="I171" s="192">
        <v>5</v>
      </c>
      <c r="J171" s="193"/>
      <c r="K171" s="193"/>
      <c r="L171" s="193"/>
      <c r="M171" s="224">
        <f t="shared" si="44"/>
        <v>192</v>
      </c>
      <c r="N171" s="225">
        <f t="shared" si="49"/>
        <v>172.16</v>
      </c>
      <c r="O171" s="218">
        <v>100</v>
      </c>
      <c r="P171" s="226">
        <f t="shared" si="47"/>
        <v>1.7216</v>
      </c>
      <c r="Q171" s="227"/>
      <c r="R171" s="227"/>
      <c r="S171" s="228"/>
      <c r="T171" s="229">
        <f t="shared" si="53"/>
        <v>2.1520000000000001</v>
      </c>
      <c r="U171" s="231">
        <v>30</v>
      </c>
      <c r="V171" s="226">
        <f t="shared" si="54"/>
        <v>0.35866666666666663</v>
      </c>
      <c r="W171" s="230">
        <f t="shared" si="48"/>
        <v>8.966666666666665</v>
      </c>
      <c r="X171" s="261" t="s">
        <v>1804</v>
      </c>
      <c r="Y171" s="271"/>
    </row>
    <row r="172" spans="1:25">
      <c r="A172" s="103"/>
      <c r="B172" s="137">
        <f t="shared" si="52"/>
        <v>147</v>
      </c>
      <c r="C172" s="247" t="s">
        <v>272</v>
      </c>
      <c r="D172" s="309" t="s">
        <v>864</v>
      </c>
      <c r="E172" s="248" t="s">
        <v>628</v>
      </c>
      <c r="F172" s="247" t="s">
        <v>629</v>
      </c>
      <c r="G172" s="247" t="s">
        <v>156</v>
      </c>
      <c r="H172" s="249">
        <v>51.44</v>
      </c>
      <c r="I172" s="192">
        <v>1</v>
      </c>
      <c r="J172" s="193">
        <v>4</v>
      </c>
      <c r="K172" s="193"/>
      <c r="L172" s="193"/>
      <c r="M172" s="224">
        <f t="shared" si="44"/>
        <v>38.400000000000006</v>
      </c>
      <c r="N172" s="225">
        <f t="shared" si="49"/>
        <v>164.60800000000003</v>
      </c>
      <c r="O172" s="218">
        <v>100</v>
      </c>
      <c r="P172" s="226">
        <f t="shared" si="47"/>
        <v>1.6460800000000004</v>
      </c>
      <c r="Q172" s="227">
        <f>H172*J172*$M$8</f>
        <v>658.43200000000002</v>
      </c>
      <c r="R172" s="220">
        <v>200</v>
      </c>
      <c r="S172" s="228">
        <f t="shared" ref="S172:S174" si="55">Q172/R172</f>
        <v>3.29216</v>
      </c>
      <c r="T172" s="229">
        <f t="shared" si="53"/>
        <v>10.288</v>
      </c>
      <c r="U172" s="231">
        <v>30</v>
      </c>
      <c r="V172" s="226">
        <f t="shared" si="54"/>
        <v>1.7146666666666666</v>
      </c>
      <c r="W172" s="230">
        <f t="shared" si="48"/>
        <v>42.866666666666667</v>
      </c>
      <c r="X172" s="261" t="s">
        <v>1804</v>
      </c>
      <c r="Y172" s="271"/>
    </row>
    <row r="173" spans="1:25">
      <c r="A173" s="103"/>
      <c r="B173" s="137">
        <f t="shared" si="52"/>
        <v>148</v>
      </c>
      <c r="C173" s="247" t="s">
        <v>272</v>
      </c>
      <c r="D173" s="309" t="s">
        <v>871</v>
      </c>
      <c r="E173" s="248" t="s">
        <v>630</v>
      </c>
      <c r="F173" s="247" t="s">
        <v>629</v>
      </c>
      <c r="G173" s="247" t="s">
        <v>156</v>
      </c>
      <c r="H173" s="249">
        <v>99.29</v>
      </c>
      <c r="I173" s="192">
        <v>1</v>
      </c>
      <c r="J173" s="193">
        <v>4</v>
      </c>
      <c r="K173" s="193"/>
      <c r="L173" s="193"/>
      <c r="M173" s="224">
        <f t="shared" si="44"/>
        <v>38.400000000000006</v>
      </c>
      <c r="N173" s="225">
        <f t="shared" si="49"/>
        <v>317.72800000000007</v>
      </c>
      <c r="O173" s="218">
        <v>100</v>
      </c>
      <c r="P173" s="226">
        <f t="shared" si="47"/>
        <v>3.1772800000000005</v>
      </c>
      <c r="Q173" s="227">
        <f>H173*J173*$M$8</f>
        <v>1270.9120000000003</v>
      </c>
      <c r="R173" s="220">
        <v>200</v>
      </c>
      <c r="S173" s="228">
        <f t="shared" si="55"/>
        <v>6.3545600000000011</v>
      </c>
      <c r="T173" s="229">
        <f t="shared" si="53"/>
        <v>19.858000000000004</v>
      </c>
      <c r="U173" s="231">
        <v>30</v>
      </c>
      <c r="V173" s="226">
        <f t="shared" si="54"/>
        <v>3.3096666666666668</v>
      </c>
      <c r="W173" s="230">
        <f t="shared" si="48"/>
        <v>82.741666666666674</v>
      </c>
      <c r="X173" s="261" t="s">
        <v>1804</v>
      </c>
      <c r="Y173" s="271"/>
    </row>
    <row r="174" spans="1:25">
      <c r="A174" s="103"/>
      <c r="B174" s="137">
        <f t="shared" si="52"/>
        <v>149</v>
      </c>
      <c r="C174" s="247" t="s">
        <v>272</v>
      </c>
      <c r="D174" s="309" t="s">
        <v>871</v>
      </c>
      <c r="E174" s="248" t="s">
        <v>631</v>
      </c>
      <c r="F174" s="247" t="s">
        <v>632</v>
      </c>
      <c r="G174" s="247" t="s">
        <v>575</v>
      </c>
      <c r="H174" s="249">
        <v>126.44</v>
      </c>
      <c r="I174" s="192">
        <v>1</v>
      </c>
      <c r="J174" s="193">
        <v>4</v>
      </c>
      <c r="K174" s="193"/>
      <c r="L174" s="193"/>
      <c r="M174" s="224">
        <f t="shared" si="44"/>
        <v>38.400000000000006</v>
      </c>
      <c r="N174" s="225">
        <f t="shared" si="49"/>
        <v>404.608</v>
      </c>
      <c r="O174" s="218">
        <v>100</v>
      </c>
      <c r="P174" s="226">
        <f t="shared" si="47"/>
        <v>4.0460799999999999</v>
      </c>
      <c r="Q174" s="227">
        <f>H174*J174*$M$8</f>
        <v>1618.432</v>
      </c>
      <c r="R174" s="220">
        <v>200</v>
      </c>
      <c r="S174" s="228">
        <f t="shared" si="55"/>
        <v>8.0921599999999998</v>
      </c>
      <c r="T174" s="229">
        <f t="shared" si="53"/>
        <v>25.288</v>
      </c>
      <c r="U174" s="231">
        <v>30</v>
      </c>
      <c r="V174" s="226">
        <f t="shared" si="54"/>
        <v>4.214666666666667</v>
      </c>
      <c r="W174" s="230">
        <f t="shared" si="48"/>
        <v>105.36666666666667</v>
      </c>
      <c r="X174" s="261" t="s">
        <v>1804</v>
      </c>
      <c r="Y174" s="271"/>
    </row>
    <row r="175" spans="1:25">
      <c r="A175" s="103"/>
      <c r="B175" s="137">
        <f t="shared" si="52"/>
        <v>150</v>
      </c>
      <c r="C175" s="247" t="s">
        <v>272</v>
      </c>
      <c r="D175" s="309" t="s">
        <v>874</v>
      </c>
      <c r="E175" s="248" t="s">
        <v>633</v>
      </c>
      <c r="F175" s="247" t="s">
        <v>634</v>
      </c>
      <c r="G175" s="247" t="s">
        <v>156</v>
      </c>
      <c r="H175" s="249">
        <v>32.340000000000003</v>
      </c>
      <c r="I175" s="192"/>
      <c r="J175" s="193"/>
      <c r="K175" s="193"/>
      <c r="L175" s="193">
        <v>6</v>
      </c>
      <c r="M175" s="224">
        <f t="shared" si="44"/>
        <v>6</v>
      </c>
      <c r="N175" s="225">
        <f t="shared" si="49"/>
        <v>16.170000000000002</v>
      </c>
      <c r="O175" s="218">
        <v>100</v>
      </c>
      <c r="P175" s="226">
        <f t="shared" si="47"/>
        <v>0.16170000000000001</v>
      </c>
      <c r="Q175" s="227"/>
      <c r="R175" s="227"/>
      <c r="S175" s="228"/>
      <c r="T175" s="229">
        <f t="shared" si="53"/>
        <v>6.468</v>
      </c>
      <c r="U175" s="231">
        <v>30</v>
      </c>
      <c r="V175" s="226">
        <f t="shared" si="54"/>
        <v>1.0780000000000001</v>
      </c>
      <c r="W175" s="230">
        <f t="shared" si="48"/>
        <v>26.950000000000003</v>
      </c>
      <c r="X175" s="261" t="s">
        <v>1804</v>
      </c>
      <c r="Y175" s="271"/>
    </row>
    <row r="176" spans="1:25">
      <c r="A176" s="103"/>
      <c r="B176" s="137">
        <f t="shared" si="52"/>
        <v>151</v>
      </c>
      <c r="C176" s="247" t="s">
        <v>272</v>
      </c>
      <c r="D176" s="309" t="s">
        <v>370</v>
      </c>
      <c r="E176" s="248" t="s">
        <v>635</v>
      </c>
      <c r="F176" s="247" t="s">
        <v>636</v>
      </c>
      <c r="G176" s="247" t="s">
        <v>503</v>
      </c>
      <c r="H176" s="249">
        <v>22.13</v>
      </c>
      <c r="I176" s="192">
        <v>2</v>
      </c>
      <c r="J176" s="193"/>
      <c r="K176" s="193"/>
      <c r="L176" s="193"/>
      <c r="M176" s="224">
        <f>((I176*$M$8*12)+(K176*0.8*12)+L176)+10</f>
        <v>86.800000000000011</v>
      </c>
      <c r="N176" s="225">
        <f t="shared" si="49"/>
        <v>160.0736666666667</v>
      </c>
      <c r="O176" s="218">
        <v>100</v>
      </c>
      <c r="P176" s="226">
        <f t="shared" si="47"/>
        <v>1.6007366666666669</v>
      </c>
      <c r="Q176" s="227"/>
      <c r="R176" s="227"/>
      <c r="S176" s="228"/>
      <c r="T176" s="229">
        <f t="shared" si="53"/>
        <v>4.4260000000000002</v>
      </c>
      <c r="U176" s="231">
        <v>30</v>
      </c>
      <c r="V176" s="226">
        <f t="shared" si="54"/>
        <v>0.73766666666666658</v>
      </c>
      <c r="W176" s="230">
        <f t="shared" si="48"/>
        <v>18.441666666666663</v>
      </c>
      <c r="X176" s="261" t="s">
        <v>1804</v>
      </c>
      <c r="Y176" s="269" t="s">
        <v>1112</v>
      </c>
    </row>
    <row r="177" spans="1:25">
      <c r="A177" s="103"/>
      <c r="B177" s="137">
        <f t="shared" si="52"/>
        <v>152</v>
      </c>
      <c r="C177" s="247" t="s">
        <v>272</v>
      </c>
      <c r="D177" s="309" t="s">
        <v>370</v>
      </c>
      <c r="E177" s="248" t="s">
        <v>637</v>
      </c>
      <c r="F177" s="247" t="s">
        <v>252</v>
      </c>
      <c r="G177" s="247" t="s">
        <v>503</v>
      </c>
      <c r="H177" s="249">
        <v>29.76</v>
      </c>
      <c r="I177" s="192">
        <v>2</v>
      </c>
      <c r="J177" s="193"/>
      <c r="K177" s="193"/>
      <c r="L177" s="193"/>
      <c r="M177" s="224">
        <f t="shared" ref="M177:M182" si="56">((I177*$M$8*12)+(K177*0.8*12)+L177)+10</f>
        <v>86.800000000000011</v>
      </c>
      <c r="N177" s="225">
        <f t="shared" si="49"/>
        <v>215.26400000000004</v>
      </c>
      <c r="O177" s="218">
        <v>100</v>
      </c>
      <c r="P177" s="226">
        <f t="shared" si="47"/>
        <v>2.1526400000000003</v>
      </c>
      <c r="Q177" s="227"/>
      <c r="R177" s="227"/>
      <c r="S177" s="228"/>
      <c r="T177" s="229">
        <f t="shared" si="53"/>
        <v>5.9520000000000008</v>
      </c>
      <c r="U177" s="231">
        <v>30</v>
      </c>
      <c r="V177" s="226">
        <f t="shared" si="54"/>
        <v>0.9920000000000001</v>
      </c>
      <c r="W177" s="230">
        <f t="shared" si="48"/>
        <v>24.800000000000004</v>
      </c>
      <c r="X177" s="261" t="s">
        <v>1804</v>
      </c>
      <c r="Y177" s="269" t="s">
        <v>1112</v>
      </c>
    </row>
    <row r="178" spans="1:25">
      <c r="A178" s="103"/>
      <c r="B178" s="137">
        <f t="shared" si="52"/>
        <v>153</v>
      </c>
      <c r="C178" s="247" t="s">
        <v>272</v>
      </c>
      <c r="D178" s="309" t="s">
        <v>1129</v>
      </c>
      <c r="E178" s="248" t="s">
        <v>638</v>
      </c>
      <c r="F178" s="247" t="s">
        <v>639</v>
      </c>
      <c r="G178" s="247" t="s">
        <v>503</v>
      </c>
      <c r="H178" s="249">
        <v>5.57</v>
      </c>
      <c r="I178" s="192">
        <v>2</v>
      </c>
      <c r="J178" s="193"/>
      <c r="K178" s="193"/>
      <c r="L178" s="193"/>
      <c r="M178" s="224">
        <f t="shared" si="56"/>
        <v>86.800000000000011</v>
      </c>
      <c r="N178" s="225">
        <f t="shared" si="49"/>
        <v>40.289666666666676</v>
      </c>
      <c r="O178" s="218">
        <v>100</v>
      </c>
      <c r="P178" s="226">
        <f t="shared" si="47"/>
        <v>0.40289666666666674</v>
      </c>
      <c r="Q178" s="227"/>
      <c r="R178" s="227"/>
      <c r="S178" s="228"/>
      <c r="T178" s="229">
        <f t="shared" si="53"/>
        <v>1.1139999999999999</v>
      </c>
      <c r="U178" s="231">
        <v>30</v>
      </c>
      <c r="V178" s="226">
        <f t="shared" si="54"/>
        <v>0.18566666666666667</v>
      </c>
      <c r="W178" s="230">
        <f t="shared" si="48"/>
        <v>4.6416666666666666</v>
      </c>
      <c r="X178" s="261" t="s">
        <v>1804</v>
      </c>
      <c r="Y178" s="269" t="s">
        <v>1112</v>
      </c>
    </row>
    <row r="179" spans="1:25">
      <c r="A179" s="103"/>
      <c r="B179" s="137">
        <f t="shared" si="52"/>
        <v>154</v>
      </c>
      <c r="C179" s="247" t="s">
        <v>272</v>
      </c>
      <c r="D179" s="309" t="s">
        <v>370</v>
      </c>
      <c r="E179" s="248" t="s">
        <v>640</v>
      </c>
      <c r="F179" s="247" t="s">
        <v>641</v>
      </c>
      <c r="G179" s="247" t="s">
        <v>503</v>
      </c>
      <c r="H179" s="249">
        <v>8.5</v>
      </c>
      <c r="I179" s="192">
        <v>2</v>
      </c>
      <c r="J179" s="193"/>
      <c r="K179" s="193"/>
      <c r="L179" s="193"/>
      <c r="M179" s="224">
        <f t="shared" si="56"/>
        <v>86.800000000000011</v>
      </c>
      <c r="N179" s="225">
        <f t="shared" si="49"/>
        <v>61.483333333333341</v>
      </c>
      <c r="O179" s="218">
        <v>100</v>
      </c>
      <c r="P179" s="226">
        <f t="shared" si="47"/>
        <v>0.61483333333333345</v>
      </c>
      <c r="Q179" s="227"/>
      <c r="R179" s="227"/>
      <c r="S179" s="228"/>
      <c r="T179" s="229">
        <f t="shared" si="53"/>
        <v>1.7000000000000002</v>
      </c>
      <c r="U179" s="231">
        <v>30</v>
      </c>
      <c r="V179" s="226">
        <f t="shared" si="54"/>
        <v>0.28333333333333333</v>
      </c>
      <c r="W179" s="230">
        <f t="shared" si="48"/>
        <v>7.083333333333333</v>
      </c>
      <c r="X179" s="261" t="s">
        <v>1804</v>
      </c>
      <c r="Y179" s="269" t="s">
        <v>1112</v>
      </c>
    </row>
    <row r="180" spans="1:25">
      <c r="A180" s="103"/>
      <c r="B180" s="137">
        <f t="shared" si="52"/>
        <v>155</v>
      </c>
      <c r="C180" s="247" t="s">
        <v>272</v>
      </c>
      <c r="D180" s="309" t="s">
        <v>370</v>
      </c>
      <c r="E180" s="248" t="s">
        <v>642</v>
      </c>
      <c r="F180" s="247" t="s">
        <v>251</v>
      </c>
      <c r="G180" s="247" t="s">
        <v>503</v>
      </c>
      <c r="H180" s="249">
        <v>18.62</v>
      </c>
      <c r="I180" s="192">
        <v>2</v>
      </c>
      <c r="J180" s="193"/>
      <c r="K180" s="193"/>
      <c r="L180" s="193"/>
      <c r="M180" s="224">
        <f t="shared" si="56"/>
        <v>86.800000000000011</v>
      </c>
      <c r="N180" s="225">
        <f t="shared" si="49"/>
        <v>134.68466666666669</v>
      </c>
      <c r="O180" s="218">
        <v>100</v>
      </c>
      <c r="P180" s="226">
        <f t="shared" si="47"/>
        <v>1.346846666666667</v>
      </c>
      <c r="Q180" s="227"/>
      <c r="R180" s="227"/>
      <c r="S180" s="228"/>
      <c r="T180" s="229">
        <f t="shared" si="53"/>
        <v>3.7240000000000002</v>
      </c>
      <c r="U180" s="231">
        <v>30</v>
      </c>
      <c r="V180" s="226">
        <f t="shared" si="54"/>
        <v>0.6206666666666667</v>
      </c>
      <c r="W180" s="230">
        <f t="shared" si="48"/>
        <v>15.516666666666667</v>
      </c>
      <c r="X180" s="261" t="s">
        <v>1804</v>
      </c>
      <c r="Y180" s="269" t="s">
        <v>1112</v>
      </c>
    </row>
    <row r="181" spans="1:25">
      <c r="A181" s="103"/>
      <c r="B181" s="137">
        <f t="shared" si="52"/>
        <v>156</v>
      </c>
      <c r="C181" s="247" t="s">
        <v>272</v>
      </c>
      <c r="D181" s="309" t="s">
        <v>370</v>
      </c>
      <c r="E181" s="248" t="s">
        <v>643</v>
      </c>
      <c r="F181" s="247" t="s">
        <v>251</v>
      </c>
      <c r="G181" s="247" t="s">
        <v>503</v>
      </c>
      <c r="H181" s="249">
        <v>13.52</v>
      </c>
      <c r="I181" s="192">
        <v>2</v>
      </c>
      <c r="J181" s="193"/>
      <c r="K181" s="193"/>
      <c r="L181" s="193"/>
      <c r="M181" s="224">
        <f t="shared" si="56"/>
        <v>86.800000000000011</v>
      </c>
      <c r="N181" s="225">
        <f t="shared" si="49"/>
        <v>97.794666666666672</v>
      </c>
      <c r="O181" s="218">
        <v>100</v>
      </c>
      <c r="P181" s="226">
        <f t="shared" si="47"/>
        <v>0.97794666666666674</v>
      </c>
      <c r="Q181" s="227"/>
      <c r="R181" s="227"/>
      <c r="S181" s="228"/>
      <c r="T181" s="229">
        <f t="shared" si="53"/>
        <v>2.7039999999999997</v>
      </c>
      <c r="U181" s="231">
        <v>30</v>
      </c>
      <c r="V181" s="226">
        <f t="shared" si="54"/>
        <v>0.45066666666666666</v>
      </c>
      <c r="W181" s="230">
        <f t="shared" si="48"/>
        <v>11.266666666666666</v>
      </c>
      <c r="X181" s="261" t="s">
        <v>1804</v>
      </c>
      <c r="Y181" s="269" t="s">
        <v>1112</v>
      </c>
    </row>
    <row r="182" spans="1:25">
      <c r="A182" s="103"/>
      <c r="B182" s="137">
        <f t="shared" si="52"/>
        <v>157</v>
      </c>
      <c r="C182" s="247" t="s">
        <v>272</v>
      </c>
      <c r="D182" s="309" t="s">
        <v>881</v>
      </c>
      <c r="E182" s="248" t="s">
        <v>644</v>
      </c>
      <c r="F182" s="247" t="s">
        <v>645</v>
      </c>
      <c r="G182" s="247" t="s">
        <v>156</v>
      </c>
      <c r="H182" s="249">
        <v>8.32</v>
      </c>
      <c r="I182" s="192">
        <v>2</v>
      </c>
      <c r="J182" s="193"/>
      <c r="K182" s="193"/>
      <c r="L182" s="193"/>
      <c r="M182" s="224">
        <f t="shared" si="56"/>
        <v>86.800000000000011</v>
      </c>
      <c r="N182" s="225">
        <f t="shared" si="49"/>
        <v>60.181333333333349</v>
      </c>
      <c r="O182" s="218">
        <v>100</v>
      </c>
      <c r="P182" s="226">
        <f t="shared" si="47"/>
        <v>0.60181333333333353</v>
      </c>
      <c r="Q182" s="227"/>
      <c r="R182" s="227"/>
      <c r="S182" s="228"/>
      <c r="T182" s="229">
        <f t="shared" si="53"/>
        <v>1.6639999999999999</v>
      </c>
      <c r="U182" s="231">
        <v>30</v>
      </c>
      <c r="V182" s="226">
        <f t="shared" si="54"/>
        <v>0.27733333333333332</v>
      </c>
      <c r="W182" s="230">
        <f t="shared" si="48"/>
        <v>6.9333333333333327</v>
      </c>
      <c r="X182" s="261" t="s">
        <v>1804</v>
      </c>
      <c r="Y182" s="269" t="s">
        <v>1112</v>
      </c>
    </row>
    <row r="183" spans="1:25">
      <c r="A183" s="103"/>
      <c r="B183" s="137">
        <f t="shared" si="52"/>
        <v>158</v>
      </c>
      <c r="C183" s="247" t="s">
        <v>272</v>
      </c>
      <c r="D183" s="309" t="s">
        <v>863</v>
      </c>
      <c r="E183" s="248" t="s">
        <v>646</v>
      </c>
      <c r="F183" s="247" t="s">
        <v>191</v>
      </c>
      <c r="G183" s="247" t="s">
        <v>156</v>
      </c>
      <c r="H183" s="249">
        <v>4.03</v>
      </c>
      <c r="I183" s="192">
        <v>3</v>
      </c>
      <c r="J183" s="193">
        <v>2</v>
      </c>
      <c r="K183" s="193"/>
      <c r="L183" s="193"/>
      <c r="M183" s="224">
        <f t="shared" si="44"/>
        <v>115.20000000000002</v>
      </c>
      <c r="N183" s="225">
        <f t="shared" si="49"/>
        <v>38.688000000000009</v>
      </c>
      <c r="O183" s="218">
        <v>100</v>
      </c>
      <c r="P183" s="226">
        <f t="shared" si="47"/>
        <v>0.38688000000000011</v>
      </c>
      <c r="Q183" s="227">
        <f>H183*J183*$M$8</f>
        <v>25.792000000000002</v>
      </c>
      <c r="R183" s="220">
        <v>200</v>
      </c>
      <c r="S183" s="228">
        <f t="shared" ref="S183" si="57">Q183/R183</f>
        <v>0.12896000000000002</v>
      </c>
      <c r="T183" s="229">
        <f t="shared" si="53"/>
        <v>0.80600000000000005</v>
      </c>
      <c r="U183" s="231">
        <v>30</v>
      </c>
      <c r="V183" s="226">
        <f t="shared" si="54"/>
        <v>0.13433333333333333</v>
      </c>
      <c r="W183" s="230">
        <f t="shared" si="48"/>
        <v>3.3583333333333334</v>
      </c>
      <c r="X183" s="261" t="s">
        <v>1804</v>
      </c>
      <c r="Y183" s="271"/>
    </row>
    <row r="184" spans="1:25">
      <c r="A184" s="103"/>
      <c r="B184" s="137">
        <f t="shared" si="52"/>
        <v>159</v>
      </c>
      <c r="C184" s="247" t="s">
        <v>272</v>
      </c>
      <c r="D184" s="309" t="s">
        <v>882</v>
      </c>
      <c r="E184" s="248" t="s">
        <v>647</v>
      </c>
      <c r="F184" s="247" t="s">
        <v>648</v>
      </c>
      <c r="G184" s="247" t="s">
        <v>503</v>
      </c>
      <c r="H184" s="249">
        <v>32.090000000000003</v>
      </c>
      <c r="I184" s="192">
        <v>2</v>
      </c>
      <c r="J184" s="193"/>
      <c r="K184" s="193"/>
      <c r="L184" s="193"/>
      <c r="M184" s="224">
        <f t="shared" si="44"/>
        <v>76.800000000000011</v>
      </c>
      <c r="N184" s="225">
        <f t="shared" si="49"/>
        <v>205.37600000000006</v>
      </c>
      <c r="O184" s="218">
        <v>100</v>
      </c>
      <c r="P184" s="226">
        <f t="shared" si="47"/>
        <v>2.0537600000000005</v>
      </c>
      <c r="Q184" s="227"/>
      <c r="R184" s="227"/>
      <c r="S184" s="228"/>
      <c r="T184" s="229">
        <f t="shared" si="53"/>
        <v>6.4180000000000001</v>
      </c>
      <c r="U184" s="231">
        <v>30</v>
      </c>
      <c r="V184" s="226">
        <f t="shared" si="54"/>
        <v>1.0696666666666668</v>
      </c>
      <c r="W184" s="230">
        <f t="shared" si="48"/>
        <v>26.741666666666671</v>
      </c>
      <c r="X184" s="261" t="s">
        <v>1804</v>
      </c>
      <c r="Y184" s="271"/>
    </row>
    <row r="185" spans="1:25">
      <c r="A185" s="103"/>
      <c r="B185" s="137">
        <f t="shared" si="52"/>
        <v>160</v>
      </c>
      <c r="C185" s="247" t="s">
        <v>272</v>
      </c>
      <c r="D185" s="309" t="s">
        <v>881</v>
      </c>
      <c r="E185" s="248" t="s">
        <v>649</v>
      </c>
      <c r="F185" s="247" t="s">
        <v>648</v>
      </c>
      <c r="G185" s="247" t="s">
        <v>503</v>
      </c>
      <c r="H185" s="249">
        <v>11.04</v>
      </c>
      <c r="I185" s="192">
        <v>2</v>
      </c>
      <c r="J185" s="193"/>
      <c r="K185" s="193"/>
      <c r="L185" s="193"/>
      <c r="M185" s="224">
        <f t="shared" si="44"/>
        <v>76.800000000000011</v>
      </c>
      <c r="N185" s="225">
        <f t="shared" si="49"/>
        <v>70.656000000000006</v>
      </c>
      <c r="O185" s="218">
        <v>100</v>
      </c>
      <c r="P185" s="226">
        <f t="shared" si="47"/>
        <v>0.70656000000000008</v>
      </c>
      <c r="Q185" s="227"/>
      <c r="R185" s="227"/>
      <c r="S185" s="228"/>
      <c r="T185" s="229">
        <f t="shared" si="53"/>
        <v>2.2080000000000002</v>
      </c>
      <c r="U185" s="231">
        <v>30</v>
      </c>
      <c r="V185" s="226">
        <f t="shared" si="54"/>
        <v>0.36799999999999999</v>
      </c>
      <c r="W185" s="230">
        <f t="shared" si="48"/>
        <v>9.1999999999999993</v>
      </c>
      <c r="X185" s="261" t="s">
        <v>1804</v>
      </c>
      <c r="Y185" s="271"/>
    </row>
    <row r="186" spans="1:25">
      <c r="A186" s="103"/>
      <c r="B186" s="137">
        <f t="shared" si="52"/>
        <v>161</v>
      </c>
      <c r="C186" s="247" t="s">
        <v>272</v>
      </c>
      <c r="D186" s="309" t="s">
        <v>873</v>
      </c>
      <c r="E186" s="248" t="s">
        <v>650</v>
      </c>
      <c r="F186" s="247" t="s">
        <v>255</v>
      </c>
      <c r="G186" s="247" t="s">
        <v>651</v>
      </c>
      <c r="H186" s="249">
        <v>35.96</v>
      </c>
      <c r="I186" s="192">
        <v>1</v>
      </c>
      <c r="J186" s="193">
        <v>4</v>
      </c>
      <c r="K186" s="193"/>
      <c r="L186" s="193"/>
      <c r="M186" s="224">
        <f t="shared" si="44"/>
        <v>38.400000000000006</v>
      </c>
      <c r="N186" s="225">
        <f t="shared" si="49"/>
        <v>115.07200000000002</v>
      </c>
      <c r="O186" s="218">
        <v>100</v>
      </c>
      <c r="P186" s="226">
        <f t="shared" si="47"/>
        <v>1.1507200000000002</v>
      </c>
      <c r="Q186" s="227">
        <f>H186*J186*$M$8</f>
        <v>460.28800000000001</v>
      </c>
      <c r="R186" s="220">
        <v>200</v>
      </c>
      <c r="S186" s="228">
        <f t="shared" ref="S186:S187" si="58">Q186/R186</f>
        <v>2.3014399999999999</v>
      </c>
      <c r="T186" s="229">
        <f t="shared" si="53"/>
        <v>7.1920000000000002</v>
      </c>
      <c r="U186" s="231">
        <v>30</v>
      </c>
      <c r="V186" s="226">
        <f t="shared" si="54"/>
        <v>1.1986666666666668</v>
      </c>
      <c r="W186" s="230">
        <f t="shared" si="48"/>
        <v>29.966666666666669</v>
      </c>
      <c r="X186" s="261" t="s">
        <v>1804</v>
      </c>
      <c r="Y186" s="271"/>
    </row>
    <row r="187" spans="1:25">
      <c r="A187" s="103"/>
      <c r="B187" s="137">
        <f t="shared" si="52"/>
        <v>162</v>
      </c>
      <c r="C187" s="247" t="s">
        <v>272</v>
      </c>
      <c r="D187" s="309" t="s">
        <v>1118</v>
      </c>
      <c r="E187" s="248" t="s">
        <v>652</v>
      </c>
      <c r="F187" s="247" t="s">
        <v>653</v>
      </c>
      <c r="G187" s="247" t="s">
        <v>156</v>
      </c>
      <c r="H187" s="249">
        <v>35.450000000000003</v>
      </c>
      <c r="I187" s="192">
        <v>1</v>
      </c>
      <c r="J187" s="193">
        <v>4</v>
      </c>
      <c r="K187" s="193"/>
      <c r="L187" s="193"/>
      <c r="M187" s="224">
        <f t="shared" si="44"/>
        <v>38.400000000000006</v>
      </c>
      <c r="N187" s="225">
        <f t="shared" si="49"/>
        <v>113.44000000000001</v>
      </c>
      <c r="O187" s="218">
        <v>100</v>
      </c>
      <c r="P187" s="226">
        <f t="shared" si="47"/>
        <v>1.1344000000000001</v>
      </c>
      <c r="Q187" s="227">
        <f>H187*J187*$M$8</f>
        <v>453.76000000000005</v>
      </c>
      <c r="R187" s="220">
        <v>200</v>
      </c>
      <c r="S187" s="228">
        <f t="shared" si="58"/>
        <v>2.2688000000000001</v>
      </c>
      <c r="T187" s="229">
        <f t="shared" si="53"/>
        <v>7.0900000000000007</v>
      </c>
      <c r="U187" s="231">
        <v>30</v>
      </c>
      <c r="V187" s="226">
        <f t="shared" si="54"/>
        <v>1.1816666666666669</v>
      </c>
      <c r="W187" s="230">
        <f t="shared" si="48"/>
        <v>29.541666666666671</v>
      </c>
      <c r="X187" s="261" t="s">
        <v>1804</v>
      </c>
      <c r="Y187" s="271"/>
    </row>
    <row r="188" spans="1:25">
      <c r="A188" s="103"/>
      <c r="B188" s="137">
        <f t="shared" si="52"/>
        <v>163</v>
      </c>
      <c r="C188" s="247" t="s">
        <v>272</v>
      </c>
      <c r="D188" s="309" t="s">
        <v>881</v>
      </c>
      <c r="E188" s="248" t="s">
        <v>654</v>
      </c>
      <c r="F188" s="247" t="s">
        <v>273</v>
      </c>
      <c r="G188" s="247" t="s">
        <v>156</v>
      </c>
      <c r="H188" s="249">
        <v>10.59</v>
      </c>
      <c r="I188" s="192">
        <v>2</v>
      </c>
      <c r="J188" s="193"/>
      <c r="K188" s="193"/>
      <c r="L188" s="193"/>
      <c r="M188" s="224">
        <f t="shared" si="44"/>
        <v>76.800000000000011</v>
      </c>
      <c r="N188" s="225">
        <f t="shared" si="49"/>
        <v>67.77600000000001</v>
      </c>
      <c r="O188" s="218">
        <v>100</v>
      </c>
      <c r="P188" s="226">
        <f t="shared" si="47"/>
        <v>0.67776000000000014</v>
      </c>
      <c r="Q188" s="227"/>
      <c r="R188" s="227"/>
      <c r="S188" s="228"/>
      <c r="T188" s="229">
        <f t="shared" si="53"/>
        <v>2.1179999999999999</v>
      </c>
      <c r="U188" s="231">
        <v>30</v>
      </c>
      <c r="V188" s="226">
        <f t="shared" si="54"/>
        <v>0.35299999999999998</v>
      </c>
      <c r="W188" s="230">
        <f t="shared" si="48"/>
        <v>8.8249999999999993</v>
      </c>
      <c r="X188" s="261" t="s">
        <v>1804</v>
      </c>
      <c r="Y188" s="271"/>
    </row>
    <row r="189" spans="1:25">
      <c r="A189" s="103"/>
      <c r="B189" s="137">
        <f t="shared" si="52"/>
        <v>164</v>
      </c>
      <c r="C189" s="247" t="s">
        <v>272</v>
      </c>
      <c r="D189" s="309" t="s">
        <v>879</v>
      </c>
      <c r="E189" s="248" t="s">
        <v>670</v>
      </c>
      <c r="F189" s="247" t="s">
        <v>671</v>
      </c>
      <c r="G189" s="247" t="s">
        <v>156</v>
      </c>
      <c r="H189" s="249">
        <v>35.07</v>
      </c>
      <c r="I189" s="192">
        <v>3</v>
      </c>
      <c r="J189" s="193"/>
      <c r="K189" s="193"/>
      <c r="L189" s="193"/>
      <c r="M189" s="224">
        <f t="shared" si="44"/>
        <v>115.20000000000002</v>
      </c>
      <c r="N189" s="225">
        <f t="shared" si="49"/>
        <v>336.67200000000008</v>
      </c>
      <c r="O189" s="218">
        <v>100</v>
      </c>
      <c r="P189" s="226">
        <f t="shared" si="47"/>
        <v>3.3667200000000008</v>
      </c>
      <c r="Q189" s="227"/>
      <c r="R189" s="227"/>
      <c r="S189" s="228"/>
      <c r="T189" s="229">
        <f t="shared" si="53"/>
        <v>7.0140000000000002</v>
      </c>
      <c r="U189" s="231">
        <v>30</v>
      </c>
      <c r="V189" s="226">
        <f t="shared" si="54"/>
        <v>1.169</v>
      </c>
      <c r="W189" s="230">
        <f t="shared" si="48"/>
        <v>29.225000000000001</v>
      </c>
      <c r="X189" s="261" t="s">
        <v>1804</v>
      </c>
      <c r="Y189" s="271"/>
    </row>
    <row r="190" spans="1:25">
      <c r="A190" s="103"/>
      <c r="B190" s="137">
        <f t="shared" si="52"/>
        <v>165</v>
      </c>
      <c r="C190" s="247" t="s">
        <v>272</v>
      </c>
      <c r="D190" s="309" t="s">
        <v>377</v>
      </c>
      <c r="E190" s="248" t="s">
        <v>672</v>
      </c>
      <c r="F190" s="247" t="s">
        <v>673</v>
      </c>
      <c r="G190" s="247" t="s">
        <v>503</v>
      </c>
      <c r="H190" s="249">
        <v>46.49</v>
      </c>
      <c r="I190" s="192">
        <v>3</v>
      </c>
      <c r="J190" s="193"/>
      <c r="K190" s="193"/>
      <c r="L190" s="193"/>
      <c r="M190" s="224">
        <f t="shared" si="44"/>
        <v>115.20000000000002</v>
      </c>
      <c r="N190" s="225">
        <f t="shared" si="49"/>
        <v>446.30400000000009</v>
      </c>
      <c r="O190" s="218">
        <v>100</v>
      </c>
      <c r="P190" s="226">
        <f t="shared" si="47"/>
        <v>4.4630400000000012</v>
      </c>
      <c r="Q190" s="227"/>
      <c r="R190" s="227"/>
      <c r="S190" s="228"/>
      <c r="T190" s="229">
        <f t="shared" si="53"/>
        <v>9.298</v>
      </c>
      <c r="U190" s="231">
        <v>30</v>
      </c>
      <c r="V190" s="226">
        <f t="shared" si="54"/>
        <v>1.5496666666666667</v>
      </c>
      <c r="W190" s="230">
        <f t="shared" si="48"/>
        <v>38.741666666666667</v>
      </c>
      <c r="X190" s="261" t="s">
        <v>1804</v>
      </c>
      <c r="Y190" s="271"/>
    </row>
    <row r="191" spans="1:25">
      <c r="A191" s="103"/>
      <c r="B191" s="137">
        <f t="shared" si="52"/>
        <v>166</v>
      </c>
      <c r="C191" s="247" t="s">
        <v>272</v>
      </c>
      <c r="D191" s="309" t="s">
        <v>880</v>
      </c>
      <c r="E191" s="248" t="s">
        <v>674</v>
      </c>
      <c r="F191" s="247" t="s">
        <v>258</v>
      </c>
      <c r="G191" s="247" t="s">
        <v>503</v>
      </c>
      <c r="H191" s="249">
        <v>93.92</v>
      </c>
      <c r="I191" s="192">
        <v>3</v>
      </c>
      <c r="J191" s="193"/>
      <c r="K191" s="193"/>
      <c r="L191" s="193"/>
      <c r="M191" s="224">
        <f t="shared" si="44"/>
        <v>115.20000000000002</v>
      </c>
      <c r="N191" s="225">
        <f t="shared" si="49"/>
        <v>901.63200000000018</v>
      </c>
      <c r="O191" s="218">
        <v>100</v>
      </c>
      <c r="P191" s="226">
        <f t="shared" si="47"/>
        <v>9.0163200000000021</v>
      </c>
      <c r="Q191" s="227"/>
      <c r="R191" s="227"/>
      <c r="S191" s="228"/>
      <c r="T191" s="229">
        <f t="shared" si="53"/>
        <v>18.783999999999999</v>
      </c>
      <c r="U191" s="231">
        <v>30</v>
      </c>
      <c r="V191" s="226">
        <f t="shared" si="54"/>
        <v>3.1306666666666669</v>
      </c>
      <c r="W191" s="230">
        <f t="shared" si="48"/>
        <v>78.26666666666668</v>
      </c>
      <c r="X191" s="261" t="s">
        <v>1804</v>
      </c>
      <c r="Y191" s="271"/>
    </row>
    <row r="192" spans="1:25">
      <c r="A192" s="103"/>
      <c r="B192" s="137">
        <f t="shared" si="52"/>
        <v>167</v>
      </c>
      <c r="C192" s="247" t="s">
        <v>272</v>
      </c>
      <c r="D192" s="309" t="s">
        <v>874</v>
      </c>
      <c r="E192" s="248" t="s">
        <v>675</v>
      </c>
      <c r="F192" s="247" t="s">
        <v>634</v>
      </c>
      <c r="G192" s="247" t="s">
        <v>156</v>
      </c>
      <c r="H192" s="249">
        <v>5</v>
      </c>
      <c r="I192" s="192"/>
      <c r="J192" s="193"/>
      <c r="K192" s="193"/>
      <c r="L192" s="193">
        <v>6</v>
      </c>
      <c r="M192" s="224">
        <f t="shared" si="44"/>
        <v>6</v>
      </c>
      <c r="N192" s="225">
        <f t="shared" si="49"/>
        <v>2.5</v>
      </c>
      <c r="O192" s="218">
        <v>100</v>
      </c>
      <c r="P192" s="226">
        <f t="shared" si="47"/>
        <v>2.5000000000000001E-2</v>
      </c>
      <c r="Q192" s="227"/>
      <c r="R192" s="227"/>
      <c r="S192" s="228"/>
      <c r="T192" s="229">
        <f t="shared" si="53"/>
        <v>1</v>
      </c>
      <c r="U192" s="231">
        <v>30</v>
      </c>
      <c r="V192" s="226">
        <f t="shared" si="54"/>
        <v>0.16666666666666666</v>
      </c>
      <c r="W192" s="230">
        <f t="shared" si="48"/>
        <v>4.1666666666666661</v>
      </c>
      <c r="X192" s="261" t="s">
        <v>1804</v>
      </c>
      <c r="Y192" s="271"/>
    </row>
    <row r="193" spans="1:25">
      <c r="A193" s="103"/>
      <c r="B193" s="137">
        <f t="shared" si="52"/>
        <v>168</v>
      </c>
      <c r="C193" s="247" t="s">
        <v>272</v>
      </c>
      <c r="D193" s="309" t="s">
        <v>873</v>
      </c>
      <c r="E193" s="248" t="s">
        <v>676</v>
      </c>
      <c r="F193" s="247" t="s">
        <v>255</v>
      </c>
      <c r="G193" s="247" t="s">
        <v>156</v>
      </c>
      <c r="H193" s="249">
        <v>74.64</v>
      </c>
      <c r="I193" s="192">
        <v>1</v>
      </c>
      <c r="J193" s="193">
        <v>4</v>
      </c>
      <c r="K193" s="193"/>
      <c r="L193" s="193"/>
      <c r="M193" s="224">
        <f t="shared" si="44"/>
        <v>38.400000000000006</v>
      </c>
      <c r="N193" s="225">
        <f t="shared" si="49"/>
        <v>238.84800000000004</v>
      </c>
      <c r="O193" s="218">
        <v>100</v>
      </c>
      <c r="P193" s="226">
        <f t="shared" si="47"/>
        <v>2.3884800000000004</v>
      </c>
      <c r="Q193" s="227">
        <f>H193*J193*$M$8</f>
        <v>955.39200000000005</v>
      </c>
      <c r="R193" s="220">
        <v>200</v>
      </c>
      <c r="S193" s="228">
        <f t="shared" ref="S193:S194" si="59">Q193/R193</f>
        <v>4.7769599999999999</v>
      </c>
      <c r="T193" s="229">
        <f t="shared" si="53"/>
        <v>14.927999999999999</v>
      </c>
      <c r="U193" s="231">
        <v>30</v>
      </c>
      <c r="V193" s="226">
        <f t="shared" si="54"/>
        <v>2.488</v>
      </c>
      <c r="W193" s="230">
        <f t="shared" si="48"/>
        <v>62.2</v>
      </c>
      <c r="X193" s="261" t="s">
        <v>1804</v>
      </c>
      <c r="Y193" s="271"/>
    </row>
    <row r="194" spans="1:25">
      <c r="A194" s="103"/>
      <c r="B194" s="137">
        <f t="shared" si="52"/>
        <v>169</v>
      </c>
      <c r="C194" s="247" t="s">
        <v>272</v>
      </c>
      <c r="D194" s="309" t="s">
        <v>873</v>
      </c>
      <c r="E194" s="248" t="s">
        <v>677</v>
      </c>
      <c r="F194" s="247" t="s">
        <v>255</v>
      </c>
      <c r="G194" s="247" t="s">
        <v>156</v>
      </c>
      <c r="H194" s="249">
        <v>68.12</v>
      </c>
      <c r="I194" s="192">
        <v>1</v>
      </c>
      <c r="J194" s="193">
        <v>4</v>
      </c>
      <c r="K194" s="193"/>
      <c r="L194" s="193"/>
      <c r="M194" s="224">
        <f t="shared" si="44"/>
        <v>38.400000000000006</v>
      </c>
      <c r="N194" s="225">
        <f t="shared" si="49"/>
        <v>217.98400000000004</v>
      </c>
      <c r="O194" s="218">
        <v>100</v>
      </c>
      <c r="P194" s="226">
        <f t="shared" si="47"/>
        <v>2.1798400000000004</v>
      </c>
      <c r="Q194" s="227">
        <f>H194*J194*$M$8</f>
        <v>871.93600000000015</v>
      </c>
      <c r="R194" s="220">
        <v>200</v>
      </c>
      <c r="S194" s="228">
        <f t="shared" si="59"/>
        <v>4.3596800000000009</v>
      </c>
      <c r="T194" s="229">
        <f t="shared" si="53"/>
        <v>13.624000000000001</v>
      </c>
      <c r="U194" s="231">
        <v>30</v>
      </c>
      <c r="V194" s="226">
        <f t="shared" si="54"/>
        <v>2.2706666666666666</v>
      </c>
      <c r="W194" s="230">
        <f t="shared" si="48"/>
        <v>56.766666666666666</v>
      </c>
      <c r="X194" s="261" t="s">
        <v>1804</v>
      </c>
      <c r="Y194" s="271"/>
    </row>
    <row r="195" spans="1:25">
      <c r="A195" s="103"/>
      <c r="B195" s="137">
        <f t="shared" si="52"/>
        <v>170</v>
      </c>
      <c r="C195" s="247" t="s">
        <v>272</v>
      </c>
      <c r="D195" s="309" t="s">
        <v>192</v>
      </c>
      <c r="E195" s="248" t="s">
        <v>678</v>
      </c>
      <c r="F195" s="247" t="s">
        <v>260</v>
      </c>
      <c r="G195" s="247" t="s">
        <v>153</v>
      </c>
      <c r="H195" s="249">
        <v>10.86</v>
      </c>
      <c r="I195" s="192"/>
      <c r="J195" s="193"/>
      <c r="K195" s="193"/>
      <c r="L195" s="193"/>
      <c r="M195" s="224">
        <f t="shared" si="44"/>
        <v>0</v>
      </c>
      <c r="N195" s="225">
        <f t="shared" si="49"/>
        <v>0</v>
      </c>
      <c r="O195" s="218">
        <v>100</v>
      </c>
      <c r="P195" s="226">
        <f t="shared" si="47"/>
        <v>0</v>
      </c>
      <c r="Q195" s="227"/>
      <c r="R195" s="227"/>
      <c r="S195" s="228"/>
      <c r="T195" s="229">
        <f t="shared" si="53"/>
        <v>2.1719999999999997</v>
      </c>
      <c r="U195" s="231">
        <v>30</v>
      </c>
      <c r="V195" s="226">
        <f t="shared" si="54"/>
        <v>0.36199999999999999</v>
      </c>
      <c r="W195" s="230">
        <f t="shared" si="48"/>
        <v>9.0499999999999989</v>
      </c>
      <c r="X195" s="261" t="s">
        <v>1804</v>
      </c>
      <c r="Y195" s="271"/>
    </row>
    <row r="196" spans="1:25">
      <c r="A196" s="103"/>
      <c r="B196" s="137">
        <f t="shared" si="52"/>
        <v>171</v>
      </c>
      <c r="C196" s="247" t="s">
        <v>272</v>
      </c>
      <c r="D196" s="309" t="s">
        <v>366</v>
      </c>
      <c r="E196" s="248" t="s">
        <v>679</v>
      </c>
      <c r="F196" s="247" t="s">
        <v>270</v>
      </c>
      <c r="G196" s="247" t="s">
        <v>151</v>
      </c>
      <c r="H196" s="249">
        <v>6.56</v>
      </c>
      <c r="I196" s="192">
        <v>5</v>
      </c>
      <c r="J196" s="193"/>
      <c r="K196" s="193"/>
      <c r="L196" s="193"/>
      <c r="M196" s="224">
        <f>((I196*$M$8*12)+(K196*0.8*12)+L196)+10</f>
        <v>202</v>
      </c>
      <c r="N196" s="225">
        <f t="shared" si="49"/>
        <v>110.42666666666666</v>
      </c>
      <c r="O196" s="218">
        <v>100</v>
      </c>
      <c r="P196" s="226">
        <f t="shared" si="47"/>
        <v>1.1042666666666667</v>
      </c>
      <c r="Q196" s="227"/>
      <c r="R196" s="227"/>
      <c r="S196" s="228"/>
      <c r="T196" s="229">
        <f t="shared" ref="T196:T227" si="60">H196/O196*$O$7</f>
        <v>1.3119999999999998</v>
      </c>
      <c r="U196" s="231">
        <v>30</v>
      </c>
      <c r="V196" s="226">
        <f t="shared" ref="V196:V227" si="61">H196/U196</f>
        <v>0.21866666666666665</v>
      </c>
      <c r="W196" s="230">
        <f t="shared" si="48"/>
        <v>5.4666666666666659</v>
      </c>
      <c r="X196" s="261" t="s">
        <v>1804</v>
      </c>
      <c r="Y196" s="269" t="s">
        <v>1112</v>
      </c>
    </row>
    <row r="197" spans="1:25">
      <c r="A197" s="103"/>
      <c r="B197" s="137">
        <f t="shared" si="52"/>
        <v>172</v>
      </c>
      <c r="C197" s="247" t="s">
        <v>272</v>
      </c>
      <c r="D197" s="309" t="s">
        <v>366</v>
      </c>
      <c r="E197" s="248" t="s">
        <v>680</v>
      </c>
      <c r="F197" s="247" t="s">
        <v>599</v>
      </c>
      <c r="G197" s="247" t="s">
        <v>151</v>
      </c>
      <c r="H197" s="249">
        <v>6.68</v>
      </c>
      <c r="I197" s="192">
        <v>5</v>
      </c>
      <c r="J197" s="193"/>
      <c r="K197" s="193"/>
      <c r="L197" s="193"/>
      <c r="M197" s="224">
        <f>((I197*$M$8*12)+(K197*0.8*12)+L197)+10</f>
        <v>202</v>
      </c>
      <c r="N197" s="225">
        <f t="shared" si="49"/>
        <v>112.44666666666666</v>
      </c>
      <c r="O197" s="218">
        <v>100</v>
      </c>
      <c r="P197" s="226">
        <f t="shared" si="47"/>
        <v>1.1244666666666665</v>
      </c>
      <c r="Q197" s="227"/>
      <c r="R197" s="227"/>
      <c r="S197" s="228"/>
      <c r="T197" s="229">
        <f t="shared" si="60"/>
        <v>1.3359999999999999</v>
      </c>
      <c r="U197" s="231">
        <v>30</v>
      </c>
      <c r="V197" s="226">
        <f t="shared" si="61"/>
        <v>0.22266666666666665</v>
      </c>
      <c r="W197" s="230">
        <f t="shared" si="48"/>
        <v>5.5666666666666664</v>
      </c>
      <c r="X197" s="261" t="s">
        <v>1804</v>
      </c>
      <c r="Y197" s="269" t="s">
        <v>1112</v>
      </c>
    </row>
    <row r="198" spans="1:25">
      <c r="A198" s="103"/>
      <c r="B198" s="137">
        <f t="shared" si="52"/>
        <v>173</v>
      </c>
      <c r="C198" s="247" t="s">
        <v>272</v>
      </c>
      <c r="D198" s="309"/>
      <c r="E198" s="248" t="s">
        <v>681</v>
      </c>
      <c r="F198" s="247" t="s">
        <v>247</v>
      </c>
      <c r="G198" s="247" t="s">
        <v>151</v>
      </c>
      <c r="H198" s="249">
        <v>5.95</v>
      </c>
      <c r="I198" s="192"/>
      <c r="J198" s="193"/>
      <c r="K198" s="193"/>
      <c r="L198" s="193"/>
      <c r="M198" s="193"/>
      <c r="N198" s="193"/>
      <c r="O198" s="193"/>
      <c r="P198" s="193"/>
      <c r="Q198" s="227"/>
      <c r="R198" s="227"/>
      <c r="S198" s="228"/>
      <c r="T198" s="228"/>
      <c r="U198" s="231">
        <v>30</v>
      </c>
      <c r="V198" s="226">
        <f t="shared" si="61"/>
        <v>0.19833333333333333</v>
      </c>
      <c r="W198" s="230">
        <f t="shared" si="48"/>
        <v>4.958333333333333</v>
      </c>
      <c r="X198" s="261" t="s">
        <v>1804</v>
      </c>
      <c r="Y198" s="271"/>
    </row>
    <row r="199" spans="1:25">
      <c r="A199" s="103"/>
      <c r="B199" s="137">
        <f t="shared" si="52"/>
        <v>174</v>
      </c>
      <c r="C199" s="247" t="s">
        <v>272</v>
      </c>
      <c r="D199" s="309" t="s">
        <v>863</v>
      </c>
      <c r="E199" s="248" t="s">
        <v>682</v>
      </c>
      <c r="F199" s="247" t="s">
        <v>191</v>
      </c>
      <c r="G199" s="247" t="s">
        <v>156</v>
      </c>
      <c r="H199" s="249">
        <v>42.54</v>
      </c>
      <c r="I199" s="192">
        <v>3</v>
      </c>
      <c r="J199" s="193">
        <v>2</v>
      </c>
      <c r="K199" s="193"/>
      <c r="L199" s="193"/>
      <c r="M199" s="224">
        <f t="shared" ref="M199:M239" si="62">((I199*$M$8*12)+(K199*0.8*12)+L199)</f>
        <v>115.20000000000002</v>
      </c>
      <c r="N199" s="225">
        <f t="shared" si="49"/>
        <v>408.38400000000001</v>
      </c>
      <c r="O199" s="218">
        <v>100</v>
      </c>
      <c r="P199" s="226">
        <f t="shared" si="47"/>
        <v>4.0838400000000004</v>
      </c>
      <c r="Q199" s="227">
        <f>H199*J199*$M$8</f>
        <v>272.25600000000003</v>
      </c>
      <c r="R199" s="220">
        <v>200</v>
      </c>
      <c r="S199" s="228">
        <f t="shared" ref="S199:S201" si="63">Q199/R199</f>
        <v>1.36128</v>
      </c>
      <c r="T199" s="229">
        <f t="shared" si="60"/>
        <v>8.5079999999999991</v>
      </c>
      <c r="U199" s="231">
        <v>30</v>
      </c>
      <c r="V199" s="226">
        <f t="shared" si="61"/>
        <v>1.4179999999999999</v>
      </c>
      <c r="W199" s="230">
        <f t="shared" si="48"/>
        <v>35.449999999999996</v>
      </c>
      <c r="X199" s="261" t="s">
        <v>1804</v>
      </c>
      <c r="Y199" s="271"/>
    </row>
    <row r="200" spans="1:25">
      <c r="A200" s="103"/>
      <c r="B200" s="137">
        <f t="shared" si="52"/>
        <v>175</v>
      </c>
      <c r="C200" s="247" t="s">
        <v>272</v>
      </c>
      <c r="D200" s="309" t="s">
        <v>863</v>
      </c>
      <c r="E200" s="248" t="s">
        <v>683</v>
      </c>
      <c r="F200" s="247" t="s">
        <v>191</v>
      </c>
      <c r="G200" s="247" t="s">
        <v>156</v>
      </c>
      <c r="H200" s="249">
        <v>56.29</v>
      </c>
      <c r="I200" s="192">
        <v>3</v>
      </c>
      <c r="J200" s="193">
        <v>2</v>
      </c>
      <c r="K200" s="193"/>
      <c r="L200" s="193"/>
      <c r="M200" s="224">
        <f t="shared" si="62"/>
        <v>115.20000000000002</v>
      </c>
      <c r="N200" s="225">
        <f t="shared" si="49"/>
        <v>540.38400000000013</v>
      </c>
      <c r="O200" s="218">
        <v>100</v>
      </c>
      <c r="P200" s="226">
        <f t="shared" si="47"/>
        <v>5.4038400000000015</v>
      </c>
      <c r="Q200" s="227">
        <f>H200*J200*$M$8</f>
        <v>360.25600000000003</v>
      </c>
      <c r="R200" s="220">
        <v>200</v>
      </c>
      <c r="S200" s="228">
        <f t="shared" si="63"/>
        <v>1.8012800000000002</v>
      </c>
      <c r="T200" s="229">
        <f t="shared" si="60"/>
        <v>11.257999999999999</v>
      </c>
      <c r="U200" s="231">
        <v>30</v>
      </c>
      <c r="V200" s="226">
        <f t="shared" si="61"/>
        <v>1.8763333333333334</v>
      </c>
      <c r="W200" s="230">
        <f t="shared" si="48"/>
        <v>46.908333333333339</v>
      </c>
      <c r="X200" s="261" t="s">
        <v>1804</v>
      </c>
      <c r="Y200" s="271"/>
    </row>
    <row r="201" spans="1:25">
      <c r="A201" s="103"/>
      <c r="B201" s="137">
        <f t="shared" si="52"/>
        <v>176</v>
      </c>
      <c r="C201" s="247" t="s">
        <v>272</v>
      </c>
      <c r="D201" s="309" t="s">
        <v>868</v>
      </c>
      <c r="E201" s="248" t="s">
        <v>684</v>
      </c>
      <c r="F201" s="247" t="s">
        <v>685</v>
      </c>
      <c r="G201" s="247" t="s">
        <v>154</v>
      </c>
      <c r="H201" s="249">
        <v>28.52</v>
      </c>
      <c r="I201" s="192">
        <v>3</v>
      </c>
      <c r="J201" s="193">
        <v>2</v>
      </c>
      <c r="K201" s="193"/>
      <c r="L201" s="193"/>
      <c r="M201" s="224">
        <f t="shared" si="62"/>
        <v>115.20000000000002</v>
      </c>
      <c r="N201" s="225">
        <f t="shared" si="49"/>
        <v>273.79200000000003</v>
      </c>
      <c r="O201" s="218">
        <v>100</v>
      </c>
      <c r="P201" s="226">
        <f t="shared" si="47"/>
        <v>2.7379200000000004</v>
      </c>
      <c r="Q201" s="227">
        <f>H201*J201*$M$8</f>
        <v>182.52800000000002</v>
      </c>
      <c r="R201" s="220">
        <v>200</v>
      </c>
      <c r="S201" s="228">
        <f t="shared" si="63"/>
        <v>0.91264000000000012</v>
      </c>
      <c r="T201" s="229">
        <f t="shared" si="60"/>
        <v>5.7040000000000006</v>
      </c>
      <c r="U201" s="231">
        <v>30</v>
      </c>
      <c r="V201" s="226">
        <f t="shared" si="61"/>
        <v>0.95066666666666666</v>
      </c>
      <c r="W201" s="230">
        <f t="shared" si="48"/>
        <v>23.766666666666666</v>
      </c>
      <c r="X201" s="261" t="s">
        <v>1804</v>
      </c>
      <c r="Y201" s="271"/>
    </row>
    <row r="202" spans="1:25">
      <c r="A202" s="103"/>
      <c r="B202" s="137">
        <f t="shared" si="52"/>
        <v>177</v>
      </c>
      <c r="C202" s="247" t="s">
        <v>272</v>
      </c>
      <c r="D202" s="309" t="s">
        <v>366</v>
      </c>
      <c r="E202" s="255" t="s">
        <v>686</v>
      </c>
      <c r="F202" s="256" t="s">
        <v>367</v>
      </c>
      <c r="G202" s="255" t="s">
        <v>151</v>
      </c>
      <c r="H202" s="257">
        <v>13.51</v>
      </c>
      <c r="I202" s="192">
        <v>5</v>
      </c>
      <c r="J202" s="193"/>
      <c r="K202" s="193"/>
      <c r="L202" s="193"/>
      <c r="M202" s="224">
        <f t="shared" si="62"/>
        <v>192</v>
      </c>
      <c r="N202" s="225">
        <f t="shared" si="49"/>
        <v>216.16</v>
      </c>
      <c r="O202" s="218">
        <v>100</v>
      </c>
      <c r="P202" s="226">
        <f t="shared" si="47"/>
        <v>2.1616</v>
      </c>
      <c r="Q202" s="227"/>
      <c r="R202" s="227"/>
      <c r="S202" s="228"/>
      <c r="T202" s="229">
        <f t="shared" si="60"/>
        <v>2.702</v>
      </c>
      <c r="U202" s="231">
        <v>30</v>
      </c>
      <c r="V202" s="226">
        <f t="shared" si="61"/>
        <v>0.45033333333333331</v>
      </c>
      <c r="W202" s="230">
        <f t="shared" si="48"/>
        <v>11.258333333333333</v>
      </c>
      <c r="X202" s="261" t="s">
        <v>1804</v>
      </c>
      <c r="Y202" s="271"/>
    </row>
    <row r="203" spans="1:25">
      <c r="A203" s="103"/>
      <c r="B203" s="137">
        <f t="shared" si="52"/>
        <v>178</v>
      </c>
      <c r="C203" s="247" t="s">
        <v>669</v>
      </c>
      <c r="D203" s="309" t="s">
        <v>1118</v>
      </c>
      <c r="E203" s="248" t="s">
        <v>687</v>
      </c>
      <c r="F203" s="247" t="s">
        <v>257</v>
      </c>
      <c r="G203" s="247" t="s">
        <v>156</v>
      </c>
      <c r="H203" s="249">
        <v>33.75</v>
      </c>
      <c r="I203" s="192">
        <v>1</v>
      </c>
      <c r="J203" s="193">
        <v>4</v>
      </c>
      <c r="K203" s="193"/>
      <c r="L203" s="193"/>
      <c r="M203" s="224">
        <f t="shared" si="62"/>
        <v>38.400000000000006</v>
      </c>
      <c r="N203" s="225">
        <f t="shared" si="49"/>
        <v>108.00000000000001</v>
      </c>
      <c r="O203" s="218">
        <v>100</v>
      </c>
      <c r="P203" s="226">
        <f t="shared" si="47"/>
        <v>1.08</v>
      </c>
      <c r="Q203" s="227">
        <f>H203*J203*$M$8</f>
        <v>432</v>
      </c>
      <c r="R203" s="220">
        <v>200</v>
      </c>
      <c r="S203" s="228">
        <f t="shared" ref="S203:S206" si="64">Q203/R203</f>
        <v>2.16</v>
      </c>
      <c r="T203" s="229">
        <f t="shared" si="60"/>
        <v>6.75</v>
      </c>
      <c r="U203" s="231">
        <v>30</v>
      </c>
      <c r="V203" s="226">
        <f t="shared" si="61"/>
        <v>1.125</v>
      </c>
      <c r="W203" s="230">
        <f t="shared" si="48"/>
        <v>28.125</v>
      </c>
      <c r="X203" s="261" t="s">
        <v>1804</v>
      </c>
      <c r="Y203" s="271"/>
    </row>
    <row r="204" spans="1:25">
      <c r="A204" s="103"/>
      <c r="B204" s="137">
        <f t="shared" si="52"/>
        <v>179</v>
      </c>
      <c r="C204" s="247" t="s">
        <v>669</v>
      </c>
      <c r="D204" s="309" t="s">
        <v>873</v>
      </c>
      <c r="E204" s="248" t="s">
        <v>688</v>
      </c>
      <c r="F204" s="247" t="s">
        <v>255</v>
      </c>
      <c r="G204" s="247" t="s">
        <v>156</v>
      </c>
      <c r="H204" s="249">
        <v>74.97</v>
      </c>
      <c r="I204" s="192">
        <v>1</v>
      </c>
      <c r="J204" s="193">
        <v>4</v>
      </c>
      <c r="K204" s="193"/>
      <c r="L204" s="193"/>
      <c r="M204" s="224">
        <f t="shared" si="62"/>
        <v>38.400000000000006</v>
      </c>
      <c r="N204" s="225">
        <f t="shared" si="49"/>
        <v>239.90400000000002</v>
      </c>
      <c r="O204" s="218">
        <v>100</v>
      </c>
      <c r="P204" s="226">
        <f t="shared" si="47"/>
        <v>2.3990400000000003</v>
      </c>
      <c r="Q204" s="227">
        <f>H204*J204*$M$8</f>
        <v>959.61599999999999</v>
      </c>
      <c r="R204" s="220">
        <v>200</v>
      </c>
      <c r="S204" s="228">
        <f t="shared" si="64"/>
        <v>4.7980799999999997</v>
      </c>
      <c r="T204" s="229">
        <f t="shared" si="60"/>
        <v>14.994</v>
      </c>
      <c r="U204" s="231">
        <v>30</v>
      </c>
      <c r="V204" s="226">
        <f t="shared" si="61"/>
        <v>2.4990000000000001</v>
      </c>
      <c r="W204" s="230">
        <f t="shared" si="48"/>
        <v>62.475000000000001</v>
      </c>
      <c r="X204" s="261" t="s">
        <v>1804</v>
      </c>
      <c r="Y204" s="271"/>
    </row>
    <row r="205" spans="1:25">
      <c r="A205" s="103"/>
      <c r="B205" s="137">
        <f t="shared" si="52"/>
        <v>180</v>
      </c>
      <c r="C205" s="247" t="s">
        <v>669</v>
      </c>
      <c r="D205" s="309" t="s">
        <v>873</v>
      </c>
      <c r="E205" s="248" t="s">
        <v>689</v>
      </c>
      <c r="F205" s="247" t="s">
        <v>255</v>
      </c>
      <c r="G205" s="247" t="s">
        <v>156</v>
      </c>
      <c r="H205" s="249">
        <v>74.58</v>
      </c>
      <c r="I205" s="192">
        <v>1</v>
      </c>
      <c r="J205" s="193">
        <v>4</v>
      </c>
      <c r="K205" s="193"/>
      <c r="L205" s="193"/>
      <c r="M205" s="224">
        <f t="shared" si="62"/>
        <v>38.400000000000006</v>
      </c>
      <c r="N205" s="225">
        <f t="shared" si="49"/>
        <v>238.65600000000003</v>
      </c>
      <c r="O205" s="218">
        <v>100</v>
      </c>
      <c r="P205" s="226">
        <f t="shared" si="47"/>
        <v>2.3865600000000002</v>
      </c>
      <c r="Q205" s="227">
        <f>H205*J205*$M$8</f>
        <v>954.62400000000002</v>
      </c>
      <c r="R205" s="220">
        <v>200</v>
      </c>
      <c r="S205" s="228">
        <f t="shared" si="64"/>
        <v>4.7731200000000005</v>
      </c>
      <c r="T205" s="229">
        <f t="shared" si="60"/>
        <v>14.916</v>
      </c>
      <c r="U205" s="231">
        <v>30</v>
      </c>
      <c r="V205" s="226">
        <f t="shared" si="61"/>
        <v>2.4859999999999998</v>
      </c>
      <c r="W205" s="230">
        <f t="shared" si="48"/>
        <v>62.149999999999991</v>
      </c>
      <c r="X205" s="261" t="s">
        <v>1804</v>
      </c>
      <c r="Y205" s="271"/>
    </row>
    <row r="206" spans="1:25">
      <c r="A206" s="103"/>
      <c r="B206" s="137">
        <f t="shared" si="52"/>
        <v>181</v>
      </c>
      <c r="C206" s="247" t="s">
        <v>669</v>
      </c>
      <c r="D206" s="309" t="s">
        <v>873</v>
      </c>
      <c r="E206" s="248" t="s">
        <v>690</v>
      </c>
      <c r="F206" s="247" t="s">
        <v>255</v>
      </c>
      <c r="G206" s="247" t="s">
        <v>156</v>
      </c>
      <c r="H206" s="249">
        <v>75.08</v>
      </c>
      <c r="I206" s="192">
        <v>1</v>
      </c>
      <c r="J206" s="193">
        <v>4</v>
      </c>
      <c r="K206" s="193"/>
      <c r="L206" s="193"/>
      <c r="M206" s="224">
        <f t="shared" si="62"/>
        <v>38.400000000000006</v>
      </c>
      <c r="N206" s="225">
        <f t="shared" si="49"/>
        <v>240.25600000000006</v>
      </c>
      <c r="O206" s="218">
        <v>100</v>
      </c>
      <c r="P206" s="226">
        <f t="shared" ref="P206:P269" si="65">N206/O206</f>
        <v>2.4025600000000007</v>
      </c>
      <c r="Q206" s="227">
        <f>H206*J206*$M$8</f>
        <v>961.024</v>
      </c>
      <c r="R206" s="220">
        <v>200</v>
      </c>
      <c r="S206" s="228">
        <f t="shared" si="64"/>
        <v>4.8051199999999996</v>
      </c>
      <c r="T206" s="229">
        <f t="shared" si="60"/>
        <v>15.016</v>
      </c>
      <c r="U206" s="231">
        <v>30</v>
      </c>
      <c r="V206" s="226">
        <f t="shared" si="61"/>
        <v>2.5026666666666668</v>
      </c>
      <c r="W206" s="230">
        <f t="shared" ref="W206:W269" si="66">V206*$W$7</f>
        <v>62.56666666666667</v>
      </c>
      <c r="X206" s="261" t="s">
        <v>1804</v>
      </c>
      <c r="Y206" s="271"/>
    </row>
    <row r="207" spans="1:25">
      <c r="A207" s="103"/>
      <c r="B207" s="137">
        <f t="shared" si="52"/>
        <v>182</v>
      </c>
      <c r="C207" s="247" t="s">
        <v>669</v>
      </c>
      <c r="D207" s="309" t="s">
        <v>874</v>
      </c>
      <c r="E207" s="248" t="s">
        <v>691</v>
      </c>
      <c r="F207" s="247" t="s">
        <v>692</v>
      </c>
      <c r="G207" s="247" t="s">
        <v>503</v>
      </c>
      <c r="H207" s="249">
        <v>5</v>
      </c>
      <c r="I207" s="192"/>
      <c r="J207" s="193"/>
      <c r="K207" s="193"/>
      <c r="L207" s="193">
        <v>6</v>
      </c>
      <c r="M207" s="224">
        <f t="shared" si="62"/>
        <v>6</v>
      </c>
      <c r="N207" s="225">
        <f t="shared" si="49"/>
        <v>2.5</v>
      </c>
      <c r="O207" s="218">
        <v>100</v>
      </c>
      <c r="P207" s="226">
        <f t="shared" si="65"/>
        <v>2.5000000000000001E-2</v>
      </c>
      <c r="Q207" s="227"/>
      <c r="R207" s="227"/>
      <c r="S207" s="228"/>
      <c r="T207" s="229">
        <f t="shared" si="60"/>
        <v>1</v>
      </c>
      <c r="U207" s="231">
        <v>30</v>
      </c>
      <c r="V207" s="226">
        <f t="shared" si="61"/>
        <v>0.16666666666666666</v>
      </c>
      <c r="W207" s="230">
        <f t="shared" si="66"/>
        <v>4.1666666666666661</v>
      </c>
      <c r="X207" s="261" t="s">
        <v>1804</v>
      </c>
      <c r="Y207" s="271"/>
    </row>
    <row r="208" spans="1:25">
      <c r="A208" s="103"/>
      <c r="B208" s="137">
        <f t="shared" si="52"/>
        <v>183</v>
      </c>
      <c r="C208" s="247" t="s">
        <v>669</v>
      </c>
      <c r="D208" s="309" t="s">
        <v>873</v>
      </c>
      <c r="E208" s="248" t="s">
        <v>693</v>
      </c>
      <c r="F208" s="247" t="s">
        <v>255</v>
      </c>
      <c r="G208" s="247" t="s">
        <v>156</v>
      </c>
      <c r="H208" s="249">
        <v>74.400000000000006</v>
      </c>
      <c r="I208" s="192">
        <v>1</v>
      </c>
      <c r="J208" s="193">
        <v>4</v>
      </c>
      <c r="K208" s="193"/>
      <c r="L208" s="193"/>
      <c r="M208" s="224">
        <f t="shared" si="62"/>
        <v>38.400000000000006</v>
      </c>
      <c r="N208" s="225">
        <f t="shared" si="49"/>
        <v>238.08000000000004</v>
      </c>
      <c r="O208" s="218">
        <v>100</v>
      </c>
      <c r="P208" s="226">
        <f t="shared" si="65"/>
        <v>2.3808000000000002</v>
      </c>
      <c r="Q208" s="227">
        <f>H208*J208*$M$8</f>
        <v>952.32000000000016</v>
      </c>
      <c r="R208" s="220">
        <v>200</v>
      </c>
      <c r="S208" s="228">
        <f t="shared" ref="S208:S209" si="67">Q208/R208</f>
        <v>4.7616000000000005</v>
      </c>
      <c r="T208" s="229">
        <f t="shared" si="60"/>
        <v>14.880000000000003</v>
      </c>
      <c r="U208" s="231">
        <v>30</v>
      </c>
      <c r="V208" s="226">
        <f t="shared" si="61"/>
        <v>2.48</v>
      </c>
      <c r="W208" s="230">
        <f t="shared" si="66"/>
        <v>62</v>
      </c>
      <c r="X208" s="261" t="s">
        <v>1804</v>
      </c>
      <c r="Y208" s="271"/>
    </row>
    <row r="209" spans="1:25">
      <c r="A209" s="103"/>
      <c r="B209" s="137">
        <f t="shared" si="52"/>
        <v>184</v>
      </c>
      <c r="C209" s="247" t="s">
        <v>669</v>
      </c>
      <c r="D209" s="309" t="s">
        <v>873</v>
      </c>
      <c r="E209" s="248" t="s">
        <v>694</v>
      </c>
      <c r="F209" s="247" t="s">
        <v>255</v>
      </c>
      <c r="G209" s="247" t="s">
        <v>156</v>
      </c>
      <c r="H209" s="249">
        <v>99.24</v>
      </c>
      <c r="I209" s="192">
        <v>1</v>
      </c>
      <c r="J209" s="193">
        <v>4</v>
      </c>
      <c r="K209" s="193"/>
      <c r="L209" s="193"/>
      <c r="M209" s="224">
        <f t="shared" si="62"/>
        <v>38.400000000000006</v>
      </c>
      <c r="N209" s="225">
        <f t="shared" ref="N209:N270" si="68">(H209*M209)/12</f>
        <v>317.56800000000004</v>
      </c>
      <c r="O209" s="218">
        <v>100</v>
      </c>
      <c r="P209" s="226">
        <f t="shared" si="65"/>
        <v>3.1756800000000003</v>
      </c>
      <c r="Q209" s="227">
        <f>H209*J209*$M$8</f>
        <v>1270.2719999999999</v>
      </c>
      <c r="R209" s="220">
        <v>200</v>
      </c>
      <c r="S209" s="228">
        <f t="shared" si="67"/>
        <v>6.3513599999999997</v>
      </c>
      <c r="T209" s="229">
        <f t="shared" si="60"/>
        <v>19.847999999999999</v>
      </c>
      <c r="U209" s="231">
        <v>30</v>
      </c>
      <c r="V209" s="226">
        <f t="shared" si="61"/>
        <v>3.3079999999999998</v>
      </c>
      <c r="W209" s="230">
        <f t="shared" si="66"/>
        <v>82.699999999999989</v>
      </c>
      <c r="X209" s="261" t="s">
        <v>1804</v>
      </c>
      <c r="Y209" s="271"/>
    </row>
    <row r="210" spans="1:25">
      <c r="A210" s="103"/>
      <c r="B210" s="137">
        <f t="shared" si="52"/>
        <v>185</v>
      </c>
      <c r="C210" s="247" t="s">
        <v>669</v>
      </c>
      <c r="D210" s="309" t="s">
        <v>366</v>
      </c>
      <c r="E210" s="248" t="s">
        <v>695</v>
      </c>
      <c r="F210" s="247" t="s">
        <v>368</v>
      </c>
      <c r="G210" s="247" t="s">
        <v>151</v>
      </c>
      <c r="H210" s="249">
        <v>18.09</v>
      </c>
      <c r="I210" s="192">
        <v>5</v>
      </c>
      <c r="J210" s="193"/>
      <c r="K210" s="193"/>
      <c r="L210" s="193"/>
      <c r="M210" s="224">
        <f t="shared" si="62"/>
        <v>192</v>
      </c>
      <c r="N210" s="225">
        <f t="shared" si="68"/>
        <v>289.44</v>
      </c>
      <c r="O210" s="218">
        <v>100</v>
      </c>
      <c r="P210" s="226">
        <f t="shared" si="65"/>
        <v>2.8944000000000001</v>
      </c>
      <c r="Q210" s="227"/>
      <c r="R210" s="227"/>
      <c r="S210" s="228"/>
      <c r="T210" s="229">
        <f t="shared" si="60"/>
        <v>3.6180000000000003</v>
      </c>
      <c r="U210" s="231">
        <v>30</v>
      </c>
      <c r="V210" s="226">
        <f t="shared" si="61"/>
        <v>0.60299999999999998</v>
      </c>
      <c r="W210" s="230">
        <f t="shared" si="66"/>
        <v>15.074999999999999</v>
      </c>
      <c r="X210" s="261" t="s">
        <v>1804</v>
      </c>
      <c r="Y210" s="271"/>
    </row>
    <row r="211" spans="1:25">
      <c r="A211" s="103"/>
      <c r="B211" s="137">
        <f t="shared" si="52"/>
        <v>186</v>
      </c>
      <c r="C211" s="247" t="s">
        <v>669</v>
      </c>
      <c r="D211" s="309" t="s">
        <v>863</v>
      </c>
      <c r="E211" s="248" t="s">
        <v>696</v>
      </c>
      <c r="F211" s="247" t="s">
        <v>191</v>
      </c>
      <c r="G211" s="247" t="s">
        <v>156</v>
      </c>
      <c r="H211" s="249">
        <v>13.64</v>
      </c>
      <c r="I211" s="192">
        <v>3</v>
      </c>
      <c r="J211" s="193">
        <v>2</v>
      </c>
      <c r="K211" s="193"/>
      <c r="L211" s="193"/>
      <c r="M211" s="224">
        <f t="shared" si="62"/>
        <v>115.20000000000002</v>
      </c>
      <c r="N211" s="225">
        <f t="shared" si="68"/>
        <v>130.94400000000002</v>
      </c>
      <c r="O211" s="218">
        <v>100</v>
      </c>
      <c r="P211" s="226">
        <f t="shared" si="65"/>
        <v>1.3094400000000002</v>
      </c>
      <c r="Q211" s="227">
        <f>H211*J211*$M$8</f>
        <v>87.296000000000006</v>
      </c>
      <c r="R211" s="220">
        <v>200</v>
      </c>
      <c r="S211" s="228">
        <f t="shared" ref="S211:S212" si="69">Q211/R211</f>
        <v>0.43648000000000003</v>
      </c>
      <c r="T211" s="229">
        <f t="shared" si="60"/>
        <v>2.7279999999999998</v>
      </c>
      <c r="U211" s="231">
        <v>30</v>
      </c>
      <c r="V211" s="226">
        <f t="shared" si="61"/>
        <v>0.45466666666666666</v>
      </c>
      <c r="W211" s="230">
        <f t="shared" si="66"/>
        <v>11.366666666666667</v>
      </c>
      <c r="X211" s="261" t="s">
        <v>1804</v>
      </c>
      <c r="Y211" s="271"/>
    </row>
    <row r="212" spans="1:25">
      <c r="A212" s="103"/>
      <c r="B212" s="137">
        <f t="shared" si="52"/>
        <v>187</v>
      </c>
      <c r="C212" s="247" t="s">
        <v>669</v>
      </c>
      <c r="D212" s="309" t="s">
        <v>863</v>
      </c>
      <c r="E212" s="248" t="s">
        <v>697</v>
      </c>
      <c r="F212" s="247" t="s">
        <v>191</v>
      </c>
      <c r="G212" s="247" t="s">
        <v>156</v>
      </c>
      <c r="H212" s="249">
        <v>86.69</v>
      </c>
      <c r="I212" s="192">
        <v>3</v>
      </c>
      <c r="J212" s="193">
        <v>2</v>
      </c>
      <c r="K212" s="193"/>
      <c r="L212" s="193"/>
      <c r="M212" s="224">
        <f t="shared" si="62"/>
        <v>115.20000000000002</v>
      </c>
      <c r="N212" s="225">
        <f t="shared" si="68"/>
        <v>832.22400000000016</v>
      </c>
      <c r="O212" s="218">
        <v>100</v>
      </c>
      <c r="P212" s="226">
        <f t="shared" si="65"/>
        <v>8.3222400000000007</v>
      </c>
      <c r="Q212" s="227">
        <f>H212*J212*$M$8</f>
        <v>554.81600000000003</v>
      </c>
      <c r="R212" s="220">
        <v>200</v>
      </c>
      <c r="S212" s="228">
        <f t="shared" si="69"/>
        <v>2.7740800000000001</v>
      </c>
      <c r="T212" s="229">
        <f t="shared" si="60"/>
        <v>17.338000000000001</v>
      </c>
      <c r="U212" s="231">
        <v>30</v>
      </c>
      <c r="V212" s="226">
        <f t="shared" si="61"/>
        <v>2.8896666666666664</v>
      </c>
      <c r="W212" s="230">
        <f t="shared" si="66"/>
        <v>72.24166666666666</v>
      </c>
      <c r="X212" s="261" t="s">
        <v>1804</v>
      </c>
      <c r="Y212" s="271"/>
    </row>
    <row r="213" spans="1:25">
      <c r="A213" s="103"/>
      <c r="B213" s="137">
        <f t="shared" si="52"/>
        <v>188</v>
      </c>
      <c r="C213" s="247" t="s">
        <v>669</v>
      </c>
      <c r="D213" s="309"/>
      <c r="E213" s="248" t="s">
        <v>698</v>
      </c>
      <c r="F213" s="247" t="s">
        <v>247</v>
      </c>
      <c r="G213" s="247" t="s">
        <v>151</v>
      </c>
      <c r="H213" s="249">
        <v>3.2</v>
      </c>
      <c r="I213" s="192"/>
      <c r="J213" s="193"/>
      <c r="K213" s="193"/>
      <c r="L213" s="193"/>
      <c r="M213" s="193"/>
      <c r="N213" s="193"/>
      <c r="O213" s="193"/>
      <c r="P213" s="193"/>
      <c r="Q213" s="193"/>
      <c r="R213" s="193"/>
      <c r="S213" s="193"/>
      <c r="T213" s="193"/>
      <c r="U213" s="231">
        <v>30</v>
      </c>
      <c r="V213" s="226">
        <f t="shared" si="61"/>
        <v>0.10666666666666667</v>
      </c>
      <c r="W213" s="230">
        <f t="shared" si="66"/>
        <v>2.666666666666667</v>
      </c>
      <c r="X213" s="261" t="s">
        <v>1804</v>
      </c>
      <c r="Y213" s="271"/>
    </row>
    <row r="214" spans="1:25">
      <c r="A214" s="103"/>
      <c r="B214" s="137">
        <f t="shared" si="52"/>
        <v>189</v>
      </c>
      <c r="C214" s="247" t="s">
        <v>669</v>
      </c>
      <c r="D214" s="309" t="s">
        <v>868</v>
      </c>
      <c r="E214" s="248" t="s">
        <v>699</v>
      </c>
      <c r="F214" s="247" t="s">
        <v>700</v>
      </c>
      <c r="G214" s="247" t="s">
        <v>154</v>
      </c>
      <c r="H214" s="249">
        <v>25.7</v>
      </c>
      <c r="I214" s="192">
        <v>3</v>
      </c>
      <c r="J214" s="193">
        <v>2</v>
      </c>
      <c r="K214" s="193"/>
      <c r="L214" s="193"/>
      <c r="M214" s="224">
        <f t="shared" si="62"/>
        <v>115.20000000000002</v>
      </c>
      <c r="N214" s="225">
        <f t="shared" si="68"/>
        <v>246.72000000000003</v>
      </c>
      <c r="O214" s="218">
        <v>100</v>
      </c>
      <c r="P214" s="226">
        <f t="shared" si="65"/>
        <v>2.4672000000000001</v>
      </c>
      <c r="Q214" s="227">
        <f>H214*J214*$M$8</f>
        <v>164.48000000000002</v>
      </c>
      <c r="R214" s="220">
        <v>200</v>
      </c>
      <c r="S214" s="228">
        <f t="shared" ref="S214" si="70">Q214/R214</f>
        <v>0.82240000000000013</v>
      </c>
      <c r="T214" s="229">
        <f t="shared" si="60"/>
        <v>5.1400000000000006</v>
      </c>
      <c r="U214" s="231">
        <v>30</v>
      </c>
      <c r="V214" s="226">
        <f t="shared" si="61"/>
        <v>0.85666666666666669</v>
      </c>
      <c r="W214" s="230">
        <f t="shared" si="66"/>
        <v>21.416666666666668</v>
      </c>
      <c r="X214" s="261" t="s">
        <v>1804</v>
      </c>
      <c r="Y214" s="271"/>
    </row>
    <row r="215" spans="1:25">
      <c r="A215" s="103"/>
      <c r="B215" s="137">
        <f t="shared" si="52"/>
        <v>190</v>
      </c>
      <c r="C215" s="247" t="s">
        <v>669</v>
      </c>
      <c r="D215" s="309" t="s">
        <v>366</v>
      </c>
      <c r="E215" s="248" t="s">
        <v>701</v>
      </c>
      <c r="F215" s="247" t="s">
        <v>367</v>
      </c>
      <c r="G215" s="247" t="s">
        <v>151</v>
      </c>
      <c r="H215" s="249">
        <v>13.62</v>
      </c>
      <c r="I215" s="192">
        <v>5</v>
      </c>
      <c r="J215" s="193"/>
      <c r="K215" s="193"/>
      <c r="L215" s="193"/>
      <c r="M215" s="224">
        <f t="shared" si="62"/>
        <v>192</v>
      </c>
      <c r="N215" s="225">
        <f t="shared" si="68"/>
        <v>217.92</v>
      </c>
      <c r="O215" s="218">
        <v>100</v>
      </c>
      <c r="P215" s="226">
        <f t="shared" si="65"/>
        <v>2.1791999999999998</v>
      </c>
      <c r="Q215" s="227"/>
      <c r="R215" s="227"/>
      <c r="S215" s="228"/>
      <c r="T215" s="229">
        <f t="shared" si="60"/>
        <v>2.7239999999999998</v>
      </c>
      <c r="U215" s="231">
        <v>30</v>
      </c>
      <c r="V215" s="226">
        <f t="shared" si="61"/>
        <v>0.45399999999999996</v>
      </c>
      <c r="W215" s="230">
        <f t="shared" si="66"/>
        <v>11.35</v>
      </c>
      <c r="X215" s="261" t="s">
        <v>1804</v>
      </c>
      <c r="Y215" s="271"/>
    </row>
    <row r="216" spans="1:25">
      <c r="A216" s="103"/>
      <c r="B216" s="137">
        <f t="shared" si="52"/>
        <v>191</v>
      </c>
      <c r="C216" s="247" t="s">
        <v>720</v>
      </c>
      <c r="D216" s="309" t="s">
        <v>1118</v>
      </c>
      <c r="E216" s="248" t="s">
        <v>702</v>
      </c>
      <c r="F216" s="247" t="s">
        <v>502</v>
      </c>
      <c r="G216" s="247" t="s">
        <v>156</v>
      </c>
      <c r="H216" s="249">
        <v>33.85</v>
      </c>
      <c r="I216" s="192">
        <v>1</v>
      </c>
      <c r="J216" s="193">
        <v>4</v>
      </c>
      <c r="K216" s="193"/>
      <c r="L216" s="193"/>
      <c r="M216" s="224">
        <f t="shared" si="62"/>
        <v>38.400000000000006</v>
      </c>
      <c r="N216" s="225">
        <f t="shared" si="68"/>
        <v>108.32000000000001</v>
      </c>
      <c r="O216" s="218">
        <v>100</v>
      </c>
      <c r="P216" s="226">
        <f t="shared" si="65"/>
        <v>1.0832000000000002</v>
      </c>
      <c r="Q216" s="227">
        <f>H216*J216*$M$8</f>
        <v>433.28000000000003</v>
      </c>
      <c r="R216" s="220">
        <v>200</v>
      </c>
      <c r="S216" s="228">
        <f t="shared" ref="S216:S219" si="71">Q216/R216</f>
        <v>2.1664000000000003</v>
      </c>
      <c r="T216" s="229">
        <f t="shared" si="60"/>
        <v>6.7700000000000005</v>
      </c>
      <c r="U216" s="231">
        <v>30</v>
      </c>
      <c r="V216" s="226">
        <f t="shared" si="61"/>
        <v>1.1283333333333334</v>
      </c>
      <c r="W216" s="230">
        <f t="shared" si="66"/>
        <v>28.208333333333336</v>
      </c>
      <c r="X216" s="261" t="s">
        <v>1804</v>
      </c>
      <c r="Y216" s="271"/>
    </row>
    <row r="217" spans="1:25">
      <c r="A217" s="103"/>
      <c r="B217" s="137">
        <f t="shared" si="52"/>
        <v>192</v>
      </c>
      <c r="C217" s="247" t="s">
        <v>720</v>
      </c>
      <c r="D217" s="309" t="s">
        <v>873</v>
      </c>
      <c r="E217" s="248" t="s">
        <v>703</v>
      </c>
      <c r="F217" s="247" t="s">
        <v>255</v>
      </c>
      <c r="G217" s="247" t="s">
        <v>156</v>
      </c>
      <c r="H217" s="249">
        <v>75.400000000000006</v>
      </c>
      <c r="I217" s="192">
        <v>1</v>
      </c>
      <c r="J217" s="193">
        <v>4</v>
      </c>
      <c r="K217" s="193"/>
      <c r="L217" s="193"/>
      <c r="M217" s="224">
        <f t="shared" si="62"/>
        <v>38.400000000000006</v>
      </c>
      <c r="N217" s="225">
        <f t="shared" si="68"/>
        <v>241.28000000000006</v>
      </c>
      <c r="O217" s="218">
        <v>100</v>
      </c>
      <c r="P217" s="226">
        <f t="shared" si="65"/>
        <v>2.4128000000000007</v>
      </c>
      <c r="Q217" s="227">
        <f>H217*J217*$M$8</f>
        <v>965.12000000000012</v>
      </c>
      <c r="R217" s="220">
        <v>200</v>
      </c>
      <c r="S217" s="228">
        <f t="shared" si="71"/>
        <v>4.8256000000000006</v>
      </c>
      <c r="T217" s="229">
        <f t="shared" si="60"/>
        <v>15.08</v>
      </c>
      <c r="U217" s="231">
        <v>30</v>
      </c>
      <c r="V217" s="226">
        <f t="shared" si="61"/>
        <v>2.5133333333333336</v>
      </c>
      <c r="W217" s="230">
        <f t="shared" si="66"/>
        <v>62.833333333333343</v>
      </c>
      <c r="X217" s="261" t="s">
        <v>1804</v>
      </c>
      <c r="Y217" s="271"/>
    </row>
    <row r="218" spans="1:25">
      <c r="A218" s="103"/>
      <c r="B218" s="137">
        <f t="shared" si="52"/>
        <v>193</v>
      </c>
      <c r="C218" s="247" t="s">
        <v>720</v>
      </c>
      <c r="D218" s="309" t="s">
        <v>873</v>
      </c>
      <c r="E218" s="248" t="s">
        <v>704</v>
      </c>
      <c r="F218" s="247" t="s">
        <v>255</v>
      </c>
      <c r="G218" s="247" t="s">
        <v>156</v>
      </c>
      <c r="H218" s="249">
        <v>74.319999999999993</v>
      </c>
      <c r="I218" s="192">
        <v>1</v>
      </c>
      <c r="J218" s="193">
        <v>4</v>
      </c>
      <c r="K218" s="193"/>
      <c r="L218" s="193"/>
      <c r="M218" s="224">
        <f t="shared" si="62"/>
        <v>38.400000000000006</v>
      </c>
      <c r="N218" s="225">
        <f t="shared" si="68"/>
        <v>237.82400000000004</v>
      </c>
      <c r="O218" s="218">
        <v>100</v>
      </c>
      <c r="P218" s="226">
        <f t="shared" si="65"/>
        <v>2.3782400000000004</v>
      </c>
      <c r="Q218" s="227">
        <f>H218*J218*$M$8</f>
        <v>951.29599999999994</v>
      </c>
      <c r="R218" s="220">
        <v>200</v>
      </c>
      <c r="S218" s="228">
        <f t="shared" si="71"/>
        <v>4.7564799999999998</v>
      </c>
      <c r="T218" s="229">
        <f t="shared" si="60"/>
        <v>14.863999999999999</v>
      </c>
      <c r="U218" s="231">
        <v>30</v>
      </c>
      <c r="V218" s="226">
        <f t="shared" si="61"/>
        <v>2.4773333333333332</v>
      </c>
      <c r="W218" s="230">
        <f t="shared" si="66"/>
        <v>61.93333333333333</v>
      </c>
      <c r="X218" s="261" t="s">
        <v>1804</v>
      </c>
      <c r="Y218" s="271"/>
    </row>
    <row r="219" spans="1:25">
      <c r="A219" s="103"/>
      <c r="B219" s="137">
        <f t="shared" si="52"/>
        <v>194</v>
      </c>
      <c r="C219" s="247" t="s">
        <v>720</v>
      </c>
      <c r="D219" s="309" t="s">
        <v>873</v>
      </c>
      <c r="E219" s="248" t="s">
        <v>705</v>
      </c>
      <c r="F219" s="247" t="s">
        <v>255</v>
      </c>
      <c r="G219" s="247" t="s">
        <v>156</v>
      </c>
      <c r="H219" s="249">
        <v>75.760000000000005</v>
      </c>
      <c r="I219" s="192">
        <v>1</v>
      </c>
      <c r="J219" s="193">
        <v>4</v>
      </c>
      <c r="K219" s="193"/>
      <c r="L219" s="193"/>
      <c r="M219" s="224">
        <f t="shared" si="62"/>
        <v>38.400000000000006</v>
      </c>
      <c r="N219" s="225">
        <f t="shared" si="68"/>
        <v>242.43200000000004</v>
      </c>
      <c r="O219" s="218">
        <v>100</v>
      </c>
      <c r="P219" s="226">
        <f t="shared" si="65"/>
        <v>2.4243200000000003</v>
      </c>
      <c r="Q219" s="227">
        <f>H219*J219*$M$8</f>
        <v>969.72800000000007</v>
      </c>
      <c r="R219" s="220">
        <v>200</v>
      </c>
      <c r="S219" s="228">
        <f t="shared" si="71"/>
        <v>4.8486400000000005</v>
      </c>
      <c r="T219" s="229">
        <f t="shared" si="60"/>
        <v>15.152000000000001</v>
      </c>
      <c r="U219" s="231">
        <v>30</v>
      </c>
      <c r="V219" s="226">
        <f t="shared" si="61"/>
        <v>2.5253333333333337</v>
      </c>
      <c r="W219" s="230">
        <f t="shared" si="66"/>
        <v>63.13333333333334</v>
      </c>
      <c r="X219" s="261" t="s">
        <v>1804</v>
      </c>
      <c r="Y219" s="271"/>
    </row>
    <row r="220" spans="1:25">
      <c r="A220" s="103"/>
      <c r="B220" s="137">
        <f t="shared" ref="B220:B271" si="72">B219+1</f>
        <v>195</v>
      </c>
      <c r="C220" s="247" t="s">
        <v>720</v>
      </c>
      <c r="D220" s="309" t="s">
        <v>874</v>
      </c>
      <c r="E220" s="248" t="s">
        <v>706</v>
      </c>
      <c r="F220" s="247" t="s">
        <v>707</v>
      </c>
      <c r="G220" s="247" t="s">
        <v>156</v>
      </c>
      <c r="H220" s="249">
        <v>7.3</v>
      </c>
      <c r="I220" s="192"/>
      <c r="J220" s="193"/>
      <c r="K220" s="193"/>
      <c r="L220" s="193">
        <v>6</v>
      </c>
      <c r="M220" s="224">
        <f t="shared" si="62"/>
        <v>6</v>
      </c>
      <c r="N220" s="225">
        <f t="shared" si="68"/>
        <v>3.65</v>
      </c>
      <c r="O220" s="218">
        <v>100</v>
      </c>
      <c r="P220" s="226">
        <f t="shared" si="65"/>
        <v>3.6499999999999998E-2</v>
      </c>
      <c r="Q220" s="227"/>
      <c r="R220" s="227"/>
      <c r="S220" s="228"/>
      <c r="T220" s="229">
        <f t="shared" si="60"/>
        <v>1.46</v>
      </c>
      <c r="U220" s="231">
        <v>30</v>
      </c>
      <c r="V220" s="226">
        <f t="shared" si="61"/>
        <v>0.24333333333333332</v>
      </c>
      <c r="W220" s="230">
        <f t="shared" si="66"/>
        <v>6.083333333333333</v>
      </c>
      <c r="X220" s="261" t="s">
        <v>1804</v>
      </c>
      <c r="Y220" s="271"/>
    </row>
    <row r="221" spans="1:25">
      <c r="A221" s="103"/>
      <c r="B221" s="137">
        <f t="shared" si="72"/>
        <v>196</v>
      </c>
      <c r="C221" s="247" t="s">
        <v>720</v>
      </c>
      <c r="D221" s="309" t="s">
        <v>873</v>
      </c>
      <c r="E221" s="248" t="s">
        <v>708</v>
      </c>
      <c r="F221" s="247" t="s">
        <v>255</v>
      </c>
      <c r="G221" s="247" t="s">
        <v>156</v>
      </c>
      <c r="H221" s="249">
        <v>73.849999999999994</v>
      </c>
      <c r="I221" s="192">
        <v>1</v>
      </c>
      <c r="J221" s="193">
        <v>4</v>
      </c>
      <c r="K221" s="193"/>
      <c r="L221" s="193"/>
      <c r="M221" s="224">
        <f t="shared" si="62"/>
        <v>38.400000000000006</v>
      </c>
      <c r="N221" s="225">
        <f t="shared" si="68"/>
        <v>236.32000000000002</v>
      </c>
      <c r="O221" s="218">
        <v>100</v>
      </c>
      <c r="P221" s="226">
        <f t="shared" si="65"/>
        <v>2.3632000000000004</v>
      </c>
      <c r="Q221" s="227">
        <f>H221*J221*$M$8</f>
        <v>945.28</v>
      </c>
      <c r="R221" s="220">
        <v>200</v>
      </c>
      <c r="S221" s="228">
        <f t="shared" ref="S221:S222" si="73">Q221/R221</f>
        <v>4.7263999999999999</v>
      </c>
      <c r="T221" s="229">
        <f t="shared" si="60"/>
        <v>14.77</v>
      </c>
      <c r="U221" s="231">
        <v>30</v>
      </c>
      <c r="V221" s="226">
        <f t="shared" si="61"/>
        <v>2.4616666666666664</v>
      </c>
      <c r="W221" s="230">
        <f t="shared" si="66"/>
        <v>61.541666666666664</v>
      </c>
      <c r="X221" s="261" t="s">
        <v>1804</v>
      </c>
      <c r="Y221" s="271"/>
    </row>
    <row r="222" spans="1:25">
      <c r="A222" s="103"/>
      <c r="B222" s="137">
        <f t="shared" si="72"/>
        <v>197</v>
      </c>
      <c r="C222" s="247" t="s">
        <v>720</v>
      </c>
      <c r="D222" s="309" t="s">
        <v>873</v>
      </c>
      <c r="E222" s="248" t="s">
        <v>709</v>
      </c>
      <c r="F222" s="247" t="s">
        <v>255</v>
      </c>
      <c r="G222" s="247" t="s">
        <v>156</v>
      </c>
      <c r="H222" s="249">
        <v>82.08</v>
      </c>
      <c r="I222" s="192">
        <v>1</v>
      </c>
      <c r="J222" s="193">
        <v>4</v>
      </c>
      <c r="K222" s="193"/>
      <c r="L222" s="193"/>
      <c r="M222" s="224">
        <f t="shared" si="62"/>
        <v>38.400000000000006</v>
      </c>
      <c r="N222" s="225">
        <f t="shared" si="68"/>
        <v>262.65600000000001</v>
      </c>
      <c r="O222" s="218">
        <v>100</v>
      </c>
      <c r="P222" s="226">
        <f t="shared" si="65"/>
        <v>2.62656</v>
      </c>
      <c r="Q222" s="227">
        <f>H222*J222*$M$8</f>
        <v>1050.624</v>
      </c>
      <c r="R222" s="220">
        <v>200</v>
      </c>
      <c r="S222" s="228">
        <f t="shared" si="73"/>
        <v>5.25312</v>
      </c>
      <c r="T222" s="229">
        <f t="shared" si="60"/>
        <v>16.416</v>
      </c>
      <c r="U222" s="231">
        <v>30</v>
      </c>
      <c r="V222" s="226">
        <f t="shared" si="61"/>
        <v>2.7359999999999998</v>
      </c>
      <c r="W222" s="230">
        <f t="shared" si="66"/>
        <v>68.399999999999991</v>
      </c>
      <c r="X222" s="261" t="s">
        <v>1804</v>
      </c>
      <c r="Y222" s="271"/>
    </row>
    <row r="223" spans="1:25">
      <c r="A223" s="103"/>
      <c r="B223" s="137">
        <f t="shared" si="72"/>
        <v>198</v>
      </c>
      <c r="C223" s="247" t="s">
        <v>720</v>
      </c>
      <c r="D223" s="309" t="s">
        <v>1110</v>
      </c>
      <c r="E223" s="248" t="s">
        <v>710</v>
      </c>
      <c r="F223" s="247" t="s">
        <v>711</v>
      </c>
      <c r="G223" s="247" t="s">
        <v>156</v>
      </c>
      <c r="H223" s="249">
        <v>4.99</v>
      </c>
      <c r="I223" s="192"/>
      <c r="J223" s="193"/>
      <c r="K223" s="193"/>
      <c r="L223" s="193">
        <v>6</v>
      </c>
      <c r="M223" s="224">
        <f t="shared" si="62"/>
        <v>6</v>
      </c>
      <c r="N223" s="225">
        <f t="shared" si="68"/>
        <v>2.4950000000000001</v>
      </c>
      <c r="O223" s="218">
        <v>100</v>
      </c>
      <c r="P223" s="226">
        <f t="shared" si="65"/>
        <v>2.495E-2</v>
      </c>
      <c r="Q223" s="227"/>
      <c r="R223" s="227"/>
      <c r="S223" s="228"/>
      <c r="T223" s="229">
        <f t="shared" si="60"/>
        <v>0.998</v>
      </c>
      <c r="U223" s="231">
        <v>30</v>
      </c>
      <c r="V223" s="226">
        <f t="shared" si="61"/>
        <v>0.16633333333333333</v>
      </c>
      <c r="W223" s="230">
        <f t="shared" si="66"/>
        <v>4.1583333333333332</v>
      </c>
      <c r="X223" s="261" t="s">
        <v>1804</v>
      </c>
      <c r="Y223" s="271"/>
    </row>
    <row r="224" spans="1:25">
      <c r="A224" s="103"/>
      <c r="B224" s="137">
        <f t="shared" si="72"/>
        <v>199</v>
      </c>
      <c r="C224" s="247" t="s">
        <v>720</v>
      </c>
      <c r="D224" s="309" t="s">
        <v>871</v>
      </c>
      <c r="E224" s="248" t="s">
        <v>712</v>
      </c>
      <c r="F224" s="247" t="s">
        <v>713</v>
      </c>
      <c r="G224" s="247" t="s">
        <v>156</v>
      </c>
      <c r="H224" s="249">
        <v>4.7</v>
      </c>
      <c r="I224" s="192">
        <v>1</v>
      </c>
      <c r="J224" s="193">
        <v>4</v>
      </c>
      <c r="K224" s="193"/>
      <c r="L224" s="193"/>
      <c r="M224" s="224">
        <f t="shared" si="62"/>
        <v>38.400000000000006</v>
      </c>
      <c r="N224" s="225">
        <f t="shared" si="68"/>
        <v>15.040000000000004</v>
      </c>
      <c r="O224" s="218">
        <v>100</v>
      </c>
      <c r="P224" s="226">
        <f t="shared" si="65"/>
        <v>0.15040000000000003</v>
      </c>
      <c r="Q224" s="227">
        <f>H224*J224*$M$8</f>
        <v>60.160000000000004</v>
      </c>
      <c r="R224" s="220">
        <v>200</v>
      </c>
      <c r="S224" s="228">
        <f t="shared" ref="S224" si="74">Q224/R224</f>
        <v>0.30080000000000001</v>
      </c>
      <c r="T224" s="229">
        <f t="shared" si="60"/>
        <v>0.94</v>
      </c>
      <c r="U224" s="231">
        <v>30</v>
      </c>
      <c r="V224" s="226">
        <f t="shared" si="61"/>
        <v>0.15666666666666668</v>
      </c>
      <c r="W224" s="230">
        <f t="shared" si="66"/>
        <v>3.916666666666667</v>
      </c>
      <c r="X224" s="261" t="s">
        <v>1804</v>
      </c>
      <c r="Y224" s="271"/>
    </row>
    <row r="225" spans="1:25">
      <c r="A225" s="103"/>
      <c r="B225" s="137">
        <f t="shared" si="72"/>
        <v>200</v>
      </c>
      <c r="C225" s="247" t="s">
        <v>720</v>
      </c>
      <c r="D225" s="309" t="s">
        <v>366</v>
      </c>
      <c r="E225" s="248" t="s">
        <v>714</v>
      </c>
      <c r="F225" s="247" t="s">
        <v>368</v>
      </c>
      <c r="G225" s="247" t="s">
        <v>151</v>
      </c>
      <c r="H225" s="249">
        <v>13.48</v>
      </c>
      <c r="I225" s="192">
        <v>5</v>
      </c>
      <c r="J225" s="193"/>
      <c r="K225" s="193"/>
      <c r="L225" s="193"/>
      <c r="M225" s="224">
        <f t="shared" si="62"/>
        <v>192</v>
      </c>
      <c r="N225" s="225">
        <f t="shared" si="68"/>
        <v>215.67999999999998</v>
      </c>
      <c r="O225" s="218">
        <v>100</v>
      </c>
      <c r="P225" s="226">
        <f t="shared" si="65"/>
        <v>2.1567999999999996</v>
      </c>
      <c r="Q225" s="227"/>
      <c r="R225" s="227"/>
      <c r="S225" s="228"/>
      <c r="T225" s="229">
        <f t="shared" si="60"/>
        <v>2.6960000000000002</v>
      </c>
      <c r="U225" s="231">
        <v>30</v>
      </c>
      <c r="V225" s="226">
        <f t="shared" si="61"/>
        <v>0.44933333333333336</v>
      </c>
      <c r="W225" s="230">
        <f t="shared" si="66"/>
        <v>11.233333333333334</v>
      </c>
      <c r="X225" s="261" t="s">
        <v>1804</v>
      </c>
      <c r="Y225" s="271"/>
    </row>
    <row r="226" spans="1:25">
      <c r="A226" s="103"/>
      <c r="B226" s="137">
        <f t="shared" si="72"/>
        <v>201</v>
      </c>
      <c r="C226" s="247" t="s">
        <v>720</v>
      </c>
      <c r="D226" s="309"/>
      <c r="E226" s="248" t="s">
        <v>715</v>
      </c>
      <c r="F226" s="247" t="s">
        <v>247</v>
      </c>
      <c r="G226" s="247" t="s">
        <v>151</v>
      </c>
      <c r="H226" s="249">
        <v>3.32</v>
      </c>
      <c r="I226" s="192"/>
      <c r="J226" s="193"/>
      <c r="K226" s="193"/>
      <c r="L226" s="193"/>
      <c r="M226" s="193"/>
      <c r="N226" s="193"/>
      <c r="O226" s="193"/>
      <c r="P226" s="193"/>
      <c r="Q226" s="193"/>
      <c r="R226" s="193"/>
      <c r="S226" s="193"/>
      <c r="T226" s="193"/>
      <c r="U226" s="231">
        <v>30</v>
      </c>
      <c r="V226" s="226">
        <f t="shared" si="61"/>
        <v>0.11066666666666666</v>
      </c>
      <c r="W226" s="230">
        <f t="shared" si="66"/>
        <v>2.7666666666666666</v>
      </c>
      <c r="X226" s="261" t="s">
        <v>1804</v>
      </c>
      <c r="Y226" s="271"/>
    </row>
    <row r="227" spans="1:25">
      <c r="A227" s="103"/>
      <c r="B227" s="137">
        <f t="shared" si="72"/>
        <v>202</v>
      </c>
      <c r="C227" s="247" t="s">
        <v>720</v>
      </c>
      <c r="D227" s="309" t="s">
        <v>863</v>
      </c>
      <c r="E227" s="248" t="s">
        <v>716</v>
      </c>
      <c r="F227" s="247" t="s">
        <v>191</v>
      </c>
      <c r="G227" s="247" t="s">
        <v>156</v>
      </c>
      <c r="H227" s="249">
        <v>13.57</v>
      </c>
      <c r="I227" s="192">
        <v>3</v>
      </c>
      <c r="J227" s="193">
        <v>2</v>
      </c>
      <c r="K227" s="193"/>
      <c r="L227" s="193"/>
      <c r="M227" s="224">
        <f t="shared" si="62"/>
        <v>115.20000000000002</v>
      </c>
      <c r="N227" s="225">
        <f t="shared" si="68"/>
        <v>130.27200000000002</v>
      </c>
      <c r="O227" s="218">
        <v>100</v>
      </c>
      <c r="P227" s="226">
        <f t="shared" si="65"/>
        <v>1.3027200000000001</v>
      </c>
      <c r="Q227" s="227">
        <f>H227*J227*$M$8</f>
        <v>86.848000000000013</v>
      </c>
      <c r="R227" s="220">
        <v>200</v>
      </c>
      <c r="S227" s="228">
        <f t="shared" ref="S227:S229" si="75">Q227/R227</f>
        <v>0.43424000000000007</v>
      </c>
      <c r="T227" s="229">
        <f t="shared" si="60"/>
        <v>2.7140000000000004</v>
      </c>
      <c r="U227" s="231">
        <v>30</v>
      </c>
      <c r="V227" s="226">
        <f t="shared" si="61"/>
        <v>0.45233333333333337</v>
      </c>
      <c r="W227" s="230">
        <f t="shared" si="66"/>
        <v>11.308333333333334</v>
      </c>
      <c r="X227" s="261" t="s">
        <v>1804</v>
      </c>
      <c r="Y227" s="271"/>
    </row>
    <row r="228" spans="1:25">
      <c r="A228" s="103"/>
      <c r="B228" s="137">
        <f t="shared" si="72"/>
        <v>203</v>
      </c>
      <c r="C228" s="247" t="s">
        <v>720</v>
      </c>
      <c r="D228" s="309" t="s">
        <v>863</v>
      </c>
      <c r="E228" s="248" t="s">
        <v>717</v>
      </c>
      <c r="F228" s="247" t="s">
        <v>191</v>
      </c>
      <c r="G228" s="247" t="s">
        <v>156</v>
      </c>
      <c r="H228" s="249">
        <v>101.16</v>
      </c>
      <c r="I228" s="192">
        <v>3</v>
      </c>
      <c r="J228" s="193">
        <v>2</v>
      </c>
      <c r="K228" s="193"/>
      <c r="L228" s="193"/>
      <c r="M228" s="224">
        <f t="shared" si="62"/>
        <v>115.20000000000002</v>
      </c>
      <c r="N228" s="225">
        <f t="shared" si="68"/>
        <v>971.13600000000008</v>
      </c>
      <c r="O228" s="218">
        <v>100</v>
      </c>
      <c r="P228" s="226">
        <f t="shared" si="65"/>
        <v>9.7113600000000009</v>
      </c>
      <c r="Q228" s="227">
        <f>H228*J228*$M$8</f>
        <v>647.42399999999998</v>
      </c>
      <c r="R228" s="220">
        <v>200</v>
      </c>
      <c r="S228" s="228">
        <f t="shared" si="75"/>
        <v>3.23712</v>
      </c>
      <c r="T228" s="229">
        <f t="shared" ref="T228:T239" si="76">H228/O228*$O$7</f>
        <v>20.231999999999999</v>
      </c>
      <c r="U228" s="231">
        <v>30</v>
      </c>
      <c r="V228" s="226">
        <f t="shared" ref="V228:V239" si="77">H228/U228</f>
        <v>3.3719999999999999</v>
      </c>
      <c r="W228" s="230">
        <f t="shared" si="66"/>
        <v>84.3</v>
      </c>
      <c r="X228" s="261" t="s">
        <v>1804</v>
      </c>
      <c r="Y228" s="271"/>
    </row>
    <row r="229" spans="1:25">
      <c r="A229" s="103"/>
      <c r="B229" s="137">
        <f t="shared" si="72"/>
        <v>204</v>
      </c>
      <c r="C229" s="247" t="s">
        <v>720</v>
      </c>
      <c r="D229" s="309" t="s">
        <v>868</v>
      </c>
      <c r="E229" s="248" t="s">
        <v>716</v>
      </c>
      <c r="F229" s="247" t="s">
        <v>718</v>
      </c>
      <c r="G229" s="247" t="s">
        <v>154</v>
      </c>
      <c r="H229" s="249">
        <v>25.67</v>
      </c>
      <c r="I229" s="192">
        <v>3</v>
      </c>
      <c r="J229" s="193">
        <v>2</v>
      </c>
      <c r="K229" s="193"/>
      <c r="L229" s="193"/>
      <c r="M229" s="224">
        <f t="shared" si="62"/>
        <v>115.20000000000002</v>
      </c>
      <c r="N229" s="225">
        <f t="shared" si="68"/>
        <v>246.43200000000004</v>
      </c>
      <c r="O229" s="218">
        <v>100</v>
      </c>
      <c r="P229" s="226">
        <f t="shared" si="65"/>
        <v>2.4643200000000003</v>
      </c>
      <c r="Q229" s="227">
        <f>H229*J229*$M$8</f>
        <v>164.28800000000001</v>
      </c>
      <c r="R229" s="220">
        <v>200</v>
      </c>
      <c r="S229" s="228">
        <f t="shared" si="75"/>
        <v>0.82144000000000006</v>
      </c>
      <c r="T229" s="229">
        <f t="shared" si="76"/>
        <v>5.1340000000000003</v>
      </c>
      <c r="U229" s="231">
        <v>30</v>
      </c>
      <c r="V229" s="226">
        <f t="shared" si="77"/>
        <v>0.85566666666666669</v>
      </c>
      <c r="W229" s="230">
        <f t="shared" si="66"/>
        <v>21.391666666666666</v>
      </c>
      <c r="X229" s="261" t="s">
        <v>1804</v>
      </c>
      <c r="Y229" s="271"/>
    </row>
    <row r="230" spans="1:25">
      <c r="A230" s="103"/>
      <c r="B230" s="137">
        <f t="shared" si="72"/>
        <v>205</v>
      </c>
      <c r="C230" s="247" t="s">
        <v>720</v>
      </c>
      <c r="D230" s="309" t="s">
        <v>366</v>
      </c>
      <c r="E230" s="248" t="s">
        <v>719</v>
      </c>
      <c r="F230" s="247" t="s">
        <v>367</v>
      </c>
      <c r="G230" s="247" t="s">
        <v>151</v>
      </c>
      <c r="H230" s="249">
        <v>13.43</v>
      </c>
      <c r="I230" s="192">
        <v>5</v>
      </c>
      <c r="J230" s="193"/>
      <c r="K230" s="193"/>
      <c r="L230" s="193"/>
      <c r="M230" s="224">
        <f t="shared" si="62"/>
        <v>192</v>
      </c>
      <c r="N230" s="225">
        <f t="shared" si="68"/>
        <v>214.88</v>
      </c>
      <c r="O230" s="218">
        <v>100</v>
      </c>
      <c r="P230" s="226">
        <f t="shared" si="65"/>
        <v>2.1488</v>
      </c>
      <c r="Q230" s="227"/>
      <c r="R230" s="227"/>
      <c r="S230" s="228"/>
      <c r="T230" s="229">
        <f t="shared" si="76"/>
        <v>2.6859999999999999</v>
      </c>
      <c r="U230" s="231">
        <v>30</v>
      </c>
      <c r="V230" s="226">
        <f t="shared" si="77"/>
        <v>0.44766666666666666</v>
      </c>
      <c r="W230" s="230">
        <f t="shared" si="66"/>
        <v>11.191666666666666</v>
      </c>
      <c r="X230" s="261" t="s">
        <v>1804</v>
      </c>
      <c r="Y230" s="271"/>
    </row>
    <row r="231" spans="1:25">
      <c r="A231" s="103"/>
      <c r="B231" s="137">
        <f t="shared" si="72"/>
        <v>206</v>
      </c>
      <c r="C231" s="247" t="s">
        <v>732</v>
      </c>
      <c r="D231" s="309" t="s">
        <v>873</v>
      </c>
      <c r="E231" s="248" t="s">
        <v>721</v>
      </c>
      <c r="F231" s="247" t="s">
        <v>255</v>
      </c>
      <c r="G231" s="247" t="s">
        <v>156</v>
      </c>
      <c r="H231" s="249">
        <v>75</v>
      </c>
      <c r="I231" s="192">
        <v>1</v>
      </c>
      <c r="J231" s="193">
        <v>4</v>
      </c>
      <c r="K231" s="193"/>
      <c r="L231" s="193"/>
      <c r="M231" s="224">
        <f t="shared" si="62"/>
        <v>38.400000000000006</v>
      </c>
      <c r="N231" s="225">
        <f t="shared" si="68"/>
        <v>240.00000000000003</v>
      </c>
      <c r="O231" s="218">
        <v>100</v>
      </c>
      <c r="P231" s="226">
        <f t="shared" si="65"/>
        <v>2.4000000000000004</v>
      </c>
      <c r="Q231" s="227">
        <f>H231*J231*$M$8</f>
        <v>960</v>
      </c>
      <c r="R231" s="220">
        <v>200</v>
      </c>
      <c r="S231" s="228">
        <f t="shared" ref="S231:S232" si="78">Q231/R231</f>
        <v>4.8</v>
      </c>
      <c r="T231" s="229">
        <f t="shared" si="76"/>
        <v>15</v>
      </c>
      <c r="U231" s="231">
        <v>30</v>
      </c>
      <c r="V231" s="226">
        <f t="shared" si="77"/>
        <v>2.5</v>
      </c>
      <c r="W231" s="230">
        <f t="shared" si="66"/>
        <v>62.5</v>
      </c>
      <c r="X231" s="261" t="s">
        <v>1804</v>
      </c>
      <c r="Y231" s="271"/>
    </row>
    <row r="232" spans="1:25">
      <c r="A232" s="103"/>
      <c r="B232" s="137">
        <f t="shared" si="72"/>
        <v>207</v>
      </c>
      <c r="C232" s="247" t="s">
        <v>732</v>
      </c>
      <c r="D232" s="309" t="s">
        <v>873</v>
      </c>
      <c r="E232" s="248" t="s">
        <v>722</v>
      </c>
      <c r="F232" s="247" t="s">
        <v>255</v>
      </c>
      <c r="G232" s="247" t="s">
        <v>156</v>
      </c>
      <c r="H232" s="249">
        <v>74.55</v>
      </c>
      <c r="I232" s="192">
        <v>1</v>
      </c>
      <c r="J232" s="193">
        <v>4</v>
      </c>
      <c r="K232" s="193"/>
      <c r="L232" s="193"/>
      <c r="M232" s="224">
        <f t="shared" si="62"/>
        <v>38.400000000000006</v>
      </c>
      <c r="N232" s="225">
        <f t="shared" si="68"/>
        <v>238.56000000000003</v>
      </c>
      <c r="O232" s="218">
        <v>100</v>
      </c>
      <c r="P232" s="226">
        <f t="shared" si="65"/>
        <v>2.3856000000000002</v>
      </c>
      <c r="Q232" s="227">
        <f>H232*J232*$M$8</f>
        <v>954.24</v>
      </c>
      <c r="R232" s="220">
        <v>200</v>
      </c>
      <c r="S232" s="228">
        <f t="shared" si="78"/>
        <v>4.7712000000000003</v>
      </c>
      <c r="T232" s="229">
        <f t="shared" si="76"/>
        <v>14.909999999999998</v>
      </c>
      <c r="U232" s="231">
        <v>30</v>
      </c>
      <c r="V232" s="226">
        <f t="shared" si="77"/>
        <v>2.4849999999999999</v>
      </c>
      <c r="W232" s="230">
        <f t="shared" si="66"/>
        <v>62.125</v>
      </c>
      <c r="X232" s="261" t="s">
        <v>1804</v>
      </c>
      <c r="Y232" s="271"/>
    </row>
    <row r="233" spans="1:25">
      <c r="A233" s="103"/>
      <c r="B233" s="137">
        <f t="shared" si="72"/>
        <v>208</v>
      </c>
      <c r="C233" s="247" t="s">
        <v>732</v>
      </c>
      <c r="D233" s="309" t="s">
        <v>1125</v>
      </c>
      <c r="E233" s="248" t="s">
        <v>723</v>
      </c>
      <c r="F233" s="247" t="s">
        <v>581</v>
      </c>
      <c r="G233" s="247" t="s">
        <v>156</v>
      </c>
      <c r="H233" s="249">
        <v>20.329999999999998</v>
      </c>
      <c r="I233" s="192"/>
      <c r="J233" s="193"/>
      <c r="K233" s="193"/>
      <c r="L233" s="193">
        <v>6</v>
      </c>
      <c r="M233" s="224">
        <f t="shared" si="62"/>
        <v>6</v>
      </c>
      <c r="N233" s="225">
        <f t="shared" si="68"/>
        <v>10.164999999999999</v>
      </c>
      <c r="O233" s="218">
        <v>100</v>
      </c>
      <c r="P233" s="226">
        <f t="shared" si="65"/>
        <v>0.10164999999999999</v>
      </c>
      <c r="Q233" s="227"/>
      <c r="R233" s="227"/>
      <c r="S233" s="227"/>
      <c r="T233" s="229">
        <f t="shared" si="76"/>
        <v>4.0659999999999998</v>
      </c>
      <c r="U233" s="231">
        <v>30</v>
      </c>
      <c r="V233" s="226">
        <f t="shared" si="77"/>
        <v>0.67766666666666664</v>
      </c>
      <c r="W233" s="230">
        <f t="shared" si="66"/>
        <v>16.941666666666666</v>
      </c>
      <c r="X233" s="261" t="s">
        <v>1804</v>
      </c>
      <c r="Y233" s="271"/>
    </row>
    <row r="234" spans="1:25">
      <c r="A234" s="103"/>
      <c r="B234" s="137">
        <f t="shared" si="72"/>
        <v>209</v>
      </c>
      <c r="C234" s="247" t="s">
        <v>732</v>
      </c>
      <c r="D234" s="309" t="s">
        <v>874</v>
      </c>
      <c r="E234" s="248" t="s">
        <v>724</v>
      </c>
      <c r="F234" s="247" t="s">
        <v>725</v>
      </c>
      <c r="G234" s="247" t="s">
        <v>156</v>
      </c>
      <c r="H234" s="249">
        <v>18.72</v>
      </c>
      <c r="I234" s="192"/>
      <c r="J234" s="193"/>
      <c r="K234" s="193"/>
      <c r="L234" s="193">
        <v>6</v>
      </c>
      <c r="M234" s="224">
        <f t="shared" si="62"/>
        <v>6</v>
      </c>
      <c r="N234" s="225">
        <f t="shared" si="68"/>
        <v>9.36</v>
      </c>
      <c r="O234" s="218">
        <v>100</v>
      </c>
      <c r="P234" s="226">
        <f t="shared" si="65"/>
        <v>9.3599999999999989E-2</v>
      </c>
      <c r="Q234" s="227"/>
      <c r="R234" s="227"/>
      <c r="S234" s="227"/>
      <c r="T234" s="229">
        <f t="shared" si="76"/>
        <v>3.7439999999999998</v>
      </c>
      <c r="U234" s="231">
        <v>30</v>
      </c>
      <c r="V234" s="226">
        <f t="shared" si="77"/>
        <v>0.624</v>
      </c>
      <c r="W234" s="230">
        <f t="shared" si="66"/>
        <v>15.6</v>
      </c>
      <c r="X234" s="261" t="s">
        <v>1804</v>
      </c>
      <c r="Y234" s="271"/>
    </row>
    <row r="235" spans="1:25">
      <c r="A235" s="103"/>
      <c r="B235" s="137">
        <f t="shared" si="72"/>
        <v>210</v>
      </c>
      <c r="C235" s="247" t="s">
        <v>732</v>
      </c>
      <c r="D235" s="309" t="s">
        <v>1125</v>
      </c>
      <c r="E235" s="248" t="s">
        <v>726</v>
      </c>
      <c r="F235" s="247" t="s">
        <v>1867</v>
      </c>
      <c r="G235" s="247" t="s">
        <v>156</v>
      </c>
      <c r="H235" s="249">
        <v>4.37</v>
      </c>
      <c r="I235" s="192"/>
      <c r="J235" s="193"/>
      <c r="K235" s="193"/>
      <c r="L235" s="193">
        <v>6</v>
      </c>
      <c r="M235" s="224">
        <f t="shared" si="62"/>
        <v>6</v>
      </c>
      <c r="N235" s="225">
        <f t="shared" si="68"/>
        <v>2.1850000000000001</v>
      </c>
      <c r="O235" s="218">
        <v>100</v>
      </c>
      <c r="P235" s="226">
        <f t="shared" si="65"/>
        <v>2.1850000000000001E-2</v>
      </c>
      <c r="Q235" s="227"/>
      <c r="R235" s="227"/>
      <c r="S235" s="227"/>
      <c r="T235" s="229">
        <f t="shared" si="76"/>
        <v>0.87400000000000011</v>
      </c>
      <c r="U235" s="231">
        <v>30</v>
      </c>
      <c r="V235" s="226">
        <f t="shared" si="77"/>
        <v>0.14566666666666667</v>
      </c>
      <c r="W235" s="230">
        <f t="shared" si="66"/>
        <v>3.6416666666666666</v>
      </c>
      <c r="X235" s="261" t="s">
        <v>1804</v>
      </c>
      <c r="Y235" s="271"/>
    </row>
    <row r="236" spans="1:25">
      <c r="A236" s="103"/>
      <c r="B236" s="137">
        <f t="shared" si="72"/>
        <v>211</v>
      </c>
      <c r="C236" s="247" t="s">
        <v>732</v>
      </c>
      <c r="D236" s="309" t="s">
        <v>1130</v>
      </c>
      <c r="E236" s="248" t="s">
        <v>727</v>
      </c>
      <c r="F236" s="247" t="s">
        <v>466</v>
      </c>
      <c r="G236" s="247" t="s">
        <v>156</v>
      </c>
      <c r="H236" s="249">
        <v>3.44</v>
      </c>
      <c r="I236" s="192">
        <v>3</v>
      </c>
      <c r="J236" s="193">
        <v>2</v>
      </c>
      <c r="K236" s="193"/>
      <c r="L236" s="193"/>
      <c r="M236" s="224">
        <f t="shared" si="62"/>
        <v>115.20000000000002</v>
      </c>
      <c r="N236" s="225">
        <f t="shared" si="68"/>
        <v>33.024000000000008</v>
      </c>
      <c r="O236" s="218">
        <v>100</v>
      </c>
      <c r="P236" s="226">
        <f t="shared" si="65"/>
        <v>0.33024000000000009</v>
      </c>
      <c r="Q236" s="227">
        <f>H236*J236*$M$8</f>
        <v>22.016000000000002</v>
      </c>
      <c r="R236" s="220">
        <v>200</v>
      </c>
      <c r="S236" s="228">
        <f t="shared" ref="S236:S238" si="79">Q236/R236</f>
        <v>0.11008000000000001</v>
      </c>
      <c r="T236" s="229">
        <f t="shared" si="76"/>
        <v>0.68799999999999994</v>
      </c>
      <c r="U236" s="231">
        <v>30</v>
      </c>
      <c r="V236" s="226">
        <f t="shared" si="77"/>
        <v>0.11466666666666667</v>
      </c>
      <c r="W236" s="230">
        <f t="shared" si="66"/>
        <v>2.8666666666666667</v>
      </c>
      <c r="X236" s="261" t="s">
        <v>1804</v>
      </c>
      <c r="Y236" s="271"/>
    </row>
    <row r="237" spans="1:25">
      <c r="A237" s="103"/>
      <c r="B237" s="137">
        <f t="shared" si="72"/>
        <v>212</v>
      </c>
      <c r="C237" s="247" t="s">
        <v>732</v>
      </c>
      <c r="D237" s="309" t="s">
        <v>863</v>
      </c>
      <c r="E237" s="248" t="s">
        <v>728</v>
      </c>
      <c r="F237" s="247" t="s">
        <v>191</v>
      </c>
      <c r="G237" s="247" t="s">
        <v>156</v>
      </c>
      <c r="H237" s="249">
        <v>15</v>
      </c>
      <c r="I237" s="192">
        <v>3</v>
      </c>
      <c r="J237" s="193">
        <v>2</v>
      </c>
      <c r="K237" s="193"/>
      <c r="L237" s="193"/>
      <c r="M237" s="224">
        <f t="shared" si="62"/>
        <v>115.20000000000002</v>
      </c>
      <c r="N237" s="225">
        <f t="shared" si="68"/>
        <v>144.00000000000003</v>
      </c>
      <c r="O237" s="218">
        <v>100</v>
      </c>
      <c r="P237" s="226">
        <f t="shared" si="65"/>
        <v>1.4400000000000004</v>
      </c>
      <c r="Q237" s="227">
        <f>H237*J237*$M$8</f>
        <v>96</v>
      </c>
      <c r="R237" s="220">
        <v>200</v>
      </c>
      <c r="S237" s="228">
        <f t="shared" si="79"/>
        <v>0.48</v>
      </c>
      <c r="T237" s="229">
        <f t="shared" si="76"/>
        <v>3</v>
      </c>
      <c r="U237" s="231">
        <v>30</v>
      </c>
      <c r="V237" s="226">
        <f t="shared" si="77"/>
        <v>0.5</v>
      </c>
      <c r="W237" s="230">
        <f t="shared" si="66"/>
        <v>12.5</v>
      </c>
      <c r="X237" s="261" t="s">
        <v>1804</v>
      </c>
      <c r="Y237" s="271"/>
    </row>
    <row r="238" spans="1:25">
      <c r="A238" s="103"/>
      <c r="B238" s="137">
        <f t="shared" si="72"/>
        <v>213</v>
      </c>
      <c r="C238" s="247" t="s">
        <v>732</v>
      </c>
      <c r="D238" s="309" t="s">
        <v>868</v>
      </c>
      <c r="E238" s="248" t="s">
        <v>729</v>
      </c>
      <c r="F238" s="247" t="s">
        <v>730</v>
      </c>
      <c r="G238" s="247" t="s">
        <v>154</v>
      </c>
      <c r="H238" s="249">
        <v>25.93</v>
      </c>
      <c r="I238" s="192">
        <v>3</v>
      </c>
      <c r="J238" s="193">
        <v>2</v>
      </c>
      <c r="K238" s="193"/>
      <c r="L238" s="193"/>
      <c r="M238" s="224">
        <f t="shared" si="62"/>
        <v>115.20000000000002</v>
      </c>
      <c r="N238" s="225">
        <f t="shared" si="68"/>
        <v>248.92800000000003</v>
      </c>
      <c r="O238" s="218">
        <v>100</v>
      </c>
      <c r="P238" s="226">
        <f t="shared" si="65"/>
        <v>2.4892800000000004</v>
      </c>
      <c r="Q238" s="227">
        <f>H238*J238*$M$8</f>
        <v>165.952</v>
      </c>
      <c r="R238" s="220">
        <v>200</v>
      </c>
      <c r="S238" s="228">
        <f t="shared" si="79"/>
        <v>0.82975999999999994</v>
      </c>
      <c r="T238" s="229">
        <f t="shared" si="76"/>
        <v>5.1859999999999999</v>
      </c>
      <c r="U238" s="231">
        <v>30</v>
      </c>
      <c r="V238" s="226">
        <f t="shared" si="77"/>
        <v>0.86433333333333329</v>
      </c>
      <c r="W238" s="230">
        <f t="shared" si="66"/>
        <v>21.608333333333331</v>
      </c>
      <c r="X238" s="261" t="s">
        <v>1804</v>
      </c>
      <c r="Y238" s="271"/>
    </row>
    <row r="239" spans="1:25">
      <c r="A239" s="103"/>
      <c r="B239" s="137">
        <f t="shared" si="72"/>
        <v>214</v>
      </c>
      <c r="C239" s="247" t="s">
        <v>732</v>
      </c>
      <c r="D239" s="309" t="s">
        <v>366</v>
      </c>
      <c r="E239" s="248" t="s">
        <v>731</v>
      </c>
      <c r="F239" s="247" t="s">
        <v>367</v>
      </c>
      <c r="G239" s="247" t="s">
        <v>151</v>
      </c>
      <c r="H239" s="249">
        <v>13.51</v>
      </c>
      <c r="I239" s="192">
        <v>5</v>
      </c>
      <c r="J239" s="193"/>
      <c r="K239" s="193"/>
      <c r="L239" s="193"/>
      <c r="M239" s="224">
        <f t="shared" si="62"/>
        <v>192</v>
      </c>
      <c r="N239" s="225">
        <f t="shared" si="68"/>
        <v>216.16</v>
      </c>
      <c r="O239" s="218">
        <v>100</v>
      </c>
      <c r="P239" s="226">
        <f t="shared" si="65"/>
        <v>2.1616</v>
      </c>
      <c r="Q239" s="227"/>
      <c r="R239" s="227"/>
      <c r="S239" s="228"/>
      <c r="T239" s="229">
        <f t="shared" si="76"/>
        <v>2.702</v>
      </c>
      <c r="U239" s="231">
        <v>30</v>
      </c>
      <c r="V239" s="226">
        <f t="shared" si="77"/>
        <v>0.45033333333333331</v>
      </c>
      <c r="W239" s="230">
        <f t="shared" si="66"/>
        <v>11.258333333333333</v>
      </c>
      <c r="X239" s="261" t="s">
        <v>1804</v>
      </c>
      <c r="Y239" s="271"/>
    </row>
    <row r="240" spans="1:25">
      <c r="A240" s="103"/>
      <c r="B240" s="137">
        <f t="shared" si="72"/>
        <v>215</v>
      </c>
      <c r="C240" s="258" t="s">
        <v>753</v>
      </c>
      <c r="D240" s="189"/>
      <c r="E240" s="190"/>
      <c r="F240" s="189"/>
      <c r="G240" s="191"/>
      <c r="H240" s="223"/>
      <c r="I240" s="192"/>
      <c r="J240" s="193"/>
      <c r="K240" s="193"/>
      <c r="L240" s="193"/>
      <c r="M240" s="193"/>
      <c r="N240" s="193"/>
      <c r="O240" s="193"/>
      <c r="P240" s="193"/>
      <c r="Q240" s="193"/>
      <c r="R240" s="193"/>
      <c r="S240" s="193"/>
      <c r="T240" s="193"/>
      <c r="U240" s="193"/>
      <c r="V240" s="228"/>
      <c r="W240" s="228"/>
      <c r="X240" s="261"/>
      <c r="Y240" s="271"/>
    </row>
    <row r="241" spans="1:25">
      <c r="A241" s="103"/>
      <c r="B241" s="137">
        <f t="shared" si="72"/>
        <v>216</v>
      </c>
      <c r="C241" s="247" t="s">
        <v>188</v>
      </c>
      <c r="D241" s="283" t="s">
        <v>1134</v>
      </c>
      <c r="E241" s="190" t="s">
        <v>535</v>
      </c>
      <c r="F241" s="189" t="s">
        <v>259</v>
      </c>
      <c r="G241" s="191" t="s">
        <v>734</v>
      </c>
      <c r="H241" s="223">
        <v>649.14</v>
      </c>
      <c r="I241" s="192">
        <v>3</v>
      </c>
      <c r="J241" s="193">
        <v>2</v>
      </c>
      <c r="K241" s="193"/>
      <c r="L241" s="193"/>
      <c r="M241" s="224">
        <f>((I241*$H$10*12)+(K241*0.8*12)+L241)</f>
        <v>120</v>
      </c>
      <c r="N241" s="225">
        <f t="shared" si="68"/>
        <v>6491.4000000000005</v>
      </c>
      <c r="O241" s="218">
        <v>100</v>
      </c>
      <c r="P241" s="226">
        <f t="shared" si="65"/>
        <v>64.914000000000001</v>
      </c>
      <c r="Q241" s="227">
        <f>H241*J241*$H$10</f>
        <v>4327.6000000000004</v>
      </c>
      <c r="R241" s="220">
        <v>200</v>
      </c>
      <c r="S241" s="228">
        <f t="shared" ref="S241" si="80">Q241/R241</f>
        <v>21.638000000000002</v>
      </c>
      <c r="T241" s="229">
        <f t="shared" ref="T241:T270" si="81">H241/O241*$O$7</f>
        <v>129.828</v>
      </c>
      <c r="U241" s="231">
        <v>30</v>
      </c>
      <c r="V241" s="226">
        <f t="shared" ref="V241:V270" si="82">H241/U241</f>
        <v>21.637999999999998</v>
      </c>
      <c r="W241" s="230">
        <f t="shared" si="66"/>
        <v>540.94999999999993</v>
      </c>
      <c r="X241" s="261" t="s">
        <v>1804</v>
      </c>
      <c r="Y241" s="271"/>
    </row>
    <row r="242" spans="1:25">
      <c r="A242" s="103"/>
      <c r="B242" s="137">
        <f t="shared" si="72"/>
        <v>217</v>
      </c>
      <c r="C242" s="247" t="s">
        <v>188</v>
      </c>
      <c r="D242" s="283" t="s">
        <v>371</v>
      </c>
      <c r="E242" s="190" t="s">
        <v>534</v>
      </c>
      <c r="F242" s="189" t="s">
        <v>157</v>
      </c>
      <c r="G242" s="191" t="s">
        <v>734</v>
      </c>
      <c r="H242" s="223">
        <v>105.87</v>
      </c>
      <c r="I242" s="192"/>
      <c r="J242" s="193"/>
      <c r="K242" s="193"/>
      <c r="L242" s="193">
        <v>2</v>
      </c>
      <c r="M242" s="224">
        <f t="shared" ref="M242:M270" si="83">((I242*$H$10*12)+(K242*0.8*12)+L242)</f>
        <v>2</v>
      </c>
      <c r="N242" s="225">
        <f t="shared" si="68"/>
        <v>17.645</v>
      </c>
      <c r="O242" s="218">
        <v>100</v>
      </c>
      <c r="P242" s="226">
        <f t="shared" si="65"/>
        <v>0.17645</v>
      </c>
      <c r="Q242" s="227"/>
      <c r="R242" s="227"/>
      <c r="S242" s="227"/>
      <c r="T242" s="229">
        <f t="shared" si="81"/>
        <v>21.173999999999999</v>
      </c>
      <c r="U242" s="231">
        <v>30</v>
      </c>
      <c r="V242" s="226">
        <f t="shared" si="82"/>
        <v>3.5290000000000004</v>
      </c>
      <c r="W242" s="230">
        <f t="shared" si="66"/>
        <v>88.225000000000009</v>
      </c>
      <c r="X242" s="261" t="s">
        <v>1804</v>
      </c>
      <c r="Y242" s="271"/>
    </row>
    <row r="243" spans="1:25">
      <c r="A243" s="103"/>
      <c r="B243" s="137">
        <f t="shared" si="72"/>
        <v>218</v>
      </c>
      <c r="C243" s="247" t="s">
        <v>188</v>
      </c>
      <c r="D243" s="283" t="s">
        <v>381</v>
      </c>
      <c r="E243" s="190" t="s">
        <v>198</v>
      </c>
      <c r="F243" s="189" t="s">
        <v>735</v>
      </c>
      <c r="G243" s="191" t="s">
        <v>736</v>
      </c>
      <c r="H243" s="223">
        <v>25.99</v>
      </c>
      <c r="I243" s="192">
        <v>5</v>
      </c>
      <c r="J243" s="193"/>
      <c r="K243" s="193"/>
      <c r="L243" s="193"/>
      <c r="M243" s="224">
        <f t="shared" si="83"/>
        <v>200</v>
      </c>
      <c r="N243" s="225">
        <f t="shared" si="68"/>
        <v>433.16666666666669</v>
      </c>
      <c r="O243" s="218">
        <v>100</v>
      </c>
      <c r="P243" s="226">
        <f t="shared" si="65"/>
        <v>4.331666666666667</v>
      </c>
      <c r="Q243" s="227"/>
      <c r="R243" s="227"/>
      <c r="S243" s="227"/>
      <c r="T243" s="229">
        <f t="shared" si="81"/>
        <v>5.1979999999999995</v>
      </c>
      <c r="U243" s="231">
        <v>30</v>
      </c>
      <c r="V243" s="226">
        <f t="shared" si="82"/>
        <v>0.86633333333333329</v>
      </c>
      <c r="W243" s="230">
        <f t="shared" si="66"/>
        <v>21.658333333333331</v>
      </c>
      <c r="X243" s="261" t="s">
        <v>1804</v>
      </c>
      <c r="Y243" s="271"/>
    </row>
    <row r="244" spans="1:25">
      <c r="A244" s="103"/>
      <c r="B244" s="137">
        <f t="shared" si="72"/>
        <v>219</v>
      </c>
      <c r="C244" s="247" t="s">
        <v>188</v>
      </c>
      <c r="D244" s="283" t="s">
        <v>1135</v>
      </c>
      <c r="E244" s="190" t="s">
        <v>196</v>
      </c>
      <c r="F244" s="189" t="s">
        <v>737</v>
      </c>
      <c r="G244" s="191" t="s">
        <v>736</v>
      </c>
      <c r="H244" s="223">
        <v>10.33</v>
      </c>
      <c r="I244" s="192">
        <v>5</v>
      </c>
      <c r="J244" s="193"/>
      <c r="K244" s="193"/>
      <c r="L244" s="193"/>
      <c r="M244" s="224">
        <f t="shared" si="83"/>
        <v>200</v>
      </c>
      <c r="N244" s="225">
        <f t="shared" si="68"/>
        <v>172.16666666666666</v>
      </c>
      <c r="O244" s="218">
        <v>100</v>
      </c>
      <c r="P244" s="226">
        <f t="shared" si="65"/>
        <v>1.7216666666666667</v>
      </c>
      <c r="Q244" s="227"/>
      <c r="R244" s="227"/>
      <c r="S244" s="227"/>
      <c r="T244" s="229">
        <f t="shared" si="81"/>
        <v>2.0659999999999998</v>
      </c>
      <c r="U244" s="231">
        <v>30</v>
      </c>
      <c r="V244" s="226">
        <f t="shared" si="82"/>
        <v>0.34433333333333332</v>
      </c>
      <c r="W244" s="230">
        <f t="shared" si="66"/>
        <v>8.6083333333333325</v>
      </c>
      <c r="X244" s="261" t="s">
        <v>1804</v>
      </c>
      <c r="Y244" s="271"/>
    </row>
    <row r="245" spans="1:25">
      <c r="A245" s="103"/>
      <c r="B245" s="137">
        <f t="shared" si="72"/>
        <v>220</v>
      </c>
      <c r="C245" s="247" t="s">
        <v>188</v>
      </c>
      <c r="D245" s="283" t="s">
        <v>380</v>
      </c>
      <c r="E245" s="190" t="s">
        <v>195</v>
      </c>
      <c r="F245" s="189" t="s">
        <v>738</v>
      </c>
      <c r="G245" s="191" t="s">
        <v>151</v>
      </c>
      <c r="H245" s="223">
        <v>3.07</v>
      </c>
      <c r="I245" s="192">
        <v>5</v>
      </c>
      <c r="J245" s="193"/>
      <c r="K245" s="193"/>
      <c r="L245" s="193"/>
      <c r="M245" s="224">
        <f t="shared" si="83"/>
        <v>200</v>
      </c>
      <c r="N245" s="225">
        <f t="shared" si="68"/>
        <v>51.166666666666664</v>
      </c>
      <c r="O245" s="218">
        <v>100</v>
      </c>
      <c r="P245" s="226">
        <f t="shared" si="65"/>
        <v>0.5116666666666666</v>
      </c>
      <c r="Q245" s="227"/>
      <c r="R245" s="227"/>
      <c r="S245" s="227"/>
      <c r="T245" s="229">
        <f t="shared" si="81"/>
        <v>0.61399999999999999</v>
      </c>
      <c r="U245" s="231">
        <v>30</v>
      </c>
      <c r="V245" s="226">
        <f t="shared" si="82"/>
        <v>0.10233333333333333</v>
      </c>
      <c r="W245" s="230">
        <f t="shared" si="66"/>
        <v>2.5583333333333331</v>
      </c>
      <c r="X245" s="261" t="s">
        <v>1804</v>
      </c>
      <c r="Y245" s="271"/>
    </row>
    <row r="246" spans="1:25">
      <c r="A246" s="103"/>
      <c r="B246" s="137">
        <f t="shared" si="72"/>
        <v>221</v>
      </c>
      <c r="C246" s="247" t="s">
        <v>188</v>
      </c>
      <c r="D246" s="283" t="s">
        <v>379</v>
      </c>
      <c r="E246" s="190" t="s">
        <v>194</v>
      </c>
      <c r="F246" s="189" t="s">
        <v>739</v>
      </c>
      <c r="G246" s="191" t="s">
        <v>151</v>
      </c>
      <c r="H246" s="223">
        <v>4.04</v>
      </c>
      <c r="I246" s="192">
        <v>5</v>
      </c>
      <c r="J246" s="193"/>
      <c r="K246" s="193"/>
      <c r="L246" s="193"/>
      <c r="M246" s="224">
        <f t="shared" si="83"/>
        <v>200</v>
      </c>
      <c r="N246" s="225">
        <f t="shared" si="68"/>
        <v>67.333333333333329</v>
      </c>
      <c r="O246" s="218">
        <v>100</v>
      </c>
      <c r="P246" s="226">
        <f t="shared" si="65"/>
        <v>0.67333333333333334</v>
      </c>
      <c r="Q246" s="227"/>
      <c r="R246" s="227"/>
      <c r="S246" s="227"/>
      <c r="T246" s="229">
        <f t="shared" si="81"/>
        <v>0.80799999999999994</v>
      </c>
      <c r="U246" s="231">
        <v>30</v>
      </c>
      <c r="V246" s="226">
        <f t="shared" si="82"/>
        <v>0.13466666666666666</v>
      </c>
      <c r="W246" s="230">
        <f t="shared" si="66"/>
        <v>3.3666666666666663</v>
      </c>
      <c r="X246" s="261" t="s">
        <v>1804</v>
      </c>
      <c r="Y246" s="271"/>
    </row>
    <row r="247" spans="1:25">
      <c r="A247" s="103"/>
      <c r="B247" s="137">
        <f t="shared" si="72"/>
        <v>222</v>
      </c>
      <c r="C247" s="247" t="s">
        <v>188</v>
      </c>
      <c r="D247" s="283"/>
      <c r="E247" s="190" t="s">
        <v>199</v>
      </c>
      <c r="F247" s="189" t="s">
        <v>247</v>
      </c>
      <c r="G247" s="191" t="s">
        <v>151</v>
      </c>
      <c r="H247" s="223">
        <v>1.9</v>
      </c>
      <c r="I247" s="192"/>
      <c r="J247" s="193"/>
      <c r="K247" s="193"/>
      <c r="L247" s="193"/>
      <c r="M247" s="193"/>
      <c r="N247" s="193"/>
      <c r="O247" s="193"/>
      <c r="P247" s="193"/>
      <c r="Q247" s="193"/>
      <c r="R247" s="193"/>
      <c r="S247" s="193"/>
      <c r="T247" s="193"/>
      <c r="U247" s="231">
        <v>30</v>
      </c>
      <c r="V247" s="226">
        <f t="shared" si="82"/>
        <v>6.3333333333333325E-2</v>
      </c>
      <c r="W247" s="230">
        <f t="shared" si="66"/>
        <v>1.583333333333333</v>
      </c>
      <c r="X247" s="261" t="s">
        <v>1804</v>
      </c>
      <c r="Y247" s="271"/>
    </row>
    <row r="248" spans="1:25">
      <c r="A248" s="103"/>
      <c r="B248" s="137">
        <f t="shared" si="72"/>
        <v>223</v>
      </c>
      <c r="C248" s="247" t="s">
        <v>188</v>
      </c>
      <c r="D248" s="283" t="s">
        <v>379</v>
      </c>
      <c r="E248" s="190" t="s">
        <v>200</v>
      </c>
      <c r="F248" s="189" t="s">
        <v>599</v>
      </c>
      <c r="G248" s="191" t="s">
        <v>151</v>
      </c>
      <c r="H248" s="223">
        <v>4.62</v>
      </c>
      <c r="I248" s="192">
        <v>5</v>
      </c>
      <c r="J248" s="193"/>
      <c r="K248" s="193"/>
      <c r="L248" s="193"/>
      <c r="M248" s="224">
        <f t="shared" si="83"/>
        <v>200</v>
      </c>
      <c r="N248" s="225">
        <f t="shared" si="68"/>
        <v>77</v>
      </c>
      <c r="O248" s="218">
        <v>100</v>
      </c>
      <c r="P248" s="226">
        <f t="shared" si="65"/>
        <v>0.77</v>
      </c>
      <c r="Q248" s="227"/>
      <c r="R248" s="227"/>
      <c r="S248" s="227"/>
      <c r="T248" s="229">
        <f t="shared" si="81"/>
        <v>0.92399999999999993</v>
      </c>
      <c r="U248" s="231">
        <v>30</v>
      </c>
      <c r="V248" s="226">
        <f t="shared" si="82"/>
        <v>0.154</v>
      </c>
      <c r="W248" s="230">
        <f t="shared" si="66"/>
        <v>3.85</v>
      </c>
      <c r="X248" s="261" t="s">
        <v>1804</v>
      </c>
      <c r="Y248" s="271"/>
    </row>
    <row r="249" spans="1:25">
      <c r="A249" s="103"/>
      <c r="B249" s="137">
        <f t="shared" si="72"/>
        <v>224</v>
      </c>
      <c r="C249" s="247" t="s">
        <v>188</v>
      </c>
      <c r="D249" s="283" t="s">
        <v>379</v>
      </c>
      <c r="E249" s="190" t="s">
        <v>201</v>
      </c>
      <c r="F249" s="189" t="s">
        <v>740</v>
      </c>
      <c r="G249" s="191" t="s">
        <v>151</v>
      </c>
      <c r="H249" s="223">
        <v>2.6</v>
      </c>
      <c r="I249" s="192">
        <v>5</v>
      </c>
      <c r="J249" s="193"/>
      <c r="K249" s="193"/>
      <c r="L249" s="193"/>
      <c r="M249" s="224">
        <f t="shared" si="83"/>
        <v>200</v>
      </c>
      <c r="N249" s="225">
        <f t="shared" si="68"/>
        <v>43.333333333333336</v>
      </c>
      <c r="O249" s="218">
        <v>100</v>
      </c>
      <c r="P249" s="226">
        <f t="shared" si="65"/>
        <v>0.43333333333333335</v>
      </c>
      <c r="Q249" s="227"/>
      <c r="R249" s="227"/>
      <c r="S249" s="227"/>
      <c r="T249" s="229">
        <f t="shared" si="81"/>
        <v>0.52</v>
      </c>
      <c r="U249" s="231">
        <v>30</v>
      </c>
      <c r="V249" s="226">
        <f t="shared" si="82"/>
        <v>8.666666666666667E-2</v>
      </c>
      <c r="W249" s="230">
        <f t="shared" si="66"/>
        <v>2.166666666666667</v>
      </c>
      <c r="X249" s="261" t="s">
        <v>1804</v>
      </c>
      <c r="Y249" s="271"/>
    </row>
    <row r="250" spans="1:25">
      <c r="A250" s="103"/>
      <c r="B250" s="137">
        <f t="shared" si="72"/>
        <v>225</v>
      </c>
      <c r="C250" s="247" t="s">
        <v>188</v>
      </c>
      <c r="D250" s="283" t="s">
        <v>380</v>
      </c>
      <c r="E250" s="190" t="s">
        <v>202</v>
      </c>
      <c r="F250" s="189" t="s">
        <v>741</v>
      </c>
      <c r="G250" s="191" t="s">
        <v>151</v>
      </c>
      <c r="H250" s="223">
        <v>17.739999999999998</v>
      </c>
      <c r="I250" s="192">
        <v>5</v>
      </c>
      <c r="J250" s="193"/>
      <c r="K250" s="193"/>
      <c r="L250" s="193"/>
      <c r="M250" s="224">
        <f t="shared" si="83"/>
        <v>200</v>
      </c>
      <c r="N250" s="225">
        <f t="shared" si="68"/>
        <v>295.66666666666663</v>
      </c>
      <c r="O250" s="218">
        <v>100</v>
      </c>
      <c r="P250" s="226">
        <f t="shared" si="65"/>
        <v>2.9566666666666661</v>
      </c>
      <c r="Q250" s="227"/>
      <c r="R250" s="227"/>
      <c r="S250" s="227"/>
      <c r="T250" s="229">
        <f t="shared" si="81"/>
        <v>3.5479999999999996</v>
      </c>
      <c r="U250" s="231">
        <v>30</v>
      </c>
      <c r="V250" s="226">
        <f t="shared" si="82"/>
        <v>0.59133333333333327</v>
      </c>
      <c r="W250" s="230">
        <f t="shared" si="66"/>
        <v>14.783333333333331</v>
      </c>
      <c r="X250" s="261" t="s">
        <v>1804</v>
      </c>
      <c r="Y250" s="271"/>
    </row>
    <row r="251" spans="1:25">
      <c r="A251" s="103"/>
      <c r="B251" s="137">
        <f t="shared" si="72"/>
        <v>226</v>
      </c>
      <c r="C251" s="247" t="s">
        <v>188</v>
      </c>
      <c r="D251" s="283" t="s">
        <v>380</v>
      </c>
      <c r="E251" s="190" t="s">
        <v>203</v>
      </c>
      <c r="F251" s="189" t="s">
        <v>741</v>
      </c>
      <c r="G251" s="191" t="s">
        <v>151</v>
      </c>
      <c r="H251" s="223">
        <v>18.010000000000002</v>
      </c>
      <c r="I251" s="192">
        <v>5</v>
      </c>
      <c r="J251" s="193"/>
      <c r="K251" s="193"/>
      <c r="L251" s="193"/>
      <c r="M251" s="224">
        <f t="shared" si="83"/>
        <v>200</v>
      </c>
      <c r="N251" s="225">
        <f t="shared" si="68"/>
        <v>300.16666666666669</v>
      </c>
      <c r="O251" s="218">
        <v>100</v>
      </c>
      <c r="P251" s="226">
        <f t="shared" si="65"/>
        <v>3.0016666666666669</v>
      </c>
      <c r="Q251" s="227"/>
      <c r="R251" s="227"/>
      <c r="S251" s="227"/>
      <c r="T251" s="229">
        <f t="shared" si="81"/>
        <v>3.6020000000000003</v>
      </c>
      <c r="U251" s="231">
        <v>30</v>
      </c>
      <c r="V251" s="226">
        <f t="shared" si="82"/>
        <v>0.60033333333333339</v>
      </c>
      <c r="W251" s="230">
        <f t="shared" si="66"/>
        <v>15.008333333333335</v>
      </c>
      <c r="X251" s="261" t="s">
        <v>1804</v>
      </c>
      <c r="Y251" s="271"/>
    </row>
    <row r="252" spans="1:25">
      <c r="A252" s="103"/>
      <c r="B252" s="137">
        <f t="shared" si="72"/>
        <v>227</v>
      </c>
      <c r="C252" s="247" t="s">
        <v>188</v>
      </c>
      <c r="D252" s="283" t="s">
        <v>378</v>
      </c>
      <c r="E252" s="190" t="s">
        <v>190</v>
      </c>
      <c r="F252" s="189" t="s">
        <v>742</v>
      </c>
      <c r="G252" s="191" t="s">
        <v>151</v>
      </c>
      <c r="H252" s="223">
        <v>18.53</v>
      </c>
      <c r="I252" s="192">
        <v>5</v>
      </c>
      <c r="J252" s="193"/>
      <c r="K252" s="193"/>
      <c r="L252" s="193"/>
      <c r="M252" s="224">
        <f t="shared" si="83"/>
        <v>200</v>
      </c>
      <c r="N252" s="225">
        <f t="shared" si="68"/>
        <v>308.83333333333331</v>
      </c>
      <c r="O252" s="218">
        <v>100</v>
      </c>
      <c r="P252" s="226">
        <f t="shared" si="65"/>
        <v>3.0883333333333329</v>
      </c>
      <c r="Q252" s="227"/>
      <c r="R252" s="227"/>
      <c r="S252" s="227"/>
      <c r="T252" s="229">
        <f t="shared" si="81"/>
        <v>3.7060000000000004</v>
      </c>
      <c r="U252" s="231">
        <v>30</v>
      </c>
      <c r="V252" s="226">
        <f t="shared" si="82"/>
        <v>0.6176666666666667</v>
      </c>
      <c r="W252" s="230">
        <f t="shared" si="66"/>
        <v>15.441666666666668</v>
      </c>
      <c r="X252" s="261" t="s">
        <v>1804</v>
      </c>
      <c r="Y252" s="271"/>
    </row>
    <row r="253" spans="1:25">
      <c r="A253" s="103"/>
      <c r="B253" s="137">
        <f t="shared" si="72"/>
        <v>228</v>
      </c>
      <c r="C253" s="247" t="s">
        <v>188</v>
      </c>
      <c r="D253" s="283" t="s">
        <v>379</v>
      </c>
      <c r="E253" s="190" t="s">
        <v>189</v>
      </c>
      <c r="F253" s="189" t="s">
        <v>743</v>
      </c>
      <c r="G253" s="191" t="s">
        <v>151</v>
      </c>
      <c r="H253" s="223">
        <v>1.5</v>
      </c>
      <c r="I253" s="192">
        <v>5</v>
      </c>
      <c r="J253" s="193"/>
      <c r="K253" s="193"/>
      <c r="L253" s="193"/>
      <c r="M253" s="224">
        <f t="shared" si="83"/>
        <v>200</v>
      </c>
      <c r="N253" s="225">
        <f t="shared" si="68"/>
        <v>25</v>
      </c>
      <c r="O253" s="218">
        <v>100</v>
      </c>
      <c r="P253" s="226">
        <f t="shared" si="65"/>
        <v>0.25</v>
      </c>
      <c r="Q253" s="227"/>
      <c r="R253" s="227"/>
      <c r="S253" s="227"/>
      <c r="T253" s="229">
        <f t="shared" si="81"/>
        <v>0.3</v>
      </c>
      <c r="U253" s="231">
        <v>30</v>
      </c>
      <c r="V253" s="226">
        <f t="shared" si="82"/>
        <v>0.05</v>
      </c>
      <c r="W253" s="230">
        <f t="shared" si="66"/>
        <v>1.25</v>
      </c>
      <c r="X253" s="261" t="s">
        <v>1804</v>
      </c>
      <c r="Y253" s="271"/>
    </row>
    <row r="254" spans="1:25">
      <c r="A254" s="103"/>
      <c r="B254" s="137">
        <f t="shared" si="72"/>
        <v>229</v>
      </c>
      <c r="C254" s="247" t="s">
        <v>188</v>
      </c>
      <c r="D254" s="283" t="s">
        <v>379</v>
      </c>
      <c r="E254" s="190" t="s">
        <v>193</v>
      </c>
      <c r="F254" s="189" t="s">
        <v>743</v>
      </c>
      <c r="G254" s="191" t="s">
        <v>151</v>
      </c>
      <c r="H254" s="223">
        <v>1.45</v>
      </c>
      <c r="I254" s="192">
        <v>5</v>
      </c>
      <c r="J254" s="193"/>
      <c r="K254" s="193"/>
      <c r="L254" s="193"/>
      <c r="M254" s="224">
        <f t="shared" si="83"/>
        <v>200</v>
      </c>
      <c r="N254" s="225">
        <f t="shared" si="68"/>
        <v>24.166666666666668</v>
      </c>
      <c r="O254" s="218">
        <v>100</v>
      </c>
      <c r="P254" s="226">
        <f t="shared" si="65"/>
        <v>0.24166666666666667</v>
      </c>
      <c r="Q254" s="227"/>
      <c r="R254" s="227"/>
      <c r="S254" s="227"/>
      <c r="T254" s="229">
        <f t="shared" si="81"/>
        <v>0.28999999999999998</v>
      </c>
      <c r="U254" s="231">
        <v>30</v>
      </c>
      <c r="V254" s="226">
        <f t="shared" si="82"/>
        <v>4.8333333333333332E-2</v>
      </c>
      <c r="W254" s="230">
        <f t="shared" si="66"/>
        <v>1.2083333333333333</v>
      </c>
      <c r="X254" s="261" t="s">
        <v>1804</v>
      </c>
      <c r="Y254" s="271"/>
    </row>
    <row r="255" spans="1:25">
      <c r="A255" s="103"/>
      <c r="B255" s="137">
        <f t="shared" si="72"/>
        <v>230</v>
      </c>
      <c r="C255" s="247" t="s">
        <v>188</v>
      </c>
      <c r="D255" s="283"/>
      <c r="E255" s="190" t="s">
        <v>744</v>
      </c>
      <c r="F255" s="189" t="s">
        <v>745</v>
      </c>
      <c r="G255" s="191" t="s">
        <v>152</v>
      </c>
      <c r="H255" s="223">
        <v>24.24</v>
      </c>
      <c r="I255" s="192"/>
      <c r="J255" s="193"/>
      <c r="K255" s="193"/>
      <c r="L255" s="193"/>
      <c r="M255" s="193"/>
      <c r="N255" s="193"/>
      <c r="O255" s="193"/>
      <c r="P255" s="193"/>
      <c r="Q255" s="193"/>
      <c r="R255" s="193"/>
      <c r="S255" s="193"/>
      <c r="T255" s="193"/>
      <c r="U255" s="231">
        <v>30</v>
      </c>
      <c r="V255" s="226">
        <f t="shared" si="82"/>
        <v>0.80799999999999994</v>
      </c>
      <c r="W255" s="230">
        <f t="shared" si="66"/>
        <v>20.2</v>
      </c>
      <c r="X255" s="261" t="s">
        <v>1804</v>
      </c>
      <c r="Y255" s="271"/>
    </row>
    <row r="256" spans="1:25">
      <c r="A256" s="103"/>
      <c r="B256" s="137">
        <f t="shared" si="72"/>
        <v>231</v>
      </c>
      <c r="C256" s="247" t="s">
        <v>188</v>
      </c>
      <c r="D256" s="283"/>
      <c r="E256" s="190" t="s">
        <v>746</v>
      </c>
      <c r="F256" s="189" t="s">
        <v>747</v>
      </c>
      <c r="G256" s="191" t="s">
        <v>152</v>
      </c>
      <c r="H256" s="223">
        <v>4.3600000000000003</v>
      </c>
      <c r="I256" s="192"/>
      <c r="J256" s="193"/>
      <c r="K256" s="193"/>
      <c r="L256" s="193"/>
      <c r="M256" s="193"/>
      <c r="N256" s="193"/>
      <c r="O256" s="193"/>
      <c r="P256" s="193"/>
      <c r="Q256" s="193"/>
      <c r="R256" s="193"/>
      <c r="S256" s="193"/>
      <c r="T256" s="193"/>
      <c r="U256" s="231">
        <v>30</v>
      </c>
      <c r="V256" s="226">
        <f t="shared" si="82"/>
        <v>0.14533333333333334</v>
      </c>
      <c r="W256" s="230">
        <f t="shared" si="66"/>
        <v>3.6333333333333337</v>
      </c>
      <c r="X256" s="261" t="s">
        <v>1804</v>
      </c>
      <c r="Y256" s="271"/>
    </row>
    <row r="257" spans="1:25">
      <c r="A257" s="103"/>
      <c r="B257" s="137">
        <f t="shared" si="72"/>
        <v>232</v>
      </c>
      <c r="C257" s="247" t="s">
        <v>188</v>
      </c>
      <c r="D257" s="283" t="s">
        <v>1136</v>
      </c>
      <c r="E257" s="190" t="s">
        <v>748</v>
      </c>
      <c r="F257" s="189" t="s">
        <v>749</v>
      </c>
      <c r="G257" s="191" t="s">
        <v>736</v>
      </c>
      <c r="H257" s="223">
        <v>26.1</v>
      </c>
      <c r="I257" s="192">
        <v>5</v>
      </c>
      <c r="J257" s="193"/>
      <c r="K257" s="193"/>
      <c r="L257" s="193"/>
      <c r="M257" s="224">
        <f t="shared" si="83"/>
        <v>200</v>
      </c>
      <c r="N257" s="225">
        <f t="shared" si="68"/>
        <v>435</v>
      </c>
      <c r="O257" s="218">
        <v>100</v>
      </c>
      <c r="P257" s="226">
        <f t="shared" si="65"/>
        <v>4.3499999999999996</v>
      </c>
      <c r="Q257" s="227"/>
      <c r="R257" s="227"/>
      <c r="S257" s="227"/>
      <c r="T257" s="229">
        <f t="shared" si="81"/>
        <v>5.2200000000000006</v>
      </c>
      <c r="U257" s="231">
        <v>30</v>
      </c>
      <c r="V257" s="226">
        <f t="shared" si="82"/>
        <v>0.87</v>
      </c>
      <c r="W257" s="230">
        <f t="shared" si="66"/>
        <v>21.75</v>
      </c>
      <c r="X257" s="261" t="s">
        <v>1804</v>
      </c>
      <c r="Y257" s="271"/>
    </row>
    <row r="258" spans="1:25">
      <c r="A258" s="103"/>
      <c r="B258" s="137">
        <f t="shared" si="72"/>
        <v>233</v>
      </c>
      <c r="C258" s="247" t="s">
        <v>188</v>
      </c>
      <c r="D258" s="283" t="s">
        <v>381</v>
      </c>
      <c r="E258" s="190" t="s">
        <v>208</v>
      </c>
      <c r="F258" s="189" t="s">
        <v>735</v>
      </c>
      <c r="G258" s="191" t="s">
        <v>736</v>
      </c>
      <c r="H258" s="223">
        <v>26</v>
      </c>
      <c r="I258" s="192">
        <v>5</v>
      </c>
      <c r="J258" s="193"/>
      <c r="K258" s="193"/>
      <c r="L258" s="193"/>
      <c r="M258" s="224">
        <f t="shared" si="83"/>
        <v>200</v>
      </c>
      <c r="N258" s="225">
        <f t="shared" si="68"/>
        <v>433.33333333333331</v>
      </c>
      <c r="O258" s="218">
        <v>100</v>
      </c>
      <c r="P258" s="226">
        <f t="shared" si="65"/>
        <v>4.333333333333333</v>
      </c>
      <c r="Q258" s="227"/>
      <c r="R258" s="227"/>
      <c r="S258" s="227"/>
      <c r="T258" s="229">
        <f t="shared" si="81"/>
        <v>5.2</v>
      </c>
      <c r="U258" s="231">
        <v>30</v>
      </c>
      <c r="V258" s="226">
        <f t="shared" si="82"/>
        <v>0.8666666666666667</v>
      </c>
      <c r="W258" s="230">
        <f t="shared" si="66"/>
        <v>21.666666666666668</v>
      </c>
      <c r="X258" s="261" t="s">
        <v>1804</v>
      </c>
      <c r="Y258" s="271"/>
    </row>
    <row r="259" spans="1:25">
      <c r="A259" s="103"/>
      <c r="B259" s="137">
        <f t="shared" si="72"/>
        <v>234</v>
      </c>
      <c r="C259" s="247" t="s">
        <v>188</v>
      </c>
      <c r="D259" s="283" t="s">
        <v>1135</v>
      </c>
      <c r="E259" s="190" t="s">
        <v>467</v>
      </c>
      <c r="F259" s="189" t="s">
        <v>737</v>
      </c>
      <c r="G259" s="191" t="s">
        <v>736</v>
      </c>
      <c r="H259" s="223">
        <v>9.69</v>
      </c>
      <c r="I259" s="192">
        <v>5</v>
      </c>
      <c r="J259" s="193"/>
      <c r="K259" s="193"/>
      <c r="L259" s="193"/>
      <c r="M259" s="224">
        <f t="shared" si="83"/>
        <v>200</v>
      </c>
      <c r="N259" s="225">
        <f t="shared" si="68"/>
        <v>161.5</v>
      </c>
      <c r="O259" s="218">
        <v>100</v>
      </c>
      <c r="P259" s="226">
        <f t="shared" si="65"/>
        <v>1.615</v>
      </c>
      <c r="Q259" s="227"/>
      <c r="R259" s="227"/>
      <c r="S259" s="227"/>
      <c r="T259" s="229">
        <f t="shared" si="81"/>
        <v>1.9379999999999999</v>
      </c>
      <c r="U259" s="231">
        <v>30</v>
      </c>
      <c r="V259" s="226">
        <f t="shared" si="82"/>
        <v>0.32300000000000001</v>
      </c>
      <c r="W259" s="230">
        <f t="shared" si="66"/>
        <v>8.0750000000000011</v>
      </c>
      <c r="X259" s="261" t="s">
        <v>1804</v>
      </c>
      <c r="Y259" s="271"/>
    </row>
    <row r="260" spans="1:25">
      <c r="A260" s="103"/>
      <c r="B260" s="137">
        <f t="shared" si="72"/>
        <v>235</v>
      </c>
      <c r="C260" s="247" t="s">
        <v>188</v>
      </c>
      <c r="D260" s="283" t="s">
        <v>378</v>
      </c>
      <c r="E260" s="190" t="s">
        <v>505</v>
      </c>
      <c r="F260" s="189" t="s">
        <v>750</v>
      </c>
      <c r="G260" s="191" t="s">
        <v>151</v>
      </c>
      <c r="H260" s="223">
        <v>7.31</v>
      </c>
      <c r="I260" s="192">
        <v>5</v>
      </c>
      <c r="J260" s="193"/>
      <c r="K260" s="193"/>
      <c r="L260" s="193"/>
      <c r="M260" s="224">
        <f t="shared" si="83"/>
        <v>200</v>
      </c>
      <c r="N260" s="225">
        <f t="shared" si="68"/>
        <v>121.83333333333333</v>
      </c>
      <c r="O260" s="218">
        <v>100</v>
      </c>
      <c r="P260" s="226">
        <f t="shared" si="65"/>
        <v>1.2183333333333333</v>
      </c>
      <c r="Q260" s="227"/>
      <c r="R260" s="227"/>
      <c r="S260" s="227"/>
      <c r="T260" s="229">
        <f t="shared" si="81"/>
        <v>1.462</v>
      </c>
      <c r="U260" s="231">
        <v>30</v>
      </c>
      <c r="V260" s="226">
        <f t="shared" si="82"/>
        <v>0.24366666666666664</v>
      </c>
      <c r="W260" s="230">
        <f t="shared" si="66"/>
        <v>6.0916666666666659</v>
      </c>
      <c r="X260" s="261" t="s">
        <v>1804</v>
      </c>
      <c r="Y260" s="271"/>
    </row>
    <row r="261" spans="1:25">
      <c r="A261" s="103"/>
      <c r="B261" s="137">
        <f t="shared" si="72"/>
        <v>236</v>
      </c>
      <c r="C261" s="247" t="s">
        <v>188</v>
      </c>
      <c r="D261" s="283"/>
      <c r="E261" s="190" t="s">
        <v>211</v>
      </c>
      <c r="F261" s="189" t="s">
        <v>247</v>
      </c>
      <c r="G261" s="191" t="s">
        <v>151</v>
      </c>
      <c r="H261" s="223">
        <v>2.14</v>
      </c>
      <c r="I261" s="192"/>
      <c r="J261" s="193"/>
      <c r="K261" s="193"/>
      <c r="L261" s="193"/>
      <c r="M261" s="193"/>
      <c r="N261" s="193"/>
      <c r="O261" s="193"/>
      <c r="P261" s="193"/>
      <c r="Q261" s="193"/>
      <c r="R261" s="193"/>
      <c r="S261" s="193"/>
      <c r="T261" s="193"/>
      <c r="U261" s="231">
        <v>30</v>
      </c>
      <c r="V261" s="226">
        <f t="shared" si="82"/>
        <v>7.1333333333333332E-2</v>
      </c>
      <c r="W261" s="230">
        <f t="shared" si="66"/>
        <v>1.7833333333333332</v>
      </c>
      <c r="X261" s="261" t="s">
        <v>1804</v>
      </c>
      <c r="Y261" s="271"/>
    </row>
    <row r="262" spans="1:25">
      <c r="A262" s="103"/>
      <c r="B262" s="137">
        <f t="shared" si="72"/>
        <v>237</v>
      </c>
      <c r="C262" s="247" t="s">
        <v>188</v>
      </c>
      <c r="D262" s="283" t="s">
        <v>379</v>
      </c>
      <c r="E262" s="190" t="s">
        <v>210</v>
      </c>
      <c r="F262" s="189" t="s">
        <v>599</v>
      </c>
      <c r="G262" s="191" t="s">
        <v>151</v>
      </c>
      <c r="H262" s="223">
        <v>4.6500000000000004</v>
      </c>
      <c r="I262" s="192">
        <v>5</v>
      </c>
      <c r="J262" s="193"/>
      <c r="K262" s="193"/>
      <c r="L262" s="193"/>
      <c r="M262" s="224">
        <f t="shared" si="83"/>
        <v>200</v>
      </c>
      <c r="N262" s="225">
        <f t="shared" si="68"/>
        <v>77.500000000000014</v>
      </c>
      <c r="O262" s="218">
        <v>100</v>
      </c>
      <c r="P262" s="226">
        <f t="shared" si="65"/>
        <v>0.77500000000000013</v>
      </c>
      <c r="Q262" s="227"/>
      <c r="R262" s="227"/>
      <c r="S262" s="227"/>
      <c r="T262" s="229">
        <f t="shared" si="81"/>
        <v>0.93000000000000016</v>
      </c>
      <c r="U262" s="231">
        <v>30</v>
      </c>
      <c r="V262" s="226">
        <f t="shared" si="82"/>
        <v>0.155</v>
      </c>
      <c r="W262" s="230">
        <f t="shared" si="66"/>
        <v>3.875</v>
      </c>
      <c r="X262" s="261" t="s">
        <v>1804</v>
      </c>
      <c r="Y262" s="271"/>
    </row>
    <row r="263" spans="1:25">
      <c r="A263" s="103"/>
      <c r="B263" s="137">
        <f t="shared" si="72"/>
        <v>238</v>
      </c>
      <c r="C263" s="247" t="s">
        <v>188</v>
      </c>
      <c r="D263" s="283" t="s">
        <v>379</v>
      </c>
      <c r="E263" s="190" t="s">
        <v>209</v>
      </c>
      <c r="F263" s="189" t="s">
        <v>740</v>
      </c>
      <c r="G263" s="191" t="s">
        <v>151</v>
      </c>
      <c r="H263" s="223">
        <v>2.58</v>
      </c>
      <c r="I263" s="192">
        <v>5</v>
      </c>
      <c r="J263" s="193"/>
      <c r="K263" s="193"/>
      <c r="L263" s="193"/>
      <c r="M263" s="224">
        <f t="shared" si="83"/>
        <v>200</v>
      </c>
      <c r="N263" s="225">
        <f t="shared" si="68"/>
        <v>43</v>
      </c>
      <c r="O263" s="218">
        <v>100</v>
      </c>
      <c r="P263" s="226">
        <f t="shared" si="65"/>
        <v>0.43</v>
      </c>
      <c r="Q263" s="227"/>
      <c r="R263" s="227"/>
      <c r="S263" s="227"/>
      <c r="T263" s="229">
        <f t="shared" si="81"/>
        <v>0.51600000000000001</v>
      </c>
      <c r="U263" s="231">
        <v>30</v>
      </c>
      <c r="V263" s="226">
        <f t="shared" si="82"/>
        <v>8.6000000000000007E-2</v>
      </c>
      <c r="W263" s="230">
        <f t="shared" si="66"/>
        <v>2.1500000000000004</v>
      </c>
      <c r="X263" s="261" t="s">
        <v>1804</v>
      </c>
      <c r="Y263" s="271"/>
    </row>
    <row r="264" spans="1:25">
      <c r="A264" s="103"/>
      <c r="B264" s="137">
        <f t="shared" si="72"/>
        <v>239</v>
      </c>
      <c r="C264" s="247" t="s">
        <v>188</v>
      </c>
      <c r="D264" s="283" t="s">
        <v>380</v>
      </c>
      <c r="E264" s="190" t="s">
        <v>207</v>
      </c>
      <c r="F264" s="189" t="s">
        <v>741</v>
      </c>
      <c r="G264" s="191" t="s">
        <v>151</v>
      </c>
      <c r="H264" s="223">
        <v>17.84</v>
      </c>
      <c r="I264" s="192">
        <v>5</v>
      </c>
      <c r="J264" s="193"/>
      <c r="K264" s="193"/>
      <c r="L264" s="193"/>
      <c r="M264" s="224">
        <f t="shared" si="83"/>
        <v>200</v>
      </c>
      <c r="N264" s="225">
        <f t="shared" si="68"/>
        <v>297.33333333333331</v>
      </c>
      <c r="O264" s="218">
        <v>100</v>
      </c>
      <c r="P264" s="226">
        <f t="shared" si="65"/>
        <v>2.9733333333333332</v>
      </c>
      <c r="Q264" s="227"/>
      <c r="R264" s="227"/>
      <c r="S264" s="227"/>
      <c r="T264" s="229">
        <f t="shared" si="81"/>
        <v>3.5680000000000001</v>
      </c>
      <c r="U264" s="231">
        <v>30</v>
      </c>
      <c r="V264" s="226">
        <f t="shared" si="82"/>
        <v>0.59466666666666668</v>
      </c>
      <c r="W264" s="230">
        <f t="shared" si="66"/>
        <v>14.866666666666667</v>
      </c>
      <c r="X264" s="261" t="s">
        <v>1804</v>
      </c>
      <c r="Y264" s="271"/>
    </row>
    <row r="265" spans="1:25">
      <c r="A265" s="103"/>
      <c r="B265" s="137">
        <f t="shared" si="72"/>
        <v>240</v>
      </c>
      <c r="C265" s="247" t="s">
        <v>188</v>
      </c>
      <c r="D265" s="283" t="s">
        <v>380</v>
      </c>
      <c r="E265" s="190" t="s">
        <v>536</v>
      </c>
      <c r="F265" s="189" t="s">
        <v>741</v>
      </c>
      <c r="G265" s="191" t="s">
        <v>151</v>
      </c>
      <c r="H265" s="223">
        <v>18.100000000000001</v>
      </c>
      <c r="I265" s="192">
        <v>5</v>
      </c>
      <c r="J265" s="193"/>
      <c r="K265" s="193"/>
      <c r="L265" s="193"/>
      <c r="M265" s="224">
        <f t="shared" si="83"/>
        <v>200</v>
      </c>
      <c r="N265" s="225">
        <f t="shared" si="68"/>
        <v>301.66666666666669</v>
      </c>
      <c r="O265" s="218">
        <v>100</v>
      </c>
      <c r="P265" s="226">
        <f t="shared" si="65"/>
        <v>3.0166666666666671</v>
      </c>
      <c r="Q265" s="227"/>
      <c r="R265" s="227"/>
      <c r="S265" s="227"/>
      <c r="T265" s="229">
        <f t="shared" si="81"/>
        <v>3.6200000000000006</v>
      </c>
      <c r="U265" s="231">
        <v>30</v>
      </c>
      <c r="V265" s="226">
        <f t="shared" si="82"/>
        <v>0.60333333333333339</v>
      </c>
      <c r="W265" s="230">
        <f t="shared" si="66"/>
        <v>15.083333333333334</v>
      </c>
      <c r="X265" s="261" t="s">
        <v>1804</v>
      </c>
      <c r="Y265" s="271"/>
    </row>
    <row r="266" spans="1:25">
      <c r="A266" s="103"/>
      <c r="B266" s="137">
        <f t="shared" si="72"/>
        <v>241</v>
      </c>
      <c r="C266" s="247" t="s">
        <v>188</v>
      </c>
      <c r="D266" s="283" t="s">
        <v>378</v>
      </c>
      <c r="E266" s="190" t="s">
        <v>205</v>
      </c>
      <c r="F266" s="189" t="s">
        <v>742</v>
      </c>
      <c r="G266" s="191" t="s">
        <v>151</v>
      </c>
      <c r="H266" s="223">
        <v>18.46</v>
      </c>
      <c r="I266" s="192">
        <v>5</v>
      </c>
      <c r="J266" s="193"/>
      <c r="K266" s="193"/>
      <c r="L266" s="193"/>
      <c r="M266" s="224">
        <f t="shared" si="83"/>
        <v>200</v>
      </c>
      <c r="N266" s="225">
        <f t="shared" si="68"/>
        <v>307.66666666666669</v>
      </c>
      <c r="O266" s="218">
        <v>100</v>
      </c>
      <c r="P266" s="226">
        <f t="shared" si="65"/>
        <v>3.0766666666666667</v>
      </c>
      <c r="Q266" s="227"/>
      <c r="R266" s="227"/>
      <c r="S266" s="227"/>
      <c r="T266" s="229">
        <f t="shared" si="81"/>
        <v>3.6920000000000002</v>
      </c>
      <c r="U266" s="231">
        <v>30</v>
      </c>
      <c r="V266" s="226">
        <f t="shared" si="82"/>
        <v>0.6153333333333334</v>
      </c>
      <c r="W266" s="230">
        <f t="shared" si="66"/>
        <v>15.383333333333335</v>
      </c>
      <c r="X266" s="261" t="s">
        <v>1804</v>
      </c>
      <c r="Y266" s="271"/>
    </row>
    <row r="267" spans="1:25">
      <c r="A267" s="103"/>
      <c r="B267" s="137">
        <f t="shared" si="72"/>
        <v>242</v>
      </c>
      <c r="C267" s="247" t="s">
        <v>188</v>
      </c>
      <c r="D267" s="283" t="s">
        <v>379</v>
      </c>
      <c r="E267" s="190" t="s">
        <v>206</v>
      </c>
      <c r="F267" s="189" t="s">
        <v>743</v>
      </c>
      <c r="G267" s="191" t="s">
        <v>151</v>
      </c>
      <c r="H267" s="223">
        <v>1.47</v>
      </c>
      <c r="I267" s="192">
        <v>5</v>
      </c>
      <c r="J267" s="193"/>
      <c r="K267" s="193"/>
      <c r="L267" s="193"/>
      <c r="M267" s="224">
        <f t="shared" si="83"/>
        <v>200</v>
      </c>
      <c r="N267" s="225">
        <f t="shared" si="68"/>
        <v>24.5</v>
      </c>
      <c r="O267" s="218">
        <v>100</v>
      </c>
      <c r="P267" s="226">
        <f t="shared" si="65"/>
        <v>0.245</v>
      </c>
      <c r="Q267" s="227"/>
      <c r="R267" s="227"/>
      <c r="S267" s="227"/>
      <c r="T267" s="229">
        <f t="shared" si="81"/>
        <v>0.29399999999999998</v>
      </c>
      <c r="U267" s="231">
        <v>30</v>
      </c>
      <c r="V267" s="226">
        <f t="shared" si="82"/>
        <v>4.9000000000000002E-2</v>
      </c>
      <c r="W267" s="230">
        <f t="shared" si="66"/>
        <v>1.2250000000000001</v>
      </c>
      <c r="X267" s="261" t="s">
        <v>1804</v>
      </c>
      <c r="Y267" s="271"/>
    </row>
    <row r="268" spans="1:25">
      <c r="A268" s="103"/>
      <c r="B268" s="137">
        <f t="shared" si="72"/>
        <v>243</v>
      </c>
      <c r="C268" s="247" t="s">
        <v>188</v>
      </c>
      <c r="D268" s="283" t="s">
        <v>379</v>
      </c>
      <c r="E268" s="190" t="s">
        <v>204</v>
      </c>
      <c r="F268" s="189" t="s">
        <v>743</v>
      </c>
      <c r="G268" s="191" t="s">
        <v>151</v>
      </c>
      <c r="H268" s="223">
        <v>1.47</v>
      </c>
      <c r="I268" s="192">
        <v>5</v>
      </c>
      <c r="J268" s="193"/>
      <c r="K268" s="193"/>
      <c r="L268" s="193"/>
      <c r="M268" s="224">
        <f t="shared" si="83"/>
        <v>200</v>
      </c>
      <c r="N268" s="225">
        <f t="shared" si="68"/>
        <v>24.5</v>
      </c>
      <c r="O268" s="218">
        <v>100</v>
      </c>
      <c r="P268" s="226">
        <f t="shared" si="65"/>
        <v>0.245</v>
      </c>
      <c r="Q268" s="227"/>
      <c r="R268" s="227"/>
      <c r="S268" s="227"/>
      <c r="T268" s="229">
        <f t="shared" si="81"/>
        <v>0.29399999999999998</v>
      </c>
      <c r="U268" s="231">
        <v>30</v>
      </c>
      <c r="V268" s="226">
        <f t="shared" si="82"/>
        <v>4.9000000000000002E-2</v>
      </c>
      <c r="W268" s="230">
        <f t="shared" si="66"/>
        <v>1.2250000000000001</v>
      </c>
      <c r="X268" s="261" t="s">
        <v>1804</v>
      </c>
      <c r="Y268" s="271"/>
    </row>
    <row r="269" spans="1:25">
      <c r="A269" s="103"/>
      <c r="B269" s="137">
        <f t="shared" si="72"/>
        <v>244</v>
      </c>
      <c r="C269" s="247" t="s">
        <v>188</v>
      </c>
      <c r="D269" s="283"/>
      <c r="E269" s="190" t="s">
        <v>537</v>
      </c>
      <c r="F269" s="189" t="s">
        <v>751</v>
      </c>
      <c r="G269" s="191" t="s">
        <v>152</v>
      </c>
      <c r="H269" s="223">
        <v>4.2</v>
      </c>
      <c r="I269" s="192"/>
      <c r="J269" s="193"/>
      <c r="K269" s="193"/>
      <c r="L269" s="193"/>
      <c r="M269" s="193"/>
      <c r="N269" s="193"/>
      <c r="O269" s="218">
        <v>100</v>
      </c>
      <c r="P269" s="226">
        <f t="shared" si="65"/>
        <v>0</v>
      </c>
      <c r="Q269" s="227"/>
      <c r="R269" s="227"/>
      <c r="S269" s="227"/>
      <c r="T269" s="229">
        <f t="shared" si="81"/>
        <v>0.84000000000000008</v>
      </c>
      <c r="U269" s="231">
        <v>30</v>
      </c>
      <c r="V269" s="226">
        <f t="shared" si="82"/>
        <v>0.14000000000000001</v>
      </c>
      <c r="W269" s="230">
        <f t="shared" si="66"/>
        <v>3.5000000000000004</v>
      </c>
      <c r="X269" s="261" t="s">
        <v>1804</v>
      </c>
      <c r="Y269" s="271"/>
    </row>
    <row r="270" spans="1:25">
      <c r="A270" s="103"/>
      <c r="B270" s="137">
        <f t="shared" si="72"/>
        <v>245</v>
      </c>
      <c r="C270" s="267" t="s">
        <v>188</v>
      </c>
      <c r="D270" s="310" t="s">
        <v>1136</v>
      </c>
      <c r="E270" s="190" t="s">
        <v>215</v>
      </c>
      <c r="F270" s="189" t="s">
        <v>752</v>
      </c>
      <c r="G270" s="191" t="s">
        <v>736</v>
      </c>
      <c r="H270" s="223">
        <v>26.02</v>
      </c>
      <c r="I270" s="193">
        <v>5</v>
      </c>
      <c r="J270" s="193"/>
      <c r="K270" s="193"/>
      <c r="L270" s="193"/>
      <c r="M270" s="224">
        <f t="shared" si="83"/>
        <v>200</v>
      </c>
      <c r="N270" s="225">
        <f t="shared" si="68"/>
        <v>433.66666666666669</v>
      </c>
      <c r="O270" s="218">
        <v>100</v>
      </c>
      <c r="P270" s="226">
        <f t="shared" ref="P270" si="84">N270/O270</f>
        <v>4.3366666666666669</v>
      </c>
      <c r="Q270" s="227"/>
      <c r="R270" s="227"/>
      <c r="S270" s="227"/>
      <c r="T270" s="229">
        <f t="shared" si="81"/>
        <v>5.2039999999999997</v>
      </c>
      <c r="U270" s="231">
        <v>30</v>
      </c>
      <c r="V270" s="226">
        <f t="shared" si="82"/>
        <v>0.86733333333333329</v>
      </c>
      <c r="W270" s="230">
        <f>V270*$W$7</f>
        <v>21.683333333333334</v>
      </c>
      <c r="X270" s="261" t="s">
        <v>1804</v>
      </c>
      <c r="Y270" s="271"/>
    </row>
    <row r="271" spans="1:25">
      <c r="A271" s="103">
        <v>1</v>
      </c>
      <c r="B271" s="265">
        <f t="shared" si="72"/>
        <v>246</v>
      </c>
      <c r="C271" s="247"/>
      <c r="D271" s="266"/>
      <c r="E271" s="190"/>
      <c r="F271" s="189"/>
      <c r="G271" s="193"/>
      <c r="H271" s="223"/>
      <c r="I271" s="193"/>
      <c r="J271" s="193"/>
      <c r="K271" s="193"/>
      <c r="L271" s="193"/>
      <c r="M271" s="193"/>
      <c r="N271" s="193"/>
      <c r="O271" s="193"/>
      <c r="P271" s="193"/>
      <c r="Q271" s="227"/>
      <c r="R271" s="219"/>
      <c r="S271" s="228"/>
      <c r="T271" s="228"/>
      <c r="U271" s="228"/>
      <c r="V271" s="228"/>
      <c r="W271" s="228"/>
      <c r="X271" s="228"/>
      <c r="Y271" s="271"/>
    </row>
    <row r="272" spans="1:25">
      <c r="A272" s="103">
        <v>1</v>
      </c>
    </row>
    <row r="273" spans="1:25">
      <c r="A273" s="103">
        <v>1</v>
      </c>
      <c r="F273" s="232" t="s">
        <v>241</v>
      </c>
      <c r="G273" s="232"/>
      <c r="H273" s="245">
        <f>SUM(H13:H271)</f>
        <v>10713.429999999997</v>
      </c>
      <c r="I273" s="232"/>
      <c r="J273" s="232"/>
      <c r="K273" s="232"/>
      <c r="L273" s="232"/>
      <c r="M273" s="232"/>
      <c r="N273" s="233">
        <f>SUM(N13:N272)</f>
        <v>55934.172666666665</v>
      </c>
      <c r="O273" s="234" t="s">
        <v>242</v>
      </c>
      <c r="P273" s="235">
        <f>SUM(P13:P271)</f>
        <v>559.34172666666666</v>
      </c>
      <c r="Q273" s="236">
        <f>SUM(Q13:Q271)</f>
        <v>68670.864000000031</v>
      </c>
      <c r="R273" s="237" t="s">
        <v>243</v>
      </c>
      <c r="S273" s="238">
        <f>SUM(S13:S271)</f>
        <v>343.35432000000003</v>
      </c>
      <c r="T273" s="239">
        <f>SUM(T13:T271)</f>
        <v>1951.8519999999999</v>
      </c>
      <c r="U273" s="234"/>
      <c r="V273" s="235">
        <f>SUM(V13:V271)</f>
        <v>327.3786666666665</v>
      </c>
      <c r="W273" s="240">
        <f>SUM(W13:W271)</f>
        <v>8184.4666666666681</v>
      </c>
    </row>
    <row r="274" spans="1:25">
      <c r="A274" s="103">
        <v>1</v>
      </c>
      <c r="F274" s="168"/>
      <c r="G274" s="168"/>
      <c r="H274" s="168"/>
      <c r="I274" s="168"/>
      <c r="J274" s="168"/>
      <c r="K274" s="168"/>
      <c r="L274" s="168"/>
      <c r="M274" s="168"/>
      <c r="N274" s="169"/>
      <c r="O274" s="104"/>
      <c r="P274" s="170"/>
      <c r="Q274" s="170"/>
      <c r="R274" s="139"/>
      <c r="S274" s="173"/>
      <c r="T274" s="171"/>
      <c r="U274" s="138"/>
      <c r="V274" s="168"/>
      <c r="W274" s="170"/>
    </row>
    <row r="275" spans="1:25" ht="21.6" customHeight="1">
      <c r="A275" s="103">
        <v>1</v>
      </c>
      <c r="F275" s="168"/>
      <c r="G275" s="168"/>
      <c r="H275" s="168"/>
      <c r="I275" s="541" t="s">
        <v>244</v>
      </c>
      <c r="J275" s="541"/>
      <c r="K275" s="541"/>
      <c r="L275" s="541"/>
      <c r="M275" s="541"/>
      <c r="N275" s="242">
        <f>N273+Q273</f>
        <v>124605.0366666667</v>
      </c>
      <c r="O275" s="243" t="s">
        <v>245</v>
      </c>
      <c r="P275" s="241">
        <f>P273+S273</f>
        <v>902.69604666666669</v>
      </c>
      <c r="Q275" s="542" t="s">
        <v>425</v>
      </c>
      <c r="R275" s="542"/>
      <c r="S275" s="542"/>
      <c r="T275" s="244"/>
      <c r="U275" s="543">
        <f>P275*O7</f>
        <v>18053.920933333335</v>
      </c>
      <c r="V275" s="543"/>
      <c r="W275" s="543"/>
    </row>
    <row r="276" spans="1:25">
      <c r="A276" s="103">
        <v>1</v>
      </c>
    </row>
    <row r="277" spans="1:25">
      <c r="A277" s="103">
        <v>1</v>
      </c>
      <c r="B277" s="103">
        <v>1</v>
      </c>
      <c r="C277" s="103">
        <v>1</v>
      </c>
      <c r="D277" s="103">
        <v>1</v>
      </c>
      <c r="E277" s="103">
        <v>1</v>
      </c>
      <c r="F277" s="103">
        <v>1</v>
      </c>
      <c r="G277" s="103">
        <v>1</v>
      </c>
      <c r="H277" s="103">
        <v>1</v>
      </c>
      <c r="I277" s="103">
        <v>1</v>
      </c>
      <c r="J277" s="103">
        <v>1</v>
      </c>
      <c r="K277" s="103">
        <v>1</v>
      </c>
      <c r="L277" s="103">
        <v>1</v>
      </c>
      <c r="M277" s="103">
        <v>1</v>
      </c>
      <c r="N277" s="103">
        <v>1</v>
      </c>
      <c r="O277" s="103">
        <v>1</v>
      </c>
      <c r="P277" s="103">
        <v>1</v>
      </c>
      <c r="Q277" s="103">
        <v>1</v>
      </c>
      <c r="R277" s="103">
        <v>1</v>
      </c>
      <c r="S277" s="103">
        <v>1</v>
      </c>
      <c r="T277" s="103">
        <v>1</v>
      </c>
      <c r="U277" s="103">
        <v>1</v>
      </c>
      <c r="V277" s="103">
        <v>1</v>
      </c>
      <c r="W277" s="103">
        <v>1</v>
      </c>
      <c r="X277" s="103">
        <v>1</v>
      </c>
      <c r="Y277" s="103">
        <v>1</v>
      </c>
    </row>
  </sheetData>
  <mergeCells count="16">
    <mergeCell ref="I7:L7"/>
    <mergeCell ref="N10:P10"/>
    <mergeCell ref="Q10:S10"/>
    <mergeCell ref="U10:W10"/>
    <mergeCell ref="I275:M275"/>
    <mergeCell ref="Q275:S275"/>
    <mergeCell ref="U275:W275"/>
    <mergeCell ref="I9:L9"/>
    <mergeCell ref="I10:L10"/>
    <mergeCell ref="B3:C3"/>
    <mergeCell ref="J4:R4"/>
    <mergeCell ref="B5:S5"/>
    <mergeCell ref="U5:V5"/>
    <mergeCell ref="B6:D6"/>
    <mergeCell ref="I6:L6"/>
    <mergeCell ref="B4:H4"/>
  </mergeCells>
  <phoneticPr fontId="51" type="noConversion"/>
  <conditionalFormatting sqref="D7:D79 D81:D271">
    <cfRule type="cellIs" priority="9"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E37C8-B3F9-4C40-90A5-05D9364FA55D}">
  <sheetPr codeName="Tabelle13">
    <tabColor rgb="FFFFFF00"/>
  </sheetPr>
  <dimension ref="A3:AME40"/>
  <sheetViews>
    <sheetView workbookViewId="0">
      <selection activeCell="M30" sqref="M30"/>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9" width="10.625" style="105" customWidth="1"/>
    <col min="1020" max="1025" width="10.625" customWidth="1"/>
    <col min="1026" max="1026" width="11" customWidth="1"/>
  </cols>
  <sheetData>
    <row r="3" spans="1:25"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5" ht="18" customHeight="1">
      <c r="A4" s="103"/>
      <c r="B4" s="537" t="str">
        <f>Objektübersicht!C9</f>
        <v>Friedrich-Schiller-Gymnasium Sporthalle, Pestalozistr. 50 , 70736 Fellbach</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5"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5" ht="15" customHeight="1">
      <c r="A6" s="103"/>
      <c r="B6" s="534" t="s">
        <v>160</v>
      </c>
      <c r="C6" s="534"/>
      <c r="D6" s="534"/>
      <c r="E6" s="108"/>
      <c r="F6" s="108"/>
      <c r="G6"/>
      <c r="H6" s="222"/>
      <c r="I6" s="535" t="s">
        <v>161</v>
      </c>
      <c r="J6" s="535"/>
      <c r="K6" s="535"/>
      <c r="L6" s="536"/>
      <c r="M6" s="109"/>
      <c r="N6" s="104"/>
      <c r="O6" s="110"/>
      <c r="P6" s="110"/>
      <c r="Q6" s="110"/>
      <c r="R6" s="110"/>
      <c r="S6" s="110"/>
      <c r="T6" s="110"/>
      <c r="U6" s="110"/>
      <c r="V6" s="110"/>
      <c r="W6" s="110"/>
      <c r="X6" s="106"/>
    </row>
    <row r="7" spans="1:25" ht="15" customHeight="1">
      <c r="A7" s="103"/>
      <c r="B7" s="104"/>
      <c r="C7" s="111"/>
      <c r="D7" s="112"/>
      <c r="E7" s="112"/>
      <c r="F7" s="113" t="s">
        <v>162</v>
      </c>
      <c r="G7" s="114"/>
      <c r="H7"/>
      <c r="I7" s="535" t="s">
        <v>163</v>
      </c>
      <c r="J7" s="535"/>
      <c r="K7" s="535"/>
      <c r="L7" s="536"/>
      <c r="M7" s="109"/>
      <c r="N7" s="115" t="s">
        <v>164</v>
      </c>
      <c r="O7" s="174">
        <f>SVS_Unterhaltsreinigung!F72</f>
        <v>20</v>
      </c>
      <c r="P7" s="116">
        <f>M7</f>
        <v>0</v>
      </c>
      <c r="Q7" s="104"/>
      <c r="R7"/>
      <c r="S7" s="104"/>
      <c r="T7" s="104"/>
      <c r="U7" s="104"/>
      <c r="V7" s="117" t="s">
        <v>165</v>
      </c>
      <c r="W7" s="174">
        <f>SVS_Grundreinigung!F72</f>
        <v>25</v>
      </c>
      <c r="X7" s="106"/>
    </row>
    <row r="8" spans="1:25">
      <c r="A8" s="103"/>
      <c r="C8" s="104"/>
      <c r="D8" s="104"/>
      <c r="E8" s="104"/>
      <c r="F8" s="104"/>
      <c r="G8" s="112"/>
      <c r="H8" s="104"/>
      <c r="I8" s="104"/>
      <c r="J8" s="104"/>
      <c r="K8" s="104"/>
      <c r="L8" s="104"/>
      <c r="M8" s="221"/>
      <c r="N8" s="104"/>
      <c r="O8" s="104"/>
      <c r="P8" s="104"/>
      <c r="Q8" s="104"/>
      <c r="R8" s="104"/>
      <c r="S8" s="104"/>
      <c r="T8" s="104"/>
      <c r="U8" s="104"/>
      <c r="V8" s="104"/>
      <c r="W8" s="104"/>
      <c r="X8" s="106"/>
    </row>
    <row r="9" spans="1:25" ht="15">
      <c r="A9" s="103"/>
      <c r="B9" s="104"/>
      <c r="C9" s="104"/>
      <c r="D9" s="104"/>
      <c r="E9" s="111"/>
      <c r="F9" s="111"/>
      <c r="G9" s="112"/>
      <c r="H9" s="222" t="s">
        <v>733</v>
      </c>
      <c r="I9" s="535" t="s">
        <v>161</v>
      </c>
      <c r="J9" s="535"/>
      <c r="K9" s="535"/>
      <c r="L9" s="536"/>
      <c r="M9" s="109">
        <v>6</v>
      </c>
      <c r="N9" s="118"/>
      <c r="O9" s="104"/>
      <c r="P9" s="110"/>
      <c r="Q9" s="110"/>
      <c r="R9" s="110"/>
      <c r="S9" s="110"/>
      <c r="T9" s="110"/>
      <c r="U9" s="104"/>
      <c r="V9" s="104"/>
      <c r="W9" s="104"/>
      <c r="X9" s="106"/>
    </row>
    <row r="10" spans="1:25">
      <c r="A10" s="103"/>
      <c r="B10" s="104"/>
      <c r="C10" s="104"/>
      <c r="D10" s="104"/>
      <c r="E10" s="111"/>
      <c r="F10" s="113" t="s">
        <v>162</v>
      </c>
      <c r="G10" s="104"/>
      <c r="H10" s="259">
        <f>M10/M9/12</f>
        <v>3.3055555555555554</v>
      </c>
      <c r="I10" s="535" t="s">
        <v>163</v>
      </c>
      <c r="J10" s="535"/>
      <c r="K10" s="535"/>
      <c r="L10" s="536"/>
      <c r="M10" s="109">
        <v>238</v>
      </c>
      <c r="N10" s="538" t="s">
        <v>166</v>
      </c>
      <c r="O10" s="538"/>
      <c r="P10" s="538"/>
      <c r="Q10" s="539" t="s">
        <v>167</v>
      </c>
      <c r="R10" s="539"/>
      <c r="S10" s="539"/>
      <c r="T10" s="119" t="s">
        <v>31</v>
      </c>
      <c r="U10" s="540" t="s">
        <v>168</v>
      </c>
      <c r="V10" s="540"/>
      <c r="W10" s="540"/>
      <c r="X10" s="106"/>
    </row>
    <row r="11" spans="1:25"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5" ht="8.4499999999999993" customHeight="1">
      <c r="A12" s="103"/>
      <c r="B12" s="247"/>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5">
      <c r="A13" s="103">
        <v>1</v>
      </c>
      <c r="B13" s="137">
        <v>1</v>
      </c>
      <c r="C13" s="247" t="s">
        <v>214</v>
      </c>
      <c r="D13" s="283" t="s">
        <v>1132</v>
      </c>
      <c r="E13" s="250" t="s">
        <v>227</v>
      </c>
      <c r="F13" s="247" t="s">
        <v>766</v>
      </c>
      <c r="G13" s="247" t="s">
        <v>734</v>
      </c>
      <c r="H13" s="249">
        <v>395.43</v>
      </c>
      <c r="I13" s="273" t="s">
        <v>103</v>
      </c>
      <c r="J13" s="188">
        <v>3</v>
      </c>
      <c r="K13" s="188"/>
      <c r="L13" s="188"/>
      <c r="M13" s="224">
        <f>((I13*$H$10*12)+(K13*0.8*12)+L13)</f>
        <v>119</v>
      </c>
      <c r="N13" s="225">
        <f>(H13*M13)/12</f>
        <v>3921.3474999999999</v>
      </c>
      <c r="O13" s="218">
        <v>100</v>
      </c>
      <c r="P13" s="226">
        <f>N13/O13</f>
        <v>39.213474999999995</v>
      </c>
      <c r="Q13" s="227">
        <f>H13*J13*$H$10</f>
        <v>3921.3474999999999</v>
      </c>
      <c r="R13" s="220">
        <v>200</v>
      </c>
      <c r="S13" s="228">
        <f t="shared" ref="S13" si="0">Q13/R13</f>
        <v>19.606737499999998</v>
      </c>
      <c r="T13" s="229">
        <f t="shared" ref="T13:T32" si="1">H13/O13*$O$7</f>
        <v>79.085999999999999</v>
      </c>
      <c r="U13" s="231">
        <v>30</v>
      </c>
      <c r="V13" s="226">
        <f t="shared" ref="V13:V32" si="2">H13/U13</f>
        <v>13.181000000000001</v>
      </c>
      <c r="W13" s="230">
        <f>V13*$W$7</f>
        <v>329.52500000000003</v>
      </c>
      <c r="X13" s="261" t="s">
        <v>761</v>
      </c>
      <c r="Y13" s="269"/>
    </row>
    <row r="14" spans="1:25">
      <c r="A14" s="103"/>
      <c r="B14" s="137">
        <f>B13+1</f>
        <v>2</v>
      </c>
      <c r="C14" s="247" t="s">
        <v>214</v>
      </c>
      <c r="D14" s="283" t="s">
        <v>372</v>
      </c>
      <c r="E14" s="250" t="s">
        <v>225</v>
      </c>
      <c r="F14" s="247" t="s">
        <v>767</v>
      </c>
      <c r="G14" s="247" t="s">
        <v>156</v>
      </c>
      <c r="H14" s="249">
        <v>6.48</v>
      </c>
      <c r="I14" s="273" t="s">
        <v>143</v>
      </c>
      <c r="J14" s="188"/>
      <c r="K14" s="188"/>
      <c r="L14" s="188"/>
      <c r="M14" s="224">
        <f t="shared" ref="M14:M27" si="3">((I14*$H$10*12)+(K14*0.8*12)+L14)</f>
        <v>238</v>
      </c>
      <c r="N14" s="225">
        <f>(H14*M14)/12</f>
        <v>128.52000000000001</v>
      </c>
      <c r="O14" s="218">
        <v>100</v>
      </c>
      <c r="P14" s="226">
        <f t="shared" ref="P14:P27" si="4">N14/O14</f>
        <v>1.2852000000000001</v>
      </c>
      <c r="Q14" s="227"/>
      <c r="R14" s="227"/>
      <c r="S14" s="227"/>
      <c r="T14" s="229">
        <f t="shared" si="1"/>
        <v>1.2960000000000003</v>
      </c>
      <c r="U14" s="231">
        <v>30</v>
      </c>
      <c r="V14" s="226">
        <f t="shared" si="2"/>
        <v>0.21600000000000003</v>
      </c>
      <c r="W14" s="230">
        <f t="shared" ref="W14:W27" si="5">V14*$W$7</f>
        <v>5.4</v>
      </c>
      <c r="X14" s="261" t="s">
        <v>761</v>
      </c>
      <c r="Y14" s="269"/>
    </row>
    <row r="15" spans="1:25">
      <c r="A15" s="103">
        <v>1</v>
      </c>
      <c r="B15" s="137">
        <f t="shared" ref="B15:B33" si="6">B14+1</f>
        <v>3</v>
      </c>
      <c r="C15" s="247" t="s">
        <v>214</v>
      </c>
      <c r="D15" s="283" t="s">
        <v>372</v>
      </c>
      <c r="E15" s="250" t="s">
        <v>216</v>
      </c>
      <c r="F15" s="247" t="s">
        <v>767</v>
      </c>
      <c r="G15" s="247" t="s">
        <v>156</v>
      </c>
      <c r="H15" s="249">
        <v>9.69</v>
      </c>
      <c r="I15" s="273" t="s">
        <v>143</v>
      </c>
      <c r="J15" s="188"/>
      <c r="K15" s="188"/>
      <c r="L15" s="188"/>
      <c r="M15" s="224">
        <f t="shared" si="3"/>
        <v>238</v>
      </c>
      <c r="N15" s="225">
        <f t="shared" ref="N15:N27" si="7">(H15*M15)/12</f>
        <v>192.18499999999997</v>
      </c>
      <c r="O15" s="218">
        <v>100</v>
      </c>
      <c r="P15" s="226">
        <f t="shared" si="4"/>
        <v>1.9218499999999998</v>
      </c>
      <c r="Q15" s="227"/>
      <c r="R15" s="227"/>
      <c r="S15" s="227"/>
      <c r="T15" s="229">
        <f t="shared" si="1"/>
        <v>1.9379999999999999</v>
      </c>
      <c r="U15" s="231">
        <v>30</v>
      </c>
      <c r="V15" s="226">
        <f t="shared" si="2"/>
        <v>0.32300000000000001</v>
      </c>
      <c r="W15" s="230">
        <f t="shared" si="5"/>
        <v>8.0750000000000011</v>
      </c>
      <c r="X15" s="261" t="s">
        <v>761</v>
      </c>
      <c r="Y15" s="269"/>
    </row>
    <row r="16" spans="1:25">
      <c r="A16" s="103">
        <v>1</v>
      </c>
      <c r="B16" s="137">
        <f t="shared" si="6"/>
        <v>4</v>
      </c>
      <c r="C16" s="247" t="s">
        <v>214</v>
      </c>
      <c r="D16" s="283" t="s">
        <v>366</v>
      </c>
      <c r="E16" s="250" t="s">
        <v>763</v>
      </c>
      <c r="F16" s="247" t="s">
        <v>768</v>
      </c>
      <c r="G16" s="247" t="s">
        <v>151</v>
      </c>
      <c r="H16" s="249">
        <v>1.98</v>
      </c>
      <c r="I16" s="273" t="s">
        <v>143</v>
      </c>
      <c r="J16" s="188"/>
      <c r="K16" s="188"/>
      <c r="L16" s="188"/>
      <c r="M16" s="224">
        <f t="shared" si="3"/>
        <v>238</v>
      </c>
      <c r="N16" s="225">
        <f t="shared" si="7"/>
        <v>39.270000000000003</v>
      </c>
      <c r="O16" s="218">
        <v>100</v>
      </c>
      <c r="P16" s="226">
        <f t="shared" si="4"/>
        <v>0.39270000000000005</v>
      </c>
      <c r="Q16" s="227"/>
      <c r="R16" s="227"/>
      <c r="S16" s="227"/>
      <c r="T16" s="229">
        <f t="shared" si="1"/>
        <v>0.39599999999999996</v>
      </c>
      <c r="U16" s="231">
        <v>30</v>
      </c>
      <c r="V16" s="226">
        <f t="shared" si="2"/>
        <v>6.6000000000000003E-2</v>
      </c>
      <c r="W16" s="230">
        <f t="shared" si="5"/>
        <v>1.6500000000000001</v>
      </c>
      <c r="X16" s="261" t="s">
        <v>761</v>
      </c>
      <c r="Y16" s="269"/>
    </row>
    <row r="17" spans="1:25">
      <c r="A17" s="103">
        <v>1</v>
      </c>
      <c r="B17" s="137">
        <f t="shared" si="6"/>
        <v>5</v>
      </c>
      <c r="C17" s="247" t="s">
        <v>214</v>
      </c>
      <c r="D17" s="283" t="s">
        <v>1133</v>
      </c>
      <c r="E17" s="250" t="s">
        <v>221</v>
      </c>
      <c r="F17" s="247" t="s">
        <v>466</v>
      </c>
      <c r="G17" s="247" t="s">
        <v>151</v>
      </c>
      <c r="H17" s="249">
        <v>6.77</v>
      </c>
      <c r="I17" s="273" t="s">
        <v>103</v>
      </c>
      <c r="J17" s="188">
        <v>3</v>
      </c>
      <c r="K17" s="188"/>
      <c r="L17" s="188"/>
      <c r="M17" s="224">
        <f t="shared" si="3"/>
        <v>119</v>
      </c>
      <c r="N17" s="225">
        <f t="shared" si="7"/>
        <v>67.135833333333338</v>
      </c>
      <c r="O17" s="218">
        <v>100</v>
      </c>
      <c r="P17" s="226">
        <f t="shared" si="4"/>
        <v>0.67135833333333339</v>
      </c>
      <c r="Q17" s="227">
        <f>H17*J17*$H$10</f>
        <v>67.135833333333323</v>
      </c>
      <c r="R17" s="220">
        <v>200</v>
      </c>
      <c r="S17" s="228">
        <f t="shared" ref="S17" si="8">Q17/R17</f>
        <v>0.33567916666666664</v>
      </c>
      <c r="T17" s="229">
        <f t="shared" si="1"/>
        <v>1.3539999999999999</v>
      </c>
      <c r="U17" s="231">
        <v>30</v>
      </c>
      <c r="V17" s="226">
        <f t="shared" si="2"/>
        <v>0.22566666666666665</v>
      </c>
      <c r="W17" s="230">
        <f t="shared" si="5"/>
        <v>5.6416666666666666</v>
      </c>
      <c r="X17" s="261" t="s">
        <v>761</v>
      </c>
      <c r="Y17" s="269"/>
    </row>
    <row r="18" spans="1:25">
      <c r="A18" s="103">
        <v>1</v>
      </c>
      <c r="B18" s="137">
        <f t="shared" si="6"/>
        <v>6</v>
      </c>
      <c r="C18" s="247" t="s">
        <v>214</v>
      </c>
      <c r="D18" s="283" t="s">
        <v>372</v>
      </c>
      <c r="E18" s="250" t="s">
        <v>219</v>
      </c>
      <c r="F18" s="247" t="s">
        <v>769</v>
      </c>
      <c r="G18" s="247" t="s">
        <v>151</v>
      </c>
      <c r="H18" s="249">
        <v>23.38</v>
      </c>
      <c r="I18" s="273" t="s">
        <v>143</v>
      </c>
      <c r="J18" s="188"/>
      <c r="K18" s="188"/>
      <c r="L18" s="188"/>
      <c r="M18" s="224">
        <f t="shared" si="3"/>
        <v>238</v>
      </c>
      <c r="N18" s="225">
        <f t="shared" si="7"/>
        <v>463.70333333333332</v>
      </c>
      <c r="O18" s="218">
        <v>100</v>
      </c>
      <c r="P18" s="226">
        <f t="shared" si="4"/>
        <v>4.6370333333333331</v>
      </c>
      <c r="Q18" s="227"/>
      <c r="R18" s="227"/>
      <c r="S18" s="227"/>
      <c r="T18" s="229">
        <f t="shared" si="1"/>
        <v>4.6759999999999993</v>
      </c>
      <c r="U18" s="231">
        <v>30</v>
      </c>
      <c r="V18" s="226">
        <f t="shared" si="2"/>
        <v>0.77933333333333332</v>
      </c>
      <c r="W18" s="230">
        <f t="shared" si="5"/>
        <v>19.483333333333334</v>
      </c>
      <c r="X18" s="261" t="s">
        <v>761</v>
      </c>
      <c r="Y18" s="269"/>
    </row>
    <row r="19" spans="1:25">
      <c r="A19" s="103">
        <v>1</v>
      </c>
      <c r="B19" s="137">
        <f t="shared" si="6"/>
        <v>7</v>
      </c>
      <c r="C19" s="247" t="s">
        <v>214</v>
      </c>
      <c r="D19" s="283" t="s">
        <v>372</v>
      </c>
      <c r="E19" s="250" t="s">
        <v>222</v>
      </c>
      <c r="F19" s="247" t="s">
        <v>770</v>
      </c>
      <c r="G19" s="247" t="s">
        <v>151</v>
      </c>
      <c r="H19" s="249">
        <v>16.75</v>
      </c>
      <c r="I19" s="273" t="s">
        <v>143</v>
      </c>
      <c r="J19" s="188"/>
      <c r="K19" s="188"/>
      <c r="L19" s="188"/>
      <c r="M19" s="224">
        <f t="shared" si="3"/>
        <v>238</v>
      </c>
      <c r="N19" s="225">
        <f t="shared" si="7"/>
        <v>332.20833333333331</v>
      </c>
      <c r="O19" s="218">
        <v>100</v>
      </c>
      <c r="P19" s="226">
        <f t="shared" si="4"/>
        <v>3.3220833333333331</v>
      </c>
      <c r="Q19" s="227"/>
      <c r="R19" s="227"/>
      <c r="S19" s="227"/>
      <c r="T19" s="229">
        <f t="shared" si="1"/>
        <v>3.35</v>
      </c>
      <c r="U19" s="231">
        <v>30</v>
      </c>
      <c r="V19" s="226">
        <f t="shared" si="2"/>
        <v>0.55833333333333335</v>
      </c>
      <c r="W19" s="230">
        <f t="shared" si="5"/>
        <v>13.958333333333334</v>
      </c>
      <c r="X19" s="261" t="s">
        <v>761</v>
      </c>
      <c r="Y19" s="269"/>
    </row>
    <row r="20" spans="1:25">
      <c r="A20" s="103">
        <v>1</v>
      </c>
      <c r="B20" s="137">
        <f t="shared" si="6"/>
        <v>8</v>
      </c>
      <c r="C20" s="247" t="s">
        <v>214</v>
      </c>
      <c r="D20" s="283" t="s">
        <v>374</v>
      </c>
      <c r="E20" s="250" t="s">
        <v>218</v>
      </c>
      <c r="F20" s="247" t="s">
        <v>771</v>
      </c>
      <c r="G20" s="247" t="s">
        <v>151</v>
      </c>
      <c r="H20" s="249">
        <v>9.4499999999999993</v>
      </c>
      <c r="I20" s="273" t="s">
        <v>143</v>
      </c>
      <c r="J20" s="188"/>
      <c r="K20" s="188"/>
      <c r="L20" s="188"/>
      <c r="M20" s="224">
        <f t="shared" si="3"/>
        <v>238</v>
      </c>
      <c r="N20" s="225">
        <f t="shared" si="7"/>
        <v>187.42499999999998</v>
      </c>
      <c r="O20" s="218">
        <v>100</v>
      </c>
      <c r="P20" s="226">
        <f t="shared" si="4"/>
        <v>1.8742499999999997</v>
      </c>
      <c r="Q20" s="227"/>
      <c r="R20" s="227"/>
      <c r="S20" s="227"/>
      <c r="T20" s="229">
        <f t="shared" si="1"/>
        <v>1.8899999999999997</v>
      </c>
      <c r="U20" s="231">
        <v>30</v>
      </c>
      <c r="V20" s="226">
        <f t="shared" si="2"/>
        <v>0.315</v>
      </c>
      <c r="W20" s="230">
        <f t="shared" si="5"/>
        <v>7.875</v>
      </c>
      <c r="X20" s="261" t="s">
        <v>761</v>
      </c>
      <c r="Y20" s="269"/>
    </row>
    <row r="21" spans="1:25">
      <c r="A21" s="103">
        <v>1</v>
      </c>
      <c r="B21" s="137">
        <f t="shared" si="6"/>
        <v>9</v>
      </c>
      <c r="C21" s="247" t="s">
        <v>214</v>
      </c>
      <c r="D21" s="283" t="s">
        <v>374</v>
      </c>
      <c r="E21" s="250" t="s">
        <v>223</v>
      </c>
      <c r="F21" s="247" t="s">
        <v>772</v>
      </c>
      <c r="G21" s="247" t="s">
        <v>151</v>
      </c>
      <c r="H21" s="249">
        <v>9.86</v>
      </c>
      <c r="I21" s="273" t="s">
        <v>143</v>
      </c>
      <c r="J21" s="188"/>
      <c r="K21" s="188"/>
      <c r="L21" s="188"/>
      <c r="M21" s="224">
        <f t="shared" si="3"/>
        <v>238</v>
      </c>
      <c r="N21" s="225">
        <f t="shared" si="7"/>
        <v>195.55666666666664</v>
      </c>
      <c r="O21" s="218">
        <v>100</v>
      </c>
      <c r="P21" s="226">
        <f t="shared" si="4"/>
        <v>1.9555666666666665</v>
      </c>
      <c r="Q21" s="227"/>
      <c r="R21" s="227"/>
      <c r="S21" s="227"/>
      <c r="T21" s="229">
        <f t="shared" si="1"/>
        <v>1.972</v>
      </c>
      <c r="U21" s="231">
        <v>30</v>
      </c>
      <c r="V21" s="226">
        <f t="shared" si="2"/>
        <v>0.32866666666666666</v>
      </c>
      <c r="W21" s="230">
        <f t="shared" si="5"/>
        <v>8.2166666666666668</v>
      </c>
      <c r="X21" s="261" t="s">
        <v>761</v>
      </c>
      <c r="Y21" s="269"/>
    </row>
    <row r="22" spans="1:25">
      <c r="A22" s="103">
        <v>1</v>
      </c>
      <c r="B22" s="137">
        <f t="shared" si="6"/>
        <v>10</v>
      </c>
      <c r="C22" s="247" t="s">
        <v>214</v>
      </c>
      <c r="D22" s="283" t="s">
        <v>371</v>
      </c>
      <c r="E22" s="250" t="s">
        <v>215</v>
      </c>
      <c r="F22" s="247" t="s">
        <v>773</v>
      </c>
      <c r="G22" s="247" t="s">
        <v>575</v>
      </c>
      <c r="H22" s="249">
        <v>61.25</v>
      </c>
      <c r="I22" s="273"/>
      <c r="J22" s="188"/>
      <c r="K22" s="188"/>
      <c r="L22" s="188">
        <v>2</v>
      </c>
      <c r="M22" s="224">
        <f t="shared" si="3"/>
        <v>2</v>
      </c>
      <c r="N22" s="225">
        <f t="shared" si="7"/>
        <v>10.208333333333334</v>
      </c>
      <c r="O22" s="218">
        <v>100</v>
      </c>
      <c r="P22" s="226">
        <f t="shared" si="4"/>
        <v>0.10208333333333335</v>
      </c>
      <c r="Q22" s="227"/>
      <c r="R22" s="227"/>
      <c r="S22" s="227"/>
      <c r="T22" s="229">
        <f t="shared" si="1"/>
        <v>12.25</v>
      </c>
      <c r="U22" s="231">
        <v>30</v>
      </c>
      <c r="V22" s="226">
        <f t="shared" si="2"/>
        <v>2.0416666666666665</v>
      </c>
      <c r="W22" s="230">
        <f t="shared" si="5"/>
        <v>51.041666666666664</v>
      </c>
      <c r="X22" s="261" t="s">
        <v>761</v>
      </c>
      <c r="Y22" s="269"/>
    </row>
    <row r="23" spans="1:25">
      <c r="A23" s="103">
        <v>1</v>
      </c>
      <c r="B23" s="137">
        <f t="shared" si="6"/>
        <v>11</v>
      </c>
      <c r="C23" s="247" t="s">
        <v>214</v>
      </c>
      <c r="D23" s="283" t="s">
        <v>1119</v>
      </c>
      <c r="E23" s="250" t="s">
        <v>220</v>
      </c>
      <c r="F23" s="247" t="s">
        <v>269</v>
      </c>
      <c r="G23" s="247" t="s">
        <v>155</v>
      </c>
      <c r="H23" s="249">
        <v>26.7</v>
      </c>
      <c r="I23" s="273" t="s">
        <v>103</v>
      </c>
      <c r="J23" s="188">
        <v>3</v>
      </c>
      <c r="K23" s="188"/>
      <c r="L23" s="188"/>
      <c r="M23" s="224">
        <f t="shared" si="3"/>
        <v>119</v>
      </c>
      <c r="N23" s="225">
        <f t="shared" si="7"/>
        <v>264.77499999999998</v>
      </c>
      <c r="O23" s="218">
        <v>100</v>
      </c>
      <c r="P23" s="226">
        <f t="shared" si="4"/>
        <v>2.6477499999999998</v>
      </c>
      <c r="Q23" s="227">
        <f t="shared" ref="Q23:Q25" si="9">H23*J23*$H$10</f>
        <v>264.77499999999998</v>
      </c>
      <c r="R23" s="220">
        <v>200</v>
      </c>
      <c r="S23" s="228">
        <f t="shared" ref="S23:S25" si="10">Q23/R23</f>
        <v>1.3238749999999999</v>
      </c>
      <c r="T23" s="229">
        <f t="shared" si="1"/>
        <v>5.34</v>
      </c>
      <c r="U23" s="231">
        <v>30</v>
      </c>
      <c r="V23" s="226">
        <f t="shared" si="2"/>
        <v>0.89</v>
      </c>
      <c r="W23" s="230">
        <f t="shared" si="5"/>
        <v>22.25</v>
      </c>
      <c r="X23" s="261" t="s">
        <v>761</v>
      </c>
      <c r="Y23" s="269"/>
    </row>
    <row r="24" spans="1:25">
      <c r="A24" s="103">
        <v>1</v>
      </c>
      <c r="B24" s="137">
        <f t="shared" si="6"/>
        <v>12</v>
      </c>
      <c r="C24" s="247" t="s">
        <v>188</v>
      </c>
      <c r="D24" s="283" t="s">
        <v>868</v>
      </c>
      <c r="E24" s="250" t="s">
        <v>764</v>
      </c>
      <c r="F24" s="247" t="s">
        <v>774</v>
      </c>
      <c r="G24" s="247" t="s">
        <v>154</v>
      </c>
      <c r="H24" s="249">
        <v>4.2699999999999996</v>
      </c>
      <c r="I24" s="273" t="s">
        <v>103</v>
      </c>
      <c r="J24" s="188">
        <v>3</v>
      </c>
      <c r="K24" s="188"/>
      <c r="L24" s="188"/>
      <c r="M24" s="224">
        <f t="shared" si="3"/>
        <v>119</v>
      </c>
      <c r="N24" s="225">
        <f t="shared" si="7"/>
        <v>42.344166666666659</v>
      </c>
      <c r="O24" s="218">
        <v>100</v>
      </c>
      <c r="P24" s="226">
        <f t="shared" si="4"/>
        <v>0.42344166666666661</v>
      </c>
      <c r="Q24" s="227">
        <f t="shared" si="9"/>
        <v>42.344166666666659</v>
      </c>
      <c r="R24" s="220">
        <v>200</v>
      </c>
      <c r="S24" s="228">
        <f t="shared" si="10"/>
        <v>0.2117208333333333</v>
      </c>
      <c r="T24" s="229">
        <f t="shared" si="1"/>
        <v>0.85399999999999987</v>
      </c>
      <c r="U24" s="231">
        <v>30</v>
      </c>
      <c r="V24" s="226">
        <f t="shared" si="2"/>
        <v>0.14233333333333331</v>
      </c>
      <c r="W24" s="230">
        <f t="shared" si="5"/>
        <v>3.5583333333333327</v>
      </c>
      <c r="X24" s="261" t="s">
        <v>761</v>
      </c>
      <c r="Y24" s="269"/>
    </row>
    <row r="25" spans="1:25">
      <c r="A25" s="103">
        <v>1</v>
      </c>
      <c r="B25" s="137">
        <f t="shared" si="6"/>
        <v>13</v>
      </c>
      <c r="C25" s="247" t="s">
        <v>188</v>
      </c>
      <c r="D25" s="283" t="s">
        <v>863</v>
      </c>
      <c r="E25" s="250" t="s">
        <v>194</v>
      </c>
      <c r="F25" s="247" t="s">
        <v>191</v>
      </c>
      <c r="G25" s="247" t="s">
        <v>155</v>
      </c>
      <c r="H25" s="249">
        <v>10.3</v>
      </c>
      <c r="I25" s="273" t="s">
        <v>103</v>
      </c>
      <c r="J25" s="188">
        <v>3</v>
      </c>
      <c r="K25" s="188"/>
      <c r="L25" s="188"/>
      <c r="M25" s="224">
        <f t="shared" si="3"/>
        <v>119</v>
      </c>
      <c r="N25" s="225">
        <f t="shared" si="7"/>
        <v>102.14166666666667</v>
      </c>
      <c r="O25" s="218">
        <v>100</v>
      </c>
      <c r="P25" s="226">
        <f t="shared" si="4"/>
        <v>1.0214166666666666</v>
      </c>
      <c r="Q25" s="227">
        <f t="shared" si="9"/>
        <v>102.14166666666667</v>
      </c>
      <c r="R25" s="220">
        <v>200</v>
      </c>
      <c r="S25" s="228">
        <f t="shared" si="10"/>
        <v>0.51070833333333332</v>
      </c>
      <c r="T25" s="229">
        <f t="shared" si="1"/>
        <v>2.06</v>
      </c>
      <c r="U25" s="231">
        <v>30</v>
      </c>
      <c r="V25" s="226">
        <f t="shared" si="2"/>
        <v>0.34333333333333338</v>
      </c>
      <c r="W25" s="230">
        <f t="shared" si="5"/>
        <v>8.5833333333333339</v>
      </c>
      <c r="X25" s="261" t="s">
        <v>761</v>
      </c>
      <c r="Y25" s="269"/>
    </row>
    <row r="26" spans="1:25">
      <c r="A26" s="103">
        <v>1</v>
      </c>
      <c r="B26" s="137">
        <f t="shared" si="6"/>
        <v>14</v>
      </c>
      <c r="C26" s="247" t="s">
        <v>188</v>
      </c>
      <c r="D26" s="283" t="s">
        <v>366</v>
      </c>
      <c r="E26" s="250" t="s">
        <v>193</v>
      </c>
      <c r="F26" s="247" t="s">
        <v>368</v>
      </c>
      <c r="G26" s="247" t="s">
        <v>151</v>
      </c>
      <c r="H26" s="249">
        <v>16.82</v>
      </c>
      <c r="I26" s="273" t="s">
        <v>143</v>
      </c>
      <c r="J26" s="188"/>
      <c r="K26" s="188"/>
      <c r="L26" s="188"/>
      <c r="M26" s="224">
        <f t="shared" si="3"/>
        <v>238</v>
      </c>
      <c r="N26" s="225">
        <f t="shared" si="7"/>
        <v>333.59666666666664</v>
      </c>
      <c r="O26" s="218">
        <v>100</v>
      </c>
      <c r="P26" s="226">
        <f t="shared" si="4"/>
        <v>3.3359666666666663</v>
      </c>
      <c r="Q26" s="227"/>
      <c r="R26" s="227"/>
      <c r="S26" s="227"/>
      <c r="T26" s="229">
        <f t="shared" si="1"/>
        <v>3.3640000000000003</v>
      </c>
      <c r="U26" s="231">
        <v>30</v>
      </c>
      <c r="V26" s="226">
        <f t="shared" si="2"/>
        <v>0.56066666666666665</v>
      </c>
      <c r="W26" s="230">
        <f t="shared" si="5"/>
        <v>14.016666666666666</v>
      </c>
      <c r="X26" s="261" t="s">
        <v>761</v>
      </c>
      <c r="Y26" s="269"/>
    </row>
    <row r="27" spans="1:25">
      <c r="A27" s="103">
        <v>1</v>
      </c>
      <c r="B27" s="137">
        <f t="shared" si="6"/>
        <v>15</v>
      </c>
      <c r="C27" s="247" t="s">
        <v>188</v>
      </c>
      <c r="D27" s="283" t="s">
        <v>366</v>
      </c>
      <c r="E27" s="250" t="s">
        <v>198</v>
      </c>
      <c r="F27" s="247" t="s">
        <v>367</v>
      </c>
      <c r="G27" s="247" t="s">
        <v>151</v>
      </c>
      <c r="H27" s="249">
        <v>4.67</v>
      </c>
      <c r="I27" s="273" t="s">
        <v>143</v>
      </c>
      <c r="J27" s="188"/>
      <c r="K27" s="188"/>
      <c r="L27" s="188"/>
      <c r="M27" s="224">
        <f t="shared" si="3"/>
        <v>238</v>
      </c>
      <c r="N27" s="225">
        <f t="shared" si="7"/>
        <v>92.62166666666667</v>
      </c>
      <c r="O27" s="218">
        <v>100</v>
      </c>
      <c r="P27" s="226">
        <f t="shared" si="4"/>
        <v>0.92621666666666669</v>
      </c>
      <c r="Q27" s="227"/>
      <c r="R27" s="227"/>
      <c r="S27" s="227"/>
      <c r="T27" s="229">
        <f t="shared" si="1"/>
        <v>0.93399999999999994</v>
      </c>
      <c r="U27" s="231">
        <v>30</v>
      </c>
      <c r="V27" s="226">
        <f t="shared" si="2"/>
        <v>0.15566666666666668</v>
      </c>
      <c r="W27" s="230">
        <f t="shared" si="5"/>
        <v>3.8916666666666671</v>
      </c>
      <c r="X27" s="261" t="s">
        <v>761</v>
      </c>
      <c r="Y27" s="269"/>
    </row>
    <row r="28" spans="1:25">
      <c r="A28" s="103">
        <v>1</v>
      </c>
      <c r="B28" s="137">
        <f t="shared" si="6"/>
        <v>16</v>
      </c>
      <c r="C28" s="247" t="s">
        <v>188</v>
      </c>
      <c r="D28" s="283" t="s">
        <v>197</v>
      </c>
      <c r="E28" s="250" t="s">
        <v>195</v>
      </c>
      <c r="F28" s="247" t="s">
        <v>775</v>
      </c>
      <c r="G28" s="247" t="s">
        <v>150</v>
      </c>
      <c r="H28" s="249">
        <v>25.91</v>
      </c>
      <c r="I28" s="273" t="s">
        <v>776</v>
      </c>
      <c r="J28" s="188"/>
      <c r="K28" s="188"/>
      <c r="L28" s="188"/>
      <c r="M28" s="188"/>
      <c r="N28" s="188"/>
      <c r="O28" s="218">
        <v>100</v>
      </c>
      <c r="P28" s="226"/>
      <c r="Q28" s="227"/>
      <c r="R28" s="227"/>
      <c r="S28" s="227"/>
      <c r="T28" s="229">
        <f t="shared" si="1"/>
        <v>5.1820000000000004</v>
      </c>
      <c r="U28" s="231">
        <v>30</v>
      </c>
      <c r="V28" s="226">
        <f t="shared" si="2"/>
        <v>0.86366666666666669</v>
      </c>
      <c r="W28" s="230"/>
      <c r="X28" s="261" t="s">
        <v>761</v>
      </c>
      <c r="Y28" s="270" t="s">
        <v>754</v>
      </c>
    </row>
    <row r="29" spans="1:25">
      <c r="A29" s="103">
        <v>1</v>
      </c>
      <c r="B29" s="137">
        <f t="shared" si="6"/>
        <v>17</v>
      </c>
      <c r="C29" s="247" t="s">
        <v>188</v>
      </c>
      <c r="D29" s="283" t="s">
        <v>1116</v>
      </c>
      <c r="E29" s="250" t="s">
        <v>196</v>
      </c>
      <c r="F29" s="247" t="s">
        <v>777</v>
      </c>
      <c r="G29" s="247" t="s">
        <v>152</v>
      </c>
      <c r="H29" s="249">
        <v>10.43</v>
      </c>
      <c r="I29" s="273" t="s">
        <v>776</v>
      </c>
      <c r="J29" s="188"/>
      <c r="K29" s="188"/>
      <c r="L29" s="188"/>
      <c r="M29" s="188"/>
      <c r="N29" s="188"/>
      <c r="O29" s="218">
        <v>100</v>
      </c>
      <c r="P29" s="226"/>
      <c r="Q29" s="227"/>
      <c r="R29" s="227"/>
      <c r="S29" s="227"/>
      <c r="T29" s="229">
        <f t="shared" si="1"/>
        <v>2.0860000000000003</v>
      </c>
      <c r="U29" s="231">
        <v>30</v>
      </c>
      <c r="V29" s="226">
        <f t="shared" si="2"/>
        <v>0.34766666666666668</v>
      </c>
      <c r="W29" s="230"/>
      <c r="X29" s="261" t="s">
        <v>761</v>
      </c>
      <c r="Y29" s="270" t="s">
        <v>754</v>
      </c>
    </row>
    <row r="30" spans="1:25">
      <c r="A30" s="103">
        <v>1</v>
      </c>
      <c r="B30" s="137">
        <f t="shared" si="6"/>
        <v>18</v>
      </c>
      <c r="C30" s="247" t="s">
        <v>188</v>
      </c>
      <c r="D30" s="283" t="s">
        <v>192</v>
      </c>
      <c r="E30" s="250" t="s">
        <v>189</v>
      </c>
      <c r="F30" s="247" t="s">
        <v>260</v>
      </c>
      <c r="G30" s="247" t="s">
        <v>152</v>
      </c>
      <c r="H30" s="249">
        <v>59.44</v>
      </c>
      <c r="I30" s="273" t="s">
        <v>776</v>
      </c>
      <c r="J30" s="188"/>
      <c r="K30" s="188"/>
      <c r="L30" s="188"/>
      <c r="M30" s="188"/>
      <c r="N30" s="188"/>
      <c r="O30" s="218">
        <v>100</v>
      </c>
      <c r="P30" s="226"/>
      <c r="Q30" s="227"/>
      <c r="R30" s="227"/>
      <c r="S30" s="227"/>
      <c r="T30" s="229">
        <f t="shared" si="1"/>
        <v>11.887999999999998</v>
      </c>
      <c r="U30" s="231">
        <v>30</v>
      </c>
      <c r="V30" s="226">
        <f t="shared" si="2"/>
        <v>1.9813333333333332</v>
      </c>
      <c r="W30" s="230"/>
      <c r="X30" s="261" t="s">
        <v>761</v>
      </c>
      <c r="Y30" s="270" t="s">
        <v>754</v>
      </c>
    </row>
    <row r="31" spans="1:25">
      <c r="A31" s="103">
        <v>1</v>
      </c>
      <c r="B31" s="137">
        <f t="shared" si="6"/>
        <v>19</v>
      </c>
      <c r="C31" s="247" t="s">
        <v>188</v>
      </c>
      <c r="D31" s="283" t="s">
        <v>192</v>
      </c>
      <c r="E31" s="250" t="s">
        <v>190</v>
      </c>
      <c r="F31" s="247" t="s">
        <v>260</v>
      </c>
      <c r="G31" s="247" t="s">
        <v>152</v>
      </c>
      <c r="H31" s="249">
        <v>33.79</v>
      </c>
      <c r="I31" s="273" t="s">
        <v>776</v>
      </c>
      <c r="J31" s="188"/>
      <c r="K31" s="188"/>
      <c r="L31" s="188"/>
      <c r="M31" s="188"/>
      <c r="N31" s="188"/>
      <c r="O31" s="218">
        <v>100</v>
      </c>
      <c r="P31" s="226"/>
      <c r="Q31" s="227"/>
      <c r="R31" s="227"/>
      <c r="S31" s="227"/>
      <c r="T31" s="229">
        <f t="shared" si="1"/>
        <v>6.7579999999999991</v>
      </c>
      <c r="U31" s="231">
        <v>30</v>
      </c>
      <c r="V31" s="226">
        <f t="shared" si="2"/>
        <v>1.1263333333333334</v>
      </c>
      <c r="W31" s="230"/>
      <c r="X31" s="261" t="s">
        <v>761</v>
      </c>
      <c r="Y31" s="270" t="s">
        <v>754</v>
      </c>
    </row>
    <row r="32" spans="1:25">
      <c r="A32" s="103">
        <v>1</v>
      </c>
      <c r="B32" s="137">
        <f t="shared" si="6"/>
        <v>20</v>
      </c>
      <c r="C32" s="267" t="s">
        <v>188</v>
      </c>
      <c r="D32" s="310" t="s">
        <v>1131</v>
      </c>
      <c r="E32" s="272" t="s">
        <v>765</v>
      </c>
      <c r="F32" s="267" t="s">
        <v>249</v>
      </c>
      <c r="G32" s="267" t="s">
        <v>521</v>
      </c>
      <c r="H32" s="274">
        <v>2.44</v>
      </c>
      <c r="I32" s="273" t="s">
        <v>776</v>
      </c>
      <c r="J32" s="188"/>
      <c r="K32" s="188"/>
      <c r="L32" s="188"/>
      <c r="M32" s="188"/>
      <c r="N32" s="188"/>
      <c r="O32" s="218">
        <v>100</v>
      </c>
      <c r="P32" s="226"/>
      <c r="Q32" s="227"/>
      <c r="R32" s="227"/>
      <c r="S32" s="227"/>
      <c r="T32" s="229">
        <f t="shared" si="1"/>
        <v>0.48799999999999999</v>
      </c>
      <c r="U32" s="231">
        <v>30</v>
      </c>
      <c r="V32" s="226">
        <f t="shared" si="2"/>
        <v>8.1333333333333327E-2</v>
      </c>
      <c r="W32" s="230"/>
      <c r="X32" s="261" t="s">
        <v>761</v>
      </c>
      <c r="Y32" s="281" t="s">
        <v>1111</v>
      </c>
    </row>
    <row r="33" spans="1:25" s="105" customFormat="1" ht="12.75">
      <c r="A33" s="103">
        <v>1</v>
      </c>
      <c r="B33" s="137">
        <f t="shared" si="6"/>
        <v>21</v>
      </c>
      <c r="C33" s="247"/>
      <c r="D33" s="266"/>
      <c r="E33" s="190"/>
      <c r="F33" s="189"/>
      <c r="G33" s="193"/>
      <c r="H33" s="223"/>
      <c r="I33" s="193"/>
      <c r="J33" s="193"/>
      <c r="K33" s="193"/>
      <c r="L33" s="193"/>
      <c r="M33" s="193"/>
      <c r="N33" s="193"/>
      <c r="O33" s="193"/>
      <c r="P33" s="193"/>
      <c r="Q33" s="227"/>
      <c r="R33" s="219"/>
      <c r="S33" s="228"/>
      <c r="T33" s="228"/>
      <c r="U33" s="228"/>
      <c r="V33" s="228"/>
      <c r="W33" s="228"/>
    </row>
    <row r="34" spans="1:25" s="105" customFormat="1" ht="12.75">
      <c r="A34" s="103"/>
      <c r="B34" s="104"/>
      <c r="C34" s="268"/>
      <c r="D34" s="168"/>
      <c r="E34" s="168"/>
      <c r="F34" s="168"/>
      <c r="G34" s="168"/>
      <c r="H34" s="168"/>
      <c r="I34" s="168"/>
      <c r="J34" s="168"/>
      <c r="K34" s="168"/>
      <c r="L34" s="168"/>
      <c r="M34" s="168"/>
      <c r="N34" s="168"/>
      <c r="O34" s="104"/>
      <c r="P34" s="202"/>
      <c r="Q34" s="170"/>
      <c r="R34" s="139"/>
      <c r="S34" s="172"/>
      <c r="T34" s="173"/>
      <c r="U34" s="228"/>
      <c r="V34" s="170"/>
      <c r="W34" s="173"/>
    </row>
    <row r="35" spans="1:25">
      <c r="A35" s="103"/>
      <c r="B35" s="104"/>
      <c r="C35" s="268"/>
      <c r="D35" s="168"/>
      <c r="E35" s="168"/>
      <c r="F35" s="232" t="s">
        <v>241</v>
      </c>
      <c r="G35" s="232"/>
      <c r="H35" s="245">
        <f>SUM(H13:H33)</f>
        <v>735.81</v>
      </c>
      <c r="I35" s="232"/>
      <c r="J35" s="232"/>
      <c r="K35" s="232"/>
      <c r="L35" s="232"/>
      <c r="M35" s="232"/>
      <c r="N35" s="233">
        <f>SUM(N13:N34)</f>
        <v>6373.0391666666656</v>
      </c>
      <c r="O35" s="234" t="s">
        <v>242</v>
      </c>
      <c r="P35" s="235">
        <f>SUM(P13:P33)</f>
        <v>63.730391666666662</v>
      </c>
      <c r="Q35" s="236">
        <f>SUM(Q13:Q33)</f>
        <v>4397.7441666666664</v>
      </c>
      <c r="R35" s="237" t="s">
        <v>243</v>
      </c>
      <c r="S35" s="238">
        <f>SUM(S13:S33)</f>
        <v>21.988720833333332</v>
      </c>
      <c r="T35" s="239">
        <f>SUM(T13:T33)</f>
        <v>147.16200000000003</v>
      </c>
      <c r="U35" s="234"/>
      <c r="V35" s="235">
        <f>SUM(V13:V33)</f>
        <v>24.527000000000001</v>
      </c>
      <c r="W35" s="240">
        <f>SUM(W13:W33)</f>
        <v>503.16666666666657</v>
      </c>
    </row>
    <row r="36" spans="1:25">
      <c r="A36" s="103"/>
      <c r="B36" s="104"/>
      <c r="C36" s="268"/>
      <c r="D36" s="168"/>
      <c r="E36" s="168"/>
      <c r="F36" s="168"/>
      <c r="G36" s="168"/>
      <c r="H36" s="168"/>
      <c r="I36" s="168"/>
      <c r="J36" s="168"/>
      <c r="K36" s="168"/>
      <c r="L36" s="168"/>
      <c r="M36" s="168"/>
      <c r="N36" s="169"/>
      <c r="O36" s="104"/>
      <c r="P36" s="170"/>
      <c r="Q36" s="170"/>
      <c r="R36" s="139"/>
      <c r="S36" s="173"/>
      <c r="T36" s="171"/>
      <c r="U36" s="138"/>
      <c r="V36" s="138"/>
      <c r="W36" s="170"/>
    </row>
    <row r="37" spans="1:25" ht="21.6" customHeight="1">
      <c r="A37" s="103"/>
      <c r="B37" s="104"/>
      <c r="C37" s="268"/>
      <c r="D37" s="168"/>
      <c r="E37" s="168"/>
      <c r="F37" s="168"/>
      <c r="G37" s="168"/>
      <c r="H37" s="168"/>
      <c r="I37" s="541" t="s">
        <v>244</v>
      </c>
      <c r="J37" s="541"/>
      <c r="K37" s="541"/>
      <c r="L37" s="541"/>
      <c r="M37" s="541"/>
      <c r="N37" s="242">
        <f>N35+Q35</f>
        <v>10770.783333333333</v>
      </c>
      <c r="O37" s="243" t="s">
        <v>245</v>
      </c>
      <c r="P37" s="241">
        <f>P35+S35</f>
        <v>85.719112499999994</v>
      </c>
      <c r="Q37" s="542" t="s">
        <v>425</v>
      </c>
      <c r="R37" s="542"/>
      <c r="S37" s="542"/>
      <c r="T37" s="244"/>
      <c r="U37" s="543">
        <f>P37*O7</f>
        <v>1714.3822499999999</v>
      </c>
      <c r="V37" s="543"/>
      <c r="W37" s="543"/>
    </row>
    <row r="38" spans="1:25">
      <c r="A38" s="103"/>
    </row>
    <row r="39" spans="1:25">
      <c r="A39" s="103"/>
    </row>
    <row r="40" spans="1:2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row>
  </sheetData>
  <sheetProtection algorithmName="SHA-512" hashValue="9iREFL0BIU+HEDAEHhVBym646cuBGhwByZ2YW5tI+1vfQMbvxBXlbNr8b5c+VqLWFjy5liaPezpwwwCrINAcqw==" saltValue="iZlAQu+6V4BiCMOUKLxusw==" spinCount="100000" sheet="1" objects="1" scenarios="1"/>
  <mergeCells count="16">
    <mergeCell ref="U5:V5"/>
    <mergeCell ref="I37:M37"/>
    <mergeCell ref="Q37:S37"/>
    <mergeCell ref="U37:W37"/>
    <mergeCell ref="I7:L7"/>
    <mergeCell ref="I9:L9"/>
    <mergeCell ref="I10:L10"/>
    <mergeCell ref="N10:P10"/>
    <mergeCell ref="Q10:S10"/>
    <mergeCell ref="U10:W10"/>
    <mergeCell ref="B6:D6"/>
    <mergeCell ref="I6:L6"/>
    <mergeCell ref="B3:C3"/>
    <mergeCell ref="B4:H4"/>
    <mergeCell ref="J4:R4"/>
    <mergeCell ref="B5:S5"/>
  </mergeCells>
  <conditionalFormatting sqref="D7:D33">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1650D-3C99-4071-A93C-75989BE05966}">
  <sheetPr codeName="Tabelle14">
    <tabColor rgb="FFFFFF00"/>
  </sheetPr>
  <dimension ref="A3:AME123"/>
  <sheetViews>
    <sheetView workbookViewId="0">
      <selection activeCell="K22" sqref="K22"/>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7.75" style="104" customWidth="1"/>
    <col min="26" max="1019" width="10.625" style="105" customWidth="1"/>
    <col min="1020" max="1025" width="10.625" customWidth="1"/>
    <col min="1026" max="1026" width="11" customWidth="1"/>
  </cols>
  <sheetData>
    <row r="3" spans="1:25"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5" ht="18" customHeight="1">
      <c r="A4" s="103"/>
      <c r="B4" s="537" t="str">
        <f>Objektübersicht!C10</f>
        <v>Auberlen Realschule, Hermann-Löns-Weg 11, 70736 Fellbach</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5"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5" ht="15" customHeight="1">
      <c r="A6" s="103"/>
      <c r="B6" s="534" t="s">
        <v>160</v>
      </c>
      <c r="C6" s="534"/>
      <c r="D6" s="534"/>
      <c r="E6" s="108"/>
      <c r="F6" s="108"/>
      <c r="G6"/>
      <c r="H6" s="222" t="s">
        <v>428</v>
      </c>
      <c r="I6" s="535" t="s">
        <v>161</v>
      </c>
      <c r="J6" s="535"/>
      <c r="K6" s="535"/>
      <c r="L6" s="536"/>
      <c r="M6" s="109">
        <v>5</v>
      </c>
      <c r="N6" s="104"/>
      <c r="O6" s="110"/>
      <c r="P6" s="110"/>
      <c r="Q6" s="110"/>
      <c r="R6" s="110"/>
      <c r="S6" s="110"/>
      <c r="T6" s="110"/>
      <c r="U6" s="110"/>
      <c r="V6" s="110"/>
      <c r="W6" s="110"/>
      <c r="X6" s="106"/>
    </row>
    <row r="7" spans="1:25" ht="15" customHeight="1">
      <c r="A7" s="103"/>
      <c r="B7" s="104"/>
      <c r="C7" s="111"/>
      <c r="D7" s="112"/>
      <c r="E7" s="112"/>
      <c r="F7" s="113" t="s">
        <v>162</v>
      </c>
      <c r="G7" s="114">
        <v>58</v>
      </c>
      <c r="H7"/>
      <c r="I7" s="535" t="s">
        <v>163</v>
      </c>
      <c r="J7" s="535"/>
      <c r="K7" s="535"/>
      <c r="L7" s="536"/>
      <c r="M7" s="109">
        <v>192</v>
      </c>
      <c r="N7" s="115" t="s">
        <v>164</v>
      </c>
      <c r="O7" s="174">
        <f>SVS_Unterhaltsreinigung!F72</f>
        <v>20</v>
      </c>
      <c r="P7" s="116">
        <f>M7</f>
        <v>192</v>
      </c>
      <c r="Q7" s="104"/>
      <c r="R7"/>
      <c r="S7" s="104"/>
      <c r="T7" s="104"/>
      <c r="U7" s="104"/>
      <c r="V7" s="117" t="s">
        <v>165</v>
      </c>
      <c r="W7" s="174">
        <f>SVS_Grundreinigung!F72</f>
        <v>25</v>
      </c>
      <c r="X7" s="106"/>
    </row>
    <row r="8" spans="1:25">
      <c r="A8" s="103"/>
      <c r="C8" s="104"/>
      <c r="D8" s="104"/>
      <c r="E8" s="104"/>
      <c r="F8" s="104"/>
      <c r="G8" s="112"/>
      <c r="H8" s="104"/>
      <c r="I8" s="104"/>
      <c r="J8" s="104"/>
      <c r="K8" s="104"/>
      <c r="L8" s="104"/>
      <c r="M8" s="221">
        <f>M7/12/5</f>
        <v>3.2</v>
      </c>
      <c r="N8" s="104"/>
      <c r="O8" s="104"/>
      <c r="P8" s="104"/>
      <c r="Q8" s="104"/>
      <c r="R8" s="104"/>
      <c r="S8" s="104"/>
      <c r="T8" s="104"/>
      <c r="U8" s="104"/>
      <c r="V8" s="104"/>
      <c r="W8" s="104"/>
      <c r="X8" s="106"/>
    </row>
    <row r="9" spans="1:25" ht="15">
      <c r="A9" s="103"/>
      <c r="B9" s="104"/>
      <c r="C9" s="104"/>
      <c r="D9" s="104"/>
      <c r="E9" s="111"/>
      <c r="F9" s="111"/>
      <c r="G9" s="112"/>
      <c r="H9" s="222" t="s">
        <v>733</v>
      </c>
      <c r="I9" s="535" t="s">
        <v>161</v>
      </c>
      <c r="J9" s="535"/>
      <c r="K9" s="535"/>
      <c r="L9" s="536"/>
      <c r="M9" s="109"/>
      <c r="N9" s="118"/>
      <c r="O9" s="104"/>
      <c r="P9" s="110"/>
      <c r="Q9" s="110"/>
      <c r="R9" s="110"/>
      <c r="S9" s="110"/>
      <c r="T9" s="110"/>
      <c r="U9" s="104"/>
      <c r="V9" s="104"/>
      <c r="W9" s="104"/>
      <c r="X9" s="106"/>
    </row>
    <row r="10" spans="1:25">
      <c r="A10" s="103"/>
      <c r="B10" s="104"/>
      <c r="C10" s="104"/>
      <c r="D10" s="104"/>
      <c r="E10" s="111"/>
      <c r="F10" s="113" t="s">
        <v>162</v>
      </c>
      <c r="G10" s="104"/>
      <c r="H10" s="259" t="e">
        <f>M10/M9/12</f>
        <v>#DIV/0!</v>
      </c>
      <c r="I10" s="535" t="s">
        <v>163</v>
      </c>
      <c r="J10" s="535"/>
      <c r="K10" s="535"/>
      <c r="L10" s="536"/>
      <c r="M10" s="109"/>
      <c r="N10" s="538" t="s">
        <v>166</v>
      </c>
      <c r="O10" s="538"/>
      <c r="P10" s="538"/>
      <c r="Q10" s="539" t="s">
        <v>167</v>
      </c>
      <c r="R10" s="539"/>
      <c r="S10" s="539"/>
      <c r="T10" s="119" t="s">
        <v>31</v>
      </c>
      <c r="U10" s="540" t="s">
        <v>168</v>
      </c>
      <c r="V10" s="540"/>
      <c r="W10" s="540"/>
      <c r="X10" s="106"/>
    </row>
    <row r="11" spans="1:25"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5" ht="8.4499999999999993" customHeight="1">
      <c r="A12" s="103"/>
      <c r="B12" s="134"/>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5">
      <c r="A13" s="103">
        <v>1</v>
      </c>
      <c r="B13" s="137">
        <v>1</v>
      </c>
      <c r="C13" s="276" t="s">
        <v>781</v>
      </c>
      <c r="D13" s="276" t="s">
        <v>192</v>
      </c>
      <c r="E13" s="275" t="s">
        <v>784</v>
      </c>
      <c r="F13" s="276" t="s">
        <v>224</v>
      </c>
      <c r="G13" s="276" t="s">
        <v>150</v>
      </c>
      <c r="H13" s="278">
        <v>18.920000000000002</v>
      </c>
      <c r="I13" s="279"/>
      <c r="J13" s="188"/>
      <c r="K13" s="188"/>
      <c r="L13" s="188"/>
      <c r="M13" s="224">
        <f t="shared" ref="M13:M58" si="0">((I13*$M$8*12)+(K13*0.8*12)+L13)</f>
        <v>0</v>
      </c>
      <c r="N13" s="225">
        <f>(H13*M13)/12</f>
        <v>0</v>
      </c>
      <c r="O13" s="218">
        <v>100</v>
      </c>
      <c r="P13" s="226">
        <f>N13/O13</f>
        <v>0</v>
      </c>
      <c r="Q13" s="227"/>
      <c r="R13" s="227"/>
      <c r="S13" s="227"/>
      <c r="T13" s="229">
        <f t="shared" ref="T13:T58" si="1">H13/O13*$O$7</f>
        <v>3.7840000000000003</v>
      </c>
      <c r="U13" s="231">
        <v>30</v>
      </c>
      <c r="V13" s="226">
        <f t="shared" ref="V13:V53" si="2">H13/U13</f>
        <v>0.63066666666666671</v>
      </c>
      <c r="W13" s="230">
        <f>V13*$W$7</f>
        <v>15.766666666666667</v>
      </c>
      <c r="X13" s="261" t="s">
        <v>860</v>
      </c>
      <c r="Y13" s="269"/>
    </row>
    <row r="14" spans="1:25">
      <c r="A14" s="103"/>
      <c r="B14" s="137">
        <f>B13+1</f>
        <v>2</v>
      </c>
      <c r="C14" s="276" t="s">
        <v>781</v>
      </c>
      <c r="D14" s="276" t="s">
        <v>192</v>
      </c>
      <c r="E14" s="275" t="s">
        <v>785</v>
      </c>
      <c r="F14" s="276" t="s">
        <v>224</v>
      </c>
      <c r="G14" s="276" t="s">
        <v>150</v>
      </c>
      <c r="H14" s="278">
        <v>11.05</v>
      </c>
      <c r="I14" s="279"/>
      <c r="J14" s="188"/>
      <c r="K14" s="188"/>
      <c r="L14" s="188"/>
      <c r="M14" s="224">
        <f t="shared" si="0"/>
        <v>0</v>
      </c>
      <c r="N14" s="225">
        <f t="shared" ref="N14:N77" si="3">(H14*M14)/12</f>
        <v>0</v>
      </c>
      <c r="O14" s="218">
        <v>100</v>
      </c>
      <c r="P14" s="226">
        <f t="shared" ref="P14:P77" si="4">N14/O14</f>
        <v>0</v>
      </c>
      <c r="Q14" s="227"/>
      <c r="R14" s="219"/>
      <c r="S14" s="228"/>
      <c r="T14" s="229">
        <f t="shared" si="1"/>
        <v>2.21</v>
      </c>
      <c r="U14" s="231">
        <v>30</v>
      </c>
      <c r="V14" s="226">
        <f t="shared" si="2"/>
        <v>0.36833333333333335</v>
      </c>
      <c r="W14" s="230">
        <f t="shared" ref="W14:W82" si="5">V14*$W$7</f>
        <v>9.2083333333333339</v>
      </c>
      <c r="X14" s="261" t="s">
        <v>860</v>
      </c>
      <c r="Y14" s="269"/>
    </row>
    <row r="15" spans="1:25">
      <c r="A15" s="103">
        <v>1</v>
      </c>
      <c r="B15" s="137">
        <f t="shared" ref="B15:B83" si="6">B14+1</f>
        <v>3</v>
      </c>
      <c r="C15" s="276" t="s">
        <v>781</v>
      </c>
      <c r="D15" s="276" t="s">
        <v>192</v>
      </c>
      <c r="E15" s="275" t="s">
        <v>786</v>
      </c>
      <c r="F15" s="276" t="s">
        <v>224</v>
      </c>
      <c r="G15" s="276" t="s">
        <v>150</v>
      </c>
      <c r="H15" s="278">
        <v>34.299999999999997</v>
      </c>
      <c r="I15" s="279"/>
      <c r="J15" s="188"/>
      <c r="K15" s="188"/>
      <c r="L15" s="188"/>
      <c r="M15" s="224">
        <f t="shared" si="0"/>
        <v>0</v>
      </c>
      <c r="N15" s="225">
        <f t="shared" si="3"/>
        <v>0</v>
      </c>
      <c r="O15" s="218">
        <v>100</v>
      </c>
      <c r="P15" s="226">
        <f t="shared" si="4"/>
        <v>0</v>
      </c>
      <c r="Q15" s="227"/>
      <c r="R15" s="219"/>
      <c r="S15" s="228"/>
      <c r="T15" s="229">
        <f t="shared" si="1"/>
        <v>6.8599999999999994</v>
      </c>
      <c r="U15" s="231">
        <v>30</v>
      </c>
      <c r="V15" s="226">
        <f t="shared" si="2"/>
        <v>1.1433333333333333</v>
      </c>
      <c r="W15" s="230">
        <f t="shared" si="5"/>
        <v>28.583333333333332</v>
      </c>
      <c r="X15" s="261" t="s">
        <v>860</v>
      </c>
      <c r="Y15" s="269"/>
    </row>
    <row r="16" spans="1:25">
      <c r="A16" s="103">
        <v>1</v>
      </c>
      <c r="B16" s="137">
        <f t="shared" si="6"/>
        <v>4</v>
      </c>
      <c r="C16" s="276" t="s">
        <v>781</v>
      </c>
      <c r="D16" s="276" t="s">
        <v>192</v>
      </c>
      <c r="E16" s="275" t="s">
        <v>787</v>
      </c>
      <c r="F16" s="276" t="s">
        <v>224</v>
      </c>
      <c r="G16" s="276" t="s">
        <v>150</v>
      </c>
      <c r="H16" s="278">
        <v>87.91</v>
      </c>
      <c r="I16" s="279"/>
      <c r="J16" s="188"/>
      <c r="K16" s="188"/>
      <c r="L16" s="188"/>
      <c r="M16" s="224">
        <f t="shared" si="0"/>
        <v>0</v>
      </c>
      <c r="N16" s="225">
        <f t="shared" si="3"/>
        <v>0</v>
      </c>
      <c r="O16" s="218">
        <v>100</v>
      </c>
      <c r="P16" s="226">
        <f t="shared" si="4"/>
        <v>0</v>
      </c>
      <c r="Q16" s="227"/>
      <c r="R16" s="219"/>
      <c r="S16" s="228"/>
      <c r="T16" s="229">
        <f t="shared" si="1"/>
        <v>17.582000000000001</v>
      </c>
      <c r="U16" s="231">
        <v>30</v>
      </c>
      <c r="V16" s="226">
        <f t="shared" si="2"/>
        <v>2.930333333333333</v>
      </c>
      <c r="W16" s="230">
        <f t="shared" si="5"/>
        <v>73.258333333333326</v>
      </c>
      <c r="X16" s="261" t="s">
        <v>860</v>
      </c>
      <c r="Y16" s="269"/>
    </row>
    <row r="17" spans="1:25">
      <c r="A17" s="103">
        <v>1</v>
      </c>
      <c r="B17" s="137">
        <f t="shared" si="6"/>
        <v>5</v>
      </c>
      <c r="C17" s="276" t="s">
        <v>782</v>
      </c>
      <c r="D17" s="276" t="s">
        <v>861</v>
      </c>
      <c r="E17" s="277" t="s">
        <v>744</v>
      </c>
      <c r="F17" s="276" t="s">
        <v>788</v>
      </c>
      <c r="G17" s="276" t="s">
        <v>789</v>
      </c>
      <c r="H17" s="280">
        <v>19.760000000000002</v>
      </c>
      <c r="I17" s="279"/>
      <c r="J17" s="188"/>
      <c r="K17" s="188"/>
      <c r="L17" s="188">
        <v>6</v>
      </c>
      <c r="M17" s="224">
        <f t="shared" si="0"/>
        <v>6</v>
      </c>
      <c r="N17" s="225">
        <f t="shared" si="3"/>
        <v>9.8800000000000008</v>
      </c>
      <c r="O17" s="218">
        <v>100</v>
      </c>
      <c r="P17" s="226">
        <f t="shared" si="4"/>
        <v>9.8800000000000013E-2</v>
      </c>
      <c r="Q17" s="227"/>
      <c r="R17" s="227"/>
      <c r="S17" s="227"/>
      <c r="T17" s="229">
        <f t="shared" si="1"/>
        <v>3.9520000000000004</v>
      </c>
      <c r="U17" s="231">
        <v>30</v>
      </c>
      <c r="V17" s="226">
        <f t="shared" si="2"/>
        <v>0.65866666666666673</v>
      </c>
      <c r="W17" s="230">
        <f t="shared" si="5"/>
        <v>16.466666666666669</v>
      </c>
      <c r="X17" s="261" t="s">
        <v>860</v>
      </c>
      <c r="Y17" s="269"/>
    </row>
    <row r="18" spans="1:25">
      <c r="A18" s="103">
        <v>1</v>
      </c>
      <c r="B18" s="137">
        <f t="shared" si="6"/>
        <v>6</v>
      </c>
      <c r="C18" s="276" t="s">
        <v>782</v>
      </c>
      <c r="D18" s="276" t="s">
        <v>197</v>
      </c>
      <c r="E18" s="277" t="s">
        <v>746</v>
      </c>
      <c r="F18" s="276" t="s">
        <v>790</v>
      </c>
      <c r="G18" s="276" t="s">
        <v>521</v>
      </c>
      <c r="H18" s="280">
        <v>87.02</v>
      </c>
      <c r="I18" s="279"/>
      <c r="J18" s="188"/>
      <c r="K18" s="188"/>
      <c r="L18" s="188"/>
      <c r="M18" s="224">
        <f t="shared" si="0"/>
        <v>0</v>
      </c>
      <c r="N18" s="225">
        <f t="shared" si="3"/>
        <v>0</v>
      </c>
      <c r="O18" s="218">
        <v>100</v>
      </c>
      <c r="P18" s="226">
        <f t="shared" si="4"/>
        <v>0</v>
      </c>
      <c r="Q18" s="227"/>
      <c r="R18" s="219"/>
      <c r="S18" s="228"/>
      <c r="T18" s="229">
        <f t="shared" si="1"/>
        <v>17.404</v>
      </c>
      <c r="U18" s="231">
        <v>30</v>
      </c>
      <c r="V18" s="226">
        <f t="shared" si="2"/>
        <v>2.9006666666666665</v>
      </c>
      <c r="W18" s="230">
        <f t="shared" si="5"/>
        <v>72.516666666666666</v>
      </c>
      <c r="X18" s="261" t="s">
        <v>860</v>
      </c>
      <c r="Y18" s="269"/>
    </row>
    <row r="19" spans="1:25">
      <c r="A19" s="103">
        <v>1</v>
      </c>
      <c r="B19" s="137">
        <f t="shared" si="6"/>
        <v>7</v>
      </c>
      <c r="C19" s="276" t="s">
        <v>782</v>
      </c>
      <c r="D19" s="276"/>
      <c r="E19" s="277" t="s">
        <v>791</v>
      </c>
      <c r="F19" s="276" t="s">
        <v>792</v>
      </c>
      <c r="G19" s="276" t="s">
        <v>152</v>
      </c>
      <c r="H19" s="280">
        <v>127.38</v>
      </c>
      <c r="I19" s="279"/>
      <c r="J19" s="188"/>
      <c r="K19" s="188"/>
      <c r="L19" s="188"/>
      <c r="M19" s="224">
        <f t="shared" si="0"/>
        <v>0</v>
      </c>
      <c r="N19" s="225">
        <f t="shared" si="3"/>
        <v>0</v>
      </c>
      <c r="O19" s="218">
        <v>100</v>
      </c>
      <c r="P19" s="226">
        <f t="shared" si="4"/>
        <v>0</v>
      </c>
      <c r="Q19" s="227"/>
      <c r="R19" s="219"/>
      <c r="S19" s="228"/>
      <c r="T19" s="229">
        <f t="shared" si="1"/>
        <v>25.475999999999999</v>
      </c>
      <c r="U19" s="231">
        <v>30</v>
      </c>
      <c r="V19" s="226">
        <f t="shared" si="2"/>
        <v>4.2459999999999996</v>
      </c>
      <c r="W19" s="230">
        <f t="shared" si="5"/>
        <v>106.14999999999999</v>
      </c>
      <c r="X19" s="261" t="s">
        <v>860</v>
      </c>
      <c r="Y19" s="269"/>
    </row>
    <row r="20" spans="1:25">
      <c r="A20" s="103">
        <v>1</v>
      </c>
      <c r="B20" s="137">
        <f t="shared" si="6"/>
        <v>8</v>
      </c>
      <c r="C20" s="276" t="s">
        <v>782</v>
      </c>
      <c r="D20" s="276" t="s">
        <v>192</v>
      </c>
      <c r="E20" s="277" t="s">
        <v>793</v>
      </c>
      <c r="F20" s="276" t="s">
        <v>260</v>
      </c>
      <c r="G20" s="276" t="s">
        <v>789</v>
      </c>
      <c r="H20" s="280">
        <v>72.569999999999993</v>
      </c>
      <c r="I20" s="279"/>
      <c r="J20" s="188"/>
      <c r="K20" s="188"/>
      <c r="L20" s="188"/>
      <c r="M20" s="224">
        <f t="shared" si="0"/>
        <v>0</v>
      </c>
      <c r="N20" s="225">
        <f t="shared" si="3"/>
        <v>0</v>
      </c>
      <c r="O20" s="218">
        <v>100</v>
      </c>
      <c r="P20" s="226">
        <f t="shared" si="4"/>
        <v>0</v>
      </c>
      <c r="Q20" s="227"/>
      <c r="R20" s="219"/>
      <c r="S20" s="228"/>
      <c r="T20" s="229">
        <f t="shared" si="1"/>
        <v>14.513999999999998</v>
      </c>
      <c r="U20" s="231">
        <v>30</v>
      </c>
      <c r="V20" s="226">
        <f t="shared" si="2"/>
        <v>2.4189999999999996</v>
      </c>
      <c r="W20" s="230">
        <f t="shared" si="5"/>
        <v>60.474999999999987</v>
      </c>
      <c r="X20" s="261" t="s">
        <v>860</v>
      </c>
      <c r="Y20" s="269"/>
    </row>
    <row r="21" spans="1:25">
      <c r="A21" s="103">
        <v>1</v>
      </c>
      <c r="B21" s="137">
        <f t="shared" si="6"/>
        <v>9</v>
      </c>
      <c r="C21" s="276" t="s">
        <v>782</v>
      </c>
      <c r="D21" s="276" t="s">
        <v>862</v>
      </c>
      <c r="E21" s="277" t="s">
        <v>794</v>
      </c>
      <c r="F21" s="276" t="s">
        <v>795</v>
      </c>
      <c r="G21" s="276" t="s">
        <v>150</v>
      </c>
      <c r="H21" s="280">
        <v>51.46</v>
      </c>
      <c r="I21" s="279"/>
      <c r="J21" s="188"/>
      <c r="K21" s="188"/>
      <c r="L21" s="188"/>
      <c r="M21" s="224">
        <f t="shared" si="0"/>
        <v>0</v>
      </c>
      <c r="N21" s="225">
        <f t="shared" si="3"/>
        <v>0</v>
      </c>
      <c r="O21" s="218">
        <v>100</v>
      </c>
      <c r="P21" s="226">
        <f t="shared" si="4"/>
        <v>0</v>
      </c>
      <c r="Q21" s="227"/>
      <c r="R21" s="219"/>
      <c r="S21" s="228"/>
      <c r="T21" s="229">
        <f t="shared" si="1"/>
        <v>10.292000000000002</v>
      </c>
      <c r="U21" s="231">
        <v>30</v>
      </c>
      <c r="V21" s="226">
        <f t="shared" si="2"/>
        <v>1.7153333333333334</v>
      </c>
      <c r="W21" s="230">
        <f t="shared" si="5"/>
        <v>42.883333333333333</v>
      </c>
      <c r="X21" s="261" t="s">
        <v>860</v>
      </c>
      <c r="Y21" s="270" t="s">
        <v>754</v>
      </c>
    </row>
    <row r="22" spans="1:25">
      <c r="A22" s="103">
        <v>1</v>
      </c>
      <c r="B22" s="137">
        <f t="shared" si="6"/>
        <v>10</v>
      </c>
      <c r="C22" s="276" t="s">
        <v>782</v>
      </c>
      <c r="D22" s="276" t="s">
        <v>863</v>
      </c>
      <c r="E22" s="277" t="s">
        <v>796</v>
      </c>
      <c r="F22" s="276" t="s">
        <v>191</v>
      </c>
      <c r="G22" s="276" t="s">
        <v>789</v>
      </c>
      <c r="H22" s="280">
        <v>71.510000000000005</v>
      </c>
      <c r="I22" s="279" t="s">
        <v>103</v>
      </c>
      <c r="J22" s="188">
        <v>2</v>
      </c>
      <c r="K22" s="188"/>
      <c r="L22" s="188"/>
      <c r="M22" s="224">
        <f t="shared" si="0"/>
        <v>115.20000000000002</v>
      </c>
      <c r="N22" s="225">
        <f t="shared" si="3"/>
        <v>686.49600000000009</v>
      </c>
      <c r="O22" s="218">
        <v>100</v>
      </c>
      <c r="P22" s="226">
        <f t="shared" si="4"/>
        <v>6.8649600000000008</v>
      </c>
      <c r="Q22" s="227">
        <f>H22*J22*$M$8</f>
        <v>457.66400000000004</v>
      </c>
      <c r="R22" s="220">
        <v>200</v>
      </c>
      <c r="S22" s="228">
        <f t="shared" ref="S22:S23" si="7">Q22/R22</f>
        <v>2.2883200000000001</v>
      </c>
      <c r="T22" s="229">
        <f t="shared" si="1"/>
        <v>14.302000000000001</v>
      </c>
      <c r="U22" s="231">
        <v>30</v>
      </c>
      <c r="V22" s="226">
        <f t="shared" si="2"/>
        <v>2.383666666666667</v>
      </c>
      <c r="W22" s="230">
        <f t="shared" si="5"/>
        <v>59.591666666666676</v>
      </c>
      <c r="X22" s="261" t="s">
        <v>860</v>
      </c>
      <c r="Y22" s="269"/>
    </row>
    <row r="23" spans="1:25">
      <c r="A23" s="103">
        <v>1</v>
      </c>
      <c r="B23" s="137">
        <f t="shared" si="6"/>
        <v>11</v>
      </c>
      <c r="C23" s="276" t="s">
        <v>782</v>
      </c>
      <c r="D23" s="276" t="s">
        <v>864</v>
      </c>
      <c r="E23" s="277" t="s">
        <v>797</v>
      </c>
      <c r="F23" s="276" t="s">
        <v>256</v>
      </c>
      <c r="G23" s="276" t="s">
        <v>736</v>
      </c>
      <c r="H23" s="280">
        <v>74.23</v>
      </c>
      <c r="I23" s="279" t="s">
        <v>56</v>
      </c>
      <c r="J23" s="188">
        <v>4</v>
      </c>
      <c r="K23" s="188"/>
      <c r="L23" s="188"/>
      <c r="M23" s="224">
        <f t="shared" si="0"/>
        <v>38.400000000000006</v>
      </c>
      <c r="N23" s="225">
        <f t="shared" si="3"/>
        <v>237.53600000000006</v>
      </c>
      <c r="O23" s="218">
        <v>100</v>
      </c>
      <c r="P23" s="226">
        <f t="shared" si="4"/>
        <v>2.3753600000000006</v>
      </c>
      <c r="Q23" s="227">
        <f>H23*J23*$M$8</f>
        <v>950.14400000000012</v>
      </c>
      <c r="R23" s="220">
        <v>200</v>
      </c>
      <c r="S23" s="228">
        <f t="shared" si="7"/>
        <v>4.7507200000000003</v>
      </c>
      <c r="T23" s="229">
        <f t="shared" si="1"/>
        <v>14.846000000000002</v>
      </c>
      <c r="U23" s="231">
        <v>30</v>
      </c>
      <c r="V23" s="226">
        <f t="shared" si="2"/>
        <v>2.4743333333333335</v>
      </c>
      <c r="W23" s="230">
        <f t="shared" si="5"/>
        <v>61.858333333333334</v>
      </c>
      <c r="X23" s="261" t="s">
        <v>860</v>
      </c>
      <c r="Y23" s="269"/>
    </row>
    <row r="24" spans="1:25">
      <c r="A24" s="103">
        <v>1</v>
      </c>
      <c r="B24" s="137">
        <f t="shared" si="6"/>
        <v>12</v>
      </c>
      <c r="C24" s="276" t="s">
        <v>782</v>
      </c>
      <c r="D24" s="276" t="s">
        <v>865</v>
      </c>
      <c r="E24" s="277" t="s">
        <v>798</v>
      </c>
      <c r="F24" s="276" t="s">
        <v>799</v>
      </c>
      <c r="G24" s="276" t="s">
        <v>736</v>
      </c>
      <c r="H24" s="280">
        <v>24.55</v>
      </c>
      <c r="I24" s="279" t="s">
        <v>56</v>
      </c>
      <c r="J24" s="188">
        <v>4</v>
      </c>
      <c r="K24" s="188"/>
      <c r="L24" s="188"/>
      <c r="M24" s="224">
        <f t="shared" si="0"/>
        <v>38.400000000000006</v>
      </c>
      <c r="N24" s="225">
        <f t="shared" si="3"/>
        <v>78.560000000000016</v>
      </c>
      <c r="O24" s="218">
        <v>100</v>
      </c>
      <c r="P24" s="226">
        <f t="shared" si="4"/>
        <v>0.78560000000000019</v>
      </c>
      <c r="Q24" s="227">
        <f t="shared" ref="Q24:Q25" si="8">H24*J24*$M$8</f>
        <v>314.24</v>
      </c>
      <c r="R24" s="220">
        <v>200</v>
      </c>
      <c r="S24" s="228">
        <f t="shared" ref="S24:S25" si="9">Q24/R24</f>
        <v>1.5712000000000002</v>
      </c>
      <c r="T24" s="229">
        <f t="shared" si="1"/>
        <v>4.91</v>
      </c>
      <c r="U24" s="231">
        <v>30</v>
      </c>
      <c r="V24" s="226">
        <f t="shared" si="2"/>
        <v>0.81833333333333336</v>
      </c>
      <c r="W24" s="230">
        <f t="shared" si="5"/>
        <v>20.458333333333336</v>
      </c>
      <c r="X24" s="261" t="s">
        <v>860</v>
      </c>
      <c r="Y24" s="269"/>
    </row>
    <row r="25" spans="1:25">
      <c r="A25" s="103">
        <v>1</v>
      </c>
      <c r="B25" s="137">
        <f t="shared" si="6"/>
        <v>13</v>
      </c>
      <c r="C25" s="276" t="s">
        <v>782</v>
      </c>
      <c r="D25" s="276" t="s">
        <v>866</v>
      </c>
      <c r="E25" s="277" t="s">
        <v>800</v>
      </c>
      <c r="F25" s="276" t="s">
        <v>498</v>
      </c>
      <c r="G25" s="276" t="s">
        <v>789</v>
      </c>
      <c r="H25" s="280">
        <v>13.81</v>
      </c>
      <c r="I25" s="279" t="s">
        <v>56</v>
      </c>
      <c r="J25" s="188">
        <v>4</v>
      </c>
      <c r="K25" s="188"/>
      <c r="L25" s="188"/>
      <c r="M25" s="224">
        <f t="shared" si="0"/>
        <v>38.400000000000006</v>
      </c>
      <c r="N25" s="225">
        <f t="shared" si="3"/>
        <v>44.192000000000007</v>
      </c>
      <c r="O25" s="218">
        <v>100</v>
      </c>
      <c r="P25" s="226">
        <f t="shared" si="4"/>
        <v>0.44192000000000009</v>
      </c>
      <c r="Q25" s="227">
        <f t="shared" si="8"/>
        <v>176.76800000000003</v>
      </c>
      <c r="R25" s="220">
        <v>200</v>
      </c>
      <c r="S25" s="228">
        <f t="shared" si="9"/>
        <v>0.88384000000000018</v>
      </c>
      <c r="T25" s="229">
        <f t="shared" si="1"/>
        <v>2.762</v>
      </c>
      <c r="U25" s="231">
        <v>30</v>
      </c>
      <c r="V25" s="226">
        <f t="shared" si="2"/>
        <v>0.46033333333333337</v>
      </c>
      <c r="W25" s="230">
        <f t="shared" si="5"/>
        <v>11.508333333333335</v>
      </c>
      <c r="X25" s="261" t="s">
        <v>860</v>
      </c>
      <c r="Y25" s="269"/>
    </row>
    <row r="26" spans="1:25">
      <c r="A26" s="103">
        <v>1</v>
      </c>
      <c r="B26" s="137">
        <f t="shared" si="6"/>
        <v>14</v>
      </c>
      <c r="C26" s="276" t="s">
        <v>782</v>
      </c>
      <c r="D26" s="276"/>
      <c r="E26" s="277" t="s">
        <v>801</v>
      </c>
      <c r="F26" s="276" t="s">
        <v>802</v>
      </c>
      <c r="G26" s="276" t="s">
        <v>156</v>
      </c>
      <c r="H26" s="280">
        <v>28.01</v>
      </c>
      <c r="I26" s="279"/>
      <c r="J26" s="188"/>
      <c r="K26" s="188"/>
      <c r="L26" s="188"/>
      <c r="M26" s="224">
        <f t="shared" si="0"/>
        <v>0</v>
      </c>
      <c r="N26" s="225">
        <f t="shared" si="3"/>
        <v>0</v>
      </c>
      <c r="O26" s="218">
        <v>100</v>
      </c>
      <c r="P26" s="226">
        <f t="shared" si="4"/>
        <v>0</v>
      </c>
      <c r="Q26" s="227"/>
      <c r="R26" s="219"/>
      <c r="S26" s="228"/>
      <c r="T26" s="229">
        <f t="shared" si="1"/>
        <v>5.6020000000000003</v>
      </c>
      <c r="U26" s="231">
        <v>30</v>
      </c>
      <c r="V26" s="226">
        <f t="shared" si="2"/>
        <v>0.93366666666666676</v>
      </c>
      <c r="W26" s="230">
        <f t="shared" si="5"/>
        <v>23.341666666666669</v>
      </c>
      <c r="X26" s="261" t="s">
        <v>860</v>
      </c>
      <c r="Y26" s="269"/>
    </row>
    <row r="27" spans="1:25">
      <c r="A27" s="103">
        <v>1</v>
      </c>
      <c r="B27" s="137">
        <f t="shared" si="6"/>
        <v>15</v>
      </c>
      <c r="C27" s="276" t="s">
        <v>782</v>
      </c>
      <c r="D27" s="276"/>
      <c r="E27" s="277" t="s">
        <v>803</v>
      </c>
      <c r="F27" s="276" t="s">
        <v>804</v>
      </c>
      <c r="G27" s="276" t="s">
        <v>789</v>
      </c>
      <c r="H27" s="280">
        <v>45.54</v>
      </c>
      <c r="I27" s="279"/>
      <c r="J27" s="188"/>
      <c r="K27" s="188"/>
      <c r="L27" s="188"/>
      <c r="M27" s="224">
        <f t="shared" si="0"/>
        <v>0</v>
      </c>
      <c r="N27" s="225">
        <f t="shared" si="3"/>
        <v>0</v>
      </c>
      <c r="O27" s="218">
        <v>100</v>
      </c>
      <c r="P27" s="226">
        <f t="shared" si="4"/>
        <v>0</v>
      </c>
      <c r="Q27" s="227"/>
      <c r="R27" s="227"/>
      <c r="S27" s="227"/>
      <c r="T27" s="229">
        <f t="shared" si="1"/>
        <v>9.1079999999999988</v>
      </c>
      <c r="U27" s="231">
        <v>30</v>
      </c>
      <c r="V27" s="226">
        <f t="shared" si="2"/>
        <v>1.518</v>
      </c>
      <c r="W27" s="230">
        <f t="shared" si="5"/>
        <v>37.950000000000003</v>
      </c>
      <c r="X27" s="261" t="s">
        <v>860</v>
      </c>
      <c r="Y27" s="269"/>
    </row>
    <row r="28" spans="1:25">
      <c r="A28" s="103">
        <v>1</v>
      </c>
      <c r="B28" s="137">
        <f t="shared" si="6"/>
        <v>16</v>
      </c>
      <c r="C28" s="276" t="s">
        <v>782</v>
      </c>
      <c r="D28" s="276" t="s">
        <v>867</v>
      </c>
      <c r="E28" s="277" t="s">
        <v>805</v>
      </c>
      <c r="F28" s="276" t="s">
        <v>806</v>
      </c>
      <c r="G28" s="276" t="s">
        <v>503</v>
      </c>
      <c r="H28" s="280">
        <v>44.81</v>
      </c>
      <c r="I28" s="279"/>
      <c r="J28" s="188"/>
      <c r="K28" s="188"/>
      <c r="L28" s="188">
        <v>1</v>
      </c>
      <c r="M28" s="224">
        <f t="shared" si="0"/>
        <v>1</v>
      </c>
      <c r="N28" s="225">
        <f t="shared" si="3"/>
        <v>3.7341666666666669</v>
      </c>
      <c r="O28" s="218">
        <v>100</v>
      </c>
      <c r="P28" s="226">
        <f t="shared" si="4"/>
        <v>3.7341666666666669E-2</v>
      </c>
      <c r="Q28" s="227"/>
      <c r="R28" s="227"/>
      <c r="S28" s="227"/>
      <c r="T28" s="229">
        <f t="shared" si="1"/>
        <v>8.9619999999999997</v>
      </c>
      <c r="U28" s="231">
        <v>30</v>
      </c>
      <c r="V28" s="226">
        <f t="shared" si="2"/>
        <v>1.4936666666666667</v>
      </c>
      <c r="W28" s="230">
        <f t="shared" si="5"/>
        <v>37.341666666666669</v>
      </c>
      <c r="X28" s="261" t="s">
        <v>860</v>
      </c>
      <c r="Y28" s="269"/>
    </row>
    <row r="29" spans="1:25">
      <c r="A29" s="103">
        <v>1</v>
      </c>
      <c r="B29" s="137">
        <f t="shared" si="6"/>
        <v>17</v>
      </c>
      <c r="C29" s="276" t="s">
        <v>782</v>
      </c>
      <c r="D29" s="276" t="s">
        <v>192</v>
      </c>
      <c r="E29" s="277" t="s">
        <v>807</v>
      </c>
      <c r="F29" s="276" t="s">
        <v>804</v>
      </c>
      <c r="G29" s="276" t="s">
        <v>152</v>
      </c>
      <c r="H29" s="280">
        <v>45.84</v>
      </c>
      <c r="I29" s="279"/>
      <c r="J29" s="188"/>
      <c r="K29" s="188"/>
      <c r="L29" s="188"/>
      <c r="M29" s="224">
        <f t="shared" si="0"/>
        <v>0</v>
      </c>
      <c r="N29" s="225">
        <f t="shared" si="3"/>
        <v>0</v>
      </c>
      <c r="O29" s="218">
        <v>100</v>
      </c>
      <c r="P29" s="226">
        <f t="shared" si="4"/>
        <v>0</v>
      </c>
      <c r="Q29" s="227"/>
      <c r="R29" s="227"/>
      <c r="S29" s="227"/>
      <c r="T29" s="229">
        <f t="shared" si="1"/>
        <v>9.168000000000001</v>
      </c>
      <c r="U29" s="231">
        <v>30</v>
      </c>
      <c r="V29" s="226">
        <f t="shared" si="2"/>
        <v>1.528</v>
      </c>
      <c r="W29" s="230">
        <f t="shared" si="5"/>
        <v>38.200000000000003</v>
      </c>
      <c r="X29" s="261" t="s">
        <v>860</v>
      </c>
      <c r="Y29" s="269"/>
    </row>
    <row r="30" spans="1:25">
      <c r="A30" s="103">
        <v>1</v>
      </c>
      <c r="B30" s="137">
        <f t="shared" si="6"/>
        <v>18</v>
      </c>
      <c r="C30" s="276" t="s">
        <v>782</v>
      </c>
      <c r="D30" s="276" t="s">
        <v>868</v>
      </c>
      <c r="E30" s="277" t="s">
        <v>808</v>
      </c>
      <c r="F30" s="276" t="s">
        <v>809</v>
      </c>
      <c r="G30" s="276" t="s">
        <v>789</v>
      </c>
      <c r="H30" s="280">
        <v>32.86</v>
      </c>
      <c r="I30" s="279" t="s">
        <v>103</v>
      </c>
      <c r="J30" s="188">
        <v>2</v>
      </c>
      <c r="K30" s="188"/>
      <c r="L30" s="188"/>
      <c r="M30" s="224">
        <f t="shared" si="0"/>
        <v>115.20000000000002</v>
      </c>
      <c r="N30" s="225">
        <f t="shared" si="3"/>
        <v>315.45600000000007</v>
      </c>
      <c r="O30" s="218">
        <v>100</v>
      </c>
      <c r="P30" s="226">
        <f t="shared" si="4"/>
        <v>3.1545600000000009</v>
      </c>
      <c r="Q30" s="227">
        <f t="shared" ref="Q30" si="10">H30*J30*$M$8</f>
        <v>210.304</v>
      </c>
      <c r="R30" s="220">
        <v>200</v>
      </c>
      <c r="S30" s="228">
        <f t="shared" ref="S30" si="11">Q30/R30</f>
        <v>1.05152</v>
      </c>
      <c r="T30" s="229">
        <f t="shared" si="1"/>
        <v>6.5720000000000001</v>
      </c>
      <c r="U30" s="231">
        <v>30</v>
      </c>
      <c r="V30" s="226">
        <f t="shared" si="2"/>
        <v>1.0953333333333333</v>
      </c>
      <c r="W30" s="230">
        <f t="shared" si="5"/>
        <v>27.383333333333333</v>
      </c>
      <c r="X30" s="261" t="s">
        <v>860</v>
      </c>
      <c r="Y30" s="269"/>
    </row>
    <row r="31" spans="1:25">
      <c r="A31" s="103">
        <v>1</v>
      </c>
      <c r="B31" s="137">
        <f t="shared" si="6"/>
        <v>19</v>
      </c>
      <c r="C31" s="276" t="s">
        <v>782</v>
      </c>
      <c r="D31" s="276" t="s">
        <v>869</v>
      </c>
      <c r="E31" s="277" t="s">
        <v>810</v>
      </c>
      <c r="F31" s="276" t="s">
        <v>811</v>
      </c>
      <c r="G31" s="276" t="s">
        <v>150</v>
      </c>
      <c r="H31" s="280">
        <v>16.07</v>
      </c>
      <c r="I31" s="279"/>
      <c r="J31" s="188"/>
      <c r="K31" s="188"/>
      <c r="L31" s="188"/>
      <c r="M31" s="224">
        <f t="shared" si="0"/>
        <v>0</v>
      </c>
      <c r="N31" s="225">
        <f t="shared" si="3"/>
        <v>0</v>
      </c>
      <c r="O31" s="218">
        <v>100</v>
      </c>
      <c r="P31" s="226">
        <f t="shared" si="4"/>
        <v>0</v>
      </c>
      <c r="Q31" s="227"/>
      <c r="R31" s="227"/>
      <c r="S31" s="227"/>
      <c r="T31" s="229">
        <f t="shared" si="1"/>
        <v>3.2140000000000004</v>
      </c>
      <c r="U31" s="231">
        <v>30</v>
      </c>
      <c r="V31" s="226">
        <f t="shared" si="2"/>
        <v>0.53566666666666662</v>
      </c>
      <c r="W31" s="230">
        <f t="shared" si="5"/>
        <v>13.391666666666666</v>
      </c>
      <c r="X31" s="261" t="s">
        <v>860</v>
      </c>
      <c r="Y31" s="269"/>
    </row>
    <row r="32" spans="1:25">
      <c r="A32" s="103">
        <v>1</v>
      </c>
      <c r="B32" s="137">
        <f t="shared" si="6"/>
        <v>20</v>
      </c>
      <c r="C32" s="276" t="s">
        <v>782</v>
      </c>
      <c r="D32" s="276" t="s">
        <v>869</v>
      </c>
      <c r="E32" s="277" t="s">
        <v>812</v>
      </c>
      <c r="F32" s="276" t="s">
        <v>811</v>
      </c>
      <c r="G32" s="276" t="s">
        <v>789</v>
      </c>
      <c r="H32" s="280">
        <v>13.62</v>
      </c>
      <c r="I32" s="279"/>
      <c r="J32" s="188"/>
      <c r="K32" s="188"/>
      <c r="L32" s="188"/>
      <c r="M32" s="224">
        <f t="shared" si="0"/>
        <v>0</v>
      </c>
      <c r="N32" s="225">
        <f t="shared" si="3"/>
        <v>0</v>
      </c>
      <c r="O32" s="218">
        <v>100</v>
      </c>
      <c r="P32" s="226">
        <f t="shared" si="4"/>
        <v>0</v>
      </c>
      <c r="Q32" s="227"/>
      <c r="R32" s="227"/>
      <c r="S32" s="227"/>
      <c r="T32" s="229">
        <f t="shared" si="1"/>
        <v>2.7239999999999998</v>
      </c>
      <c r="U32" s="231">
        <v>30</v>
      </c>
      <c r="V32" s="226">
        <f t="shared" si="2"/>
        <v>0.45399999999999996</v>
      </c>
      <c r="W32" s="230">
        <f t="shared" si="5"/>
        <v>11.35</v>
      </c>
      <c r="X32" s="261" t="s">
        <v>860</v>
      </c>
      <c r="Y32" s="269"/>
    </row>
    <row r="33" spans="1:25">
      <c r="A33" s="103"/>
      <c r="B33" s="137">
        <f t="shared" si="6"/>
        <v>21</v>
      </c>
      <c r="C33" s="276" t="s">
        <v>782</v>
      </c>
      <c r="D33" s="276" t="s">
        <v>869</v>
      </c>
      <c r="E33" s="277" t="s">
        <v>813</v>
      </c>
      <c r="F33" s="276" t="s">
        <v>811</v>
      </c>
      <c r="G33" s="276" t="s">
        <v>789</v>
      </c>
      <c r="H33" s="280">
        <v>13.22</v>
      </c>
      <c r="I33" s="279"/>
      <c r="J33" s="188"/>
      <c r="K33" s="188"/>
      <c r="L33" s="188"/>
      <c r="M33" s="224">
        <f t="shared" si="0"/>
        <v>0</v>
      </c>
      <c r="N33" s="225">
        <f t="shared" si="3"/>
        <v>0</v>
      </c>
      <c r="O33" s="218">
        <v>100</v>
      </c>
      <c r="P33" s="226">
        <f t="shared" si="4"/>
        <v>0</v>
      </c>
      <c r="Q33" s="227"/>
      <c r="R33" s="227"/>
      <c r="S33" s="227"/>
      <c r="T33" s="229">
        <f t="shared" si="1"/>
        <v>2.6440000000000001</v>
      </c>
      <c r="U33" s="231">
        <v>30</v>
      </c>
      <c r="V33" s="226">
        <f t="shared" si="2"/>
        <v>0.44066666666666671</v>
      </c>
      <c r="W33" s="230">
        <f t="shared" si="5"/>
        <v>11.016666666666667</v>
      </c>
      <c r="X33" s="261" t="s">
        <v>860</v>
      </c>
      <c r="Y33" s="269"/>
    </row>
    <row r="34" spans="1:25">
      <c r="A34" s="103"/>
      <c r="B34" s="137">
        <f t="shared" si="6"/>
        <v>22</v>
      </c>
      <c r="C34" s="276" t="s">
        <v>782</v>
      </c>
      <c r="D34" s="276"/>
      <c r="E34" s="277" t="s">
        <v>814</v>
      </c>
      <c r="F34" s="276" t="s">
        <v>247</v>
      </c>
      <c r="G34" s="276" t="s">
        <v>156</v>
      </c>
      <c r="H34" s="280">
        <v>13.17</v>
      </c>
      <c r="I34" s="279" t="s">
        <v>776</v>
      </c>
      <c r="J34" s="188"/>
      <c r="K34" s="188"/>
      <c r="L34" s="188"/>
      <c r="M34" s="188"/>
      <c r="N34" s="188"/>
      <c r="O34" s="188"/>
      <c r="P34" s="188"/>
      <c r="Q34" s="188"/>
      <c r="R34" s="188"/>
      <c r="S34" s="188"/>
      <c r="T34" s="188"/>
      <c r="U34" s="188"/>
      <c r="V34" s="188"/>
      <c r="W34" s="188"/>
      <c r="X34" s="188"/>
      <c r="Y34" s="269"/>
    </row>
    <row r="35" spans="1:25">
      <c r="A35" s="103"/>
      <c r="B35" s="137">
        <f t="shared" si="6"/>
        <v>23</v>
      </c>
      <c r="C35" s="276" t="s">
        <v>782</v>
      </c>
      <c r="D35" s="276" t="s">
        <v>870</v>
      </c>
      <c r="E35" s="277" t="s">
        <v>815</v>
      </c>
      <c r="F35" s="276" t="s">
        <v>191</v>
      </c>
      <c r="G35" s="276" t="s">
        <v>789</v>
      </c>
      <c r="H35" s="280">
        <v>14.54</v>
      </c>
      <c r="I35" s="279"/>
      <c r="J35" s="188"/>
      <c r="K35" s="188"/>
      <c r="L35" s="188">
        <v>6</v>
      </c>
      <c r="M35" s="224">
        <f t="shared" si="0"/>
        <v>6</v>
      </c>
      <c r="N35" s="225">
        <f t="shared" si="3"/>
        <v>7.27</v>
      </c>
      <c r="O35" s="218">
        <v>100</v>
      </c>
      <c r="P35" s="226">
        <f t="shared" si="4"/>
        <v>7.2700000000000001E-2</v>
      </c>
      <c r="Q35" s="227"/>
      <c r="R35" s="227"/>
      <c r="S35" s="227"/>
      <c r="T35" s="229">
        <f t="shared" si="1"/>
        <v>2.9079999999999999</v>
      </c>
      <c r="U35" s="231">
        <v>30</v>
      </c>
      <c r="V35" s="226">
        <f t="shared" si="2"/>
        <v>0.48466666666666663</v>
      </c>
      <c r="W35" s="230">
        <f t="shared" si="5"/>
        <v>12.116666666666665</v>
      </c>
      <c r="X35" s="261" t="s">
        <v>860</v>
      </c>
      <c r="Y35" s="269"/>
    </row>
    <row r="36" spans="1:25">
      <c r="A36" s="103"/>
      <c r="B36" s="137">
        <f t="shared" si="6"/>
        <v>24</v>
      </c>
      <c r="C36" s="276" t="s">
        <v>783</v>
      </c>
      <c r="D36" s="276" t="s">
        <v>871</v>
      </c>
      <c r="E36" s="275" t="s">
        <v>189</v>
      </c>
      <c r="F36" s="276" t="s">
        <v>816</v>
      </c>
      <c r="G36" s="276" t="s">
        <v>156</v>
      </c>
      <c r="H36" s="278">
        <v>93.27</v>
      </c>
      <c r="I36" s="279" t="s">
        <v>56</v>
      </c>
      <c r="J36" s="188">
        <v>4</v>
      </c>
      <c r="K36" s="188"/>
      <c r="L36" s="188"/>
      <c r="M36" s="224">
        <f t="shared" si="0"/>
        <v>38.400000000000006</v>
      </c>
      <c r="N36" s="225">
        <f t="shared" si="3"/>
        <v>298.464</v>
      </c>
      <c r="O36" s="218">
        <v>100</v>
      </c>
      <c r="P36" s="226">
        <f t="shared" si="4"/>
        <v>2.9846400000000002</v>
      </c>
      <c r="Q36" s="227">
        <f t="shared" ref="Q36:Q38" si="12">H36*J36*$M$8</f>
        <v>1193.856</v>
      </c>
      <c r="R36" s="220">
        <v>200</v>
      </c>
      <c r="S36" s="228">
        <f t="shared" ref="S36:S38" si="13">Q36/R36</f>
        <v>5.9692800000000004</v>
      </c>
      <c r="T36" s="229">
        <f t="shared" si="1"/>
        <v>18.654</v>
      </c>
      <c r="U36" s="231">
        <v>30</v>
      </c>
      <c r="V36" s="226">
        <f t="shared" si="2"/>
        <v>3.109</v>
      </c>
      <c r="W36" s="230">
        <f t="shared" si="5"/>
        <v>77.724999999999994</v>
      </c>
      <c r="X36" s="261" t="s">
        <v>860</v>
      </c>
      <c r="Y36" s="269"/>
    </row>
    <row r="37" spans="1:25">
      <c r="A37" s="103"/>
      <c r="B37" s="137">
        <f t="shared" si="6"/>
        <v>25</v>
      </c>
      <c r="C37" s="276" t="s">
        <v>783</v>
      </c>
      <c r="D37" s="276" t="s">
        <v>871</v>
      </c>
      <c r="E37" s="275" t="s">
        <v>190</v>
      </c>
      <c r="F37" s="276" t="s">
        <v>817</v>
      </c>
      <c r="G37" s="276" t="s">
        <v>156</v>
      </c>
      <c r="H37" s="278">
        <v>53.1</v>
      </c>
      <c r="I37" s="279" t="s">
        <v>56</v>
      </c>
      <c r="J37" s="188">
        <v>4</v>
      </c>
      <c r="K37" s="188"/>
      <c r="L37" s="188"/>
      <c r="M37" s="224">
        <f t="shared" si="0"/>
        <v>38.400000000000006</v>
      </c>
      <c r="N37" s="225">
        <f t="shared" si="3"/>
        <v>169.92000000000004</v>
      </c>
      <c r="O37" s="218">
        <v>100</v>
      </c>
      <c r="P37" s="226">
        <f t="shared" si="4"/>
        <v>1.6992000000000005</v>
      </c>
      <c r="Q37" s="227">
        <f t="shared" si="12"/>
        <v>679.68000000000006</v>
      </c>
      <c r="R37" s="220">
        <v>200</v>
      </c>
      <c r="S37" s="228">
        <f t="shared" si="13"/>
        <v>3.3984000000000005</v>
      </c>
      <c r="T37" s="229">
        <f t="shared" si="1"/>
        <v>10.620000000000001</v>
      </c>
      <c r="U37" s="231">
        <v>30</v>
      </c>
      <c r="V37" s="226">
        <f t="shared" si="2"/>
        <v>1.77</v>
      </c>
      <c r="W37" s="230">
        <f t="shared" si="5"/>
        <v>44.25</v>
      </c>
      <c r="X37" s="261" t="s">
        <v>860</v>
      </c>
      <c r="Y37" s="269"/>
    </row>
    <row r="38" spans="1:25">
      <c r="A38" s="103">
        <v>1</v>
      </c>
      <c r="B38" s="137">
        <f t="shared" si="6"/>
        <v>26</v>
      </c>
      <c r="C38" s="276" t="s">
        <v>783</v>
      </c>
      <c r="D38" s="276" t="s">
        <v>868</v>
      </c>
      <c r="E38" s="275" t="s">
        <v>193</v>
      </c>
      <c r="F38" s="276" t="s">
        <v>818</v>
      </c>
      <c r="G38" s="276" t="s">
        <v>789</v>
      </c>
      <c r="H38" s="280">
        <v>51.93</v>
      </c>
      <c r="I38" s="279" t="s">
        <v>103</v>
      </c>
      <c r="J38" s="188">
        <v>2</v>
      </c>
      <c r="K38" s="188"/>
      <c r="L38" s="188"/>
      <c r="M38" s="224">
        <f t="shared" si="0"/>
        <v>115.20000000000002</v>
      </c>
      <c r="N38" s="225">
        <f t="shared" si="3"/>
        <v>498.52800000000008</v>
      </c>
      <c r="O38" s="218">
        <v>100</v>
      </c>
      <c r="P38" s="226">
        <f t="shared" si="4"/>
        <v>4.9852800000000004</v>
      </c>
      <c r="Q38" s="227">
        <f t="shared" si="12"/>
        <v>332.35200000000003</v>
      </c>
      <c r="R38" s="220">
        <v>200</v>
      </c>
      <c r="S38" s="228">
        <f t="shared" si="13"/>
        <v>1.6617600000000001</v>
      </c>
      <c r="T38" s="229">
        <f t="shared" si="1"/>
        <v>10.385999999999999</v>
      </c>
      <c r="U38" s="231">
        <v>30</v>
      </c>
      <c r="V38" s="226">
        <f t="shared" si="2"/>
        <v>1.7310000000000001</v>
      </c>
      <c r="W38" s="230">
        <f t="shared" si="5"/>
        <v>43.275000000000006</v>
      </c>
      <c r="X38" s="261" t="s">
        <v>860</v>
      </c>
      <c r="Y38" s="269"/>
    </row>
    <row r="39" spans="1:25">
      <c r="A39" s="103"/>
      <c r="B39" s="137">
        <f t="shared" si="6"/>
        <v>27</v>
      </c>
      <c r="C39" s="276" t="s">
        <v>783</v>
      </c>
      <c r="D39" s="276" t="s">
        <v>872</v>
      </c>
      <c r="E39" s="277" t="s">
        <v>194</v>
      </c>
      <c r="F39" s="276" t="s">
        <v>788</v>
      </c>
      <c r="G39" s="276" t="s">
        <v>789</v>
      </c>
      <c r="H39" s="280">
        <v>10.25</v>
      </c>
      <c r="I39" s="279"/>
      <c r="J39" s="188"/>
      <c r="K39" s="188"/>
      <c r="L39" s="188"/>
      <c r="M39" s="224">
        <f t="shared" si="0"/>
        <v>0</v>
      </c>
      <c r="N39" s="225">
        <f t="shared" si="3"/>
        <v>0</v>
      </c>
      <c r="O39" s="218">
        <v>100</v>
      </c>
      <c r="P39" s="226">
        <f t="shared" si="4"/>
        <v>0</v>
      </c>
      <c r="Q39" s="227"/>
      <c r="R39" s="227"/>
      <c r="S39" s="227"/>
      <c r="T39" s="229">
        <f t="shared" si="1"/>
        <v>2.0499999999999998</v>
      </c>
      <c r="U39" s="231">
        <v>30</v>
      </c>
      <c r="V39" s="226">
        <f t="shared" si="2"/>
        <v>0.34166666666666667</v>
      </c>
      <c r="W39" s="230">
        <f t="shared" si="5"/>
        <v>8.5416666666666661</v>
      </c>
      <c r="X39" s="261" t="s">
        <v>860</v>
      </c>
      <c r="Y39" s="269"/>
    </row>
    <row r="40" spans="1:25">
      <c r="A40" s="103">
        <v>1</v>
      </c>
      <c r="B40" s="137">
        <f t="shared" si="6"/>
        <v>28</v>
      </c>
      <c r="C40" s="276" t="s">
        <v>214</v>
      </c>
      <c r="D40" s="276" t="s">
        <v>873</v>
      </c>
      <c r="E40" s="275" t="s">
        <v>215</v>
      </c>
      <c r="F40" s="276" t="s">
        <v>255</v>
      </c>
      <c r="G40" s="276" t="s">
        <v>156</v>
      </c>
      <c r="H40" s="278">
        <v>94.93</v>
      </c>
      <c r="I40" s="279" t="s">
        <v>56</v>
      </c>
      <c r="J40" s="188">
        <v>4</v>
      </c>
      <c r="K40" s="188"/>
      <c r="L40" s="188"/>
      <c r="M40" s="224">
        <f t="shared" si="0"/>
        <v>38.400000000000006</v>
      </c>
      <c r="N40" s="225">
        <f t="shared" si="3"/>
        <v>303.77600000000007</v>
      </c>
      <c r="O40" s="218">
        <v>100</v>
      </c>
      <c r="P40" s="226">
        <f t="shared" si="4"/>
        <v>3.0377600000000005</v>
      </c>
      <c r="Q40" s="227">
        <f t="shared" ref="Q40" si="14">H40*J40*$M$8</f>
        <v>1215.104</v>
      </c>
      <c r="R40" s="220">
        <v>200</v>
      </c>
      <c r="S40" s="228">
        <f t="shared" ref="S40" si="15">Q40/R40</f>
        <v>6.07552</v>
      </c>
      <c r="T40" s="229">
        <f t="shared" si="1"/>
        <v>18.986000000000001</v>
      </c>
      <c r="U40" s="231">
        <v>30</v>
      </c>
      <c r="V40" s="226">
        <f t="shared" si="2"/>
        <v>3.1643333333333334</v>
      </c>
      <c r="W40" s="230">
        <f t="shared" si="5"/>
        <v>79.108333333333334</v>
      </c>
      <c r="X40" s="261" t="s">
        <v>860</v>
      </c>
      <c r="Y40" s="269"/>
    </row>
    <row r="41" spans="1:25">
      <c r="A41" s="103">
        <v>1</v>
      </c>
      <c r="B41" s="137">
        <f t="shared" si="6"/>
        <v>29</v>
      </c>
      <c r="C41" s="276" t="s">
        <v>214</v>
      </c>
      <c r="D41" s="276" t="s">
        <v>192</v>
      </c>
      <c r="E41" s="275" t="s">
        <v>216</v>
      </c>
      <c r="F41" s="276" t="s">
        <v>260</v>
      </c>
      <c r="G41" s="276" t="s">
        <v>156</v>
      </c>
      <c r="H41" s="278">
        <v>12.67</v>
      </c>
      <c r="I41" s="279"/>
      <c r="J41" s="188"/>
      <c r="K41" s="188"/>
      <c r="L41" s="188"/>
      <c r="M41" s="224">
        <f t="shared" si="0"/>
        <v>0</v>
      </c>
      <c r="N41" s="225">
        <f t="shared" si="3"/>
        <v>0</v>
      </c>
      <c r="O41" s="218">
        <v>100</v>
      </c>
      <c r="P41" s="226">
        <f t="shared" si="4"/>
        <v>0</v>
      </c>
      <c r="Q41" s="227"/>
      <c r="R41" s="227"/>
      <c r="S41" s="227"/>
      <c r="T41" s="229">
        <f t="shared" si="1"/>
        <v>2.5340000000000003</v>
      </c>
      <c r="U41" s="231">
        <v>30</v>
      </c>
      <c r="V41" s="226">
        <f t="shared" si="2"/>
        <v>0.42233333333333334</v>
      </c>
      <c r="W41" s="230">
        <f t="shared" si="5"/>
        <v>10.558333333333334</v>
      </c>
      <c r="X41" s="261" t="s">
        <v>860</v>
      </c>
      <c r="Y41" s="269"/>
    </row>
    <row r="42" spans="1:25">
      <c r="A42" s="103">
        <v>1</v>
      </c>
      <c r="B42" s="137">
        <f t="shared" si="6"/>
        <v>30</v>
      </c>
      <c r="C42" s="276" t="s">
        <v>214</v>
      </c>
      <c r="D42" s="276" t="s">
        <v>192</v>
      </c>
      <c r="E42" s="275" t="s">
        <v>218</v>
      </c>
      <c r="F42" s="276" t="s">
        <v>804</v>
      </c>
      <c r="G42" s="276" t="s">
        <v>156</v>
      </c>
      <c r="H42" s="278">
        <v>8.7799999999999994</v>
      </c>
      <c r="I42" s="279"/>
      <c r="J42" s="188"/>
      <c r="K42" s="188"/>
      <c r="L42" s="188"/>
      <c r="M42" s="224">
        <f t="shared" si="0"/>
        <v>0</v>
      </c>
      <c r="N42" s="225">
        <f t="shared" si="3"/>
        <v>0</v>
      </c>
      <c r="O42" s="218">
        <v>100</v>
      </c>
      <c r="P42" s="226">
        <f t="shared" si="4"/>
        <v>0</v>
      </c>
      <c r="Q42" s="227"/>
      <c r="R42" s="227"/>
      <c r="S42" s="227"/>
      <c r="T42" s="229">
        <f t="shared" si="1"/>
        <v>1.7559999999999998</v>
      </c>
      <c r="U42" s="231">
        <v>30</v>
      </c>
      <c r="V42" s="226">
        <f t="shared" si="2"/>
        <v>0.29266666666666663</v>
      </c>
      <c r="W42" s="230">
        <f t="shared" si="5"/>
        <v>7.3166666666666655</v>
      </c>
      <c r="X42" s="261" t="s">
        <v>860</v>
      </c>
      <c r="Y42" s="269"/>
    </row>
    <row r="43" spans="1:25">
      <c r="A43" s="103">
        <v>1</v>
      </c>
      <c r="B43" s="137">
        <f t="shared" si="6"/>
        <v>31</v>
      </c>
      <c r="C43" s="276" t="s">
        <v>214</v>
      </c>
      <c r="D43" s="276" t="s">
        <v>871</v>
      </c>
      <c r="E43" s="275" t="s">
        <v>219</v>
      </c>
      <c r="F43" s="276" t="s">
        <v>632</v>
      </c>
      <c r="G43" s="276" t="s">
        <v>156</v>
      </c>
      <c r="H43" s="278">
        <v>70.23</v>
      </c>
      <c r="I43" s="279" t="s">
        <v>56</v>
      </c>
      <c r="J43" s="188">
        <v>4</v>
      </c>
      <c r="K43" s="188"/>
      <c r="L43" s="188"/>
      <c r="M43" s="224">
        <f t="shared" si="0"/>
        <v>38.400000000000006</v>
      </c>
      <c r="N43" s="225">
        <f t="shared" si="3"/>
        <v>224.73600000000002</v>
      </c>
      <c r="O43" s="218">
        <v>100</v>
      </c>
      <c r="P43" s="226">
        <f t="shared" si="4"/>
        <v>2.24736</v>
      </c>
      <c r="Q43" s="227">
        <f t="shared" ref="Q43" si="16">H43*J43*$M$8</f>
        <v>898.94400000000007</v>
      </c>
      <c r="R43" s="220">
        <v>200</v>
      </c>
      <c r="S43" s="228">
        <f t="shared" ref="S43" si="17">Q43/R43</f>
        <v>4.49472</v>
      </c>
      <c r="T43" s="229">
        <f t="shared" si="1"/>
        <v>14.046000000000001</v>
      </c>
      <c r="U43" s="231">
        <v>30</v>
      </c>
      <c r="V43" s="226">
        <f t="shared" si="2"/>
        <v>2.3410000000000002</v>
      </c>
      <c r="W43" s="230">
        <f t="shared" si="5"/>
        <v>58.525000000000006</v>
      </c>
      <c r="X43" s="261" t="s">
        <v>860</v>
      </c>
      <c r="Y43" s="269"/>
    </row>
    <row r="44" spans="1:25" s="105" customFormat="1" ht="12.75">
      <c r="A44" s="103">
        <v>1</v>
      </c>
      <c r="B44" s="137">
        <f t="shared" si="6"/>
        <v>32</v>
      </c>
      <c r="C44" s="276" t="s">
        <v>214</v>
      </c>
      <c r="D44" s="276" t="s">
        <v>863</v>
      </c>
      <c r="E44" s="275" t="s">
        <v>220</v>
      </c>
      <c r="F44" s="276" t="s">
        <v>191</v>
      </c>
      <c r="G44" s="276" t="s">
        <v>789</v>
      </c>
      <c r="H44" s="280">
        <v>234.74</v>
      </c>
      <c r="I44" s="279" t="s">
        <v>103</v>
      </c>
      <c r="J44" s="188">
        <v>2</v>
      </c>
      <c r="K44" s="188"/>
      <c r="L44" s="188"/>
      <c r="M44" s="224">
        <f t="shared" si="0"/>
        <v>115.20000000000002</v>
      </c>
      <c r="N44" s="225">
        <f t="shared" si="3"/>
        <v>2253.5040000000004</v>
      </c>
      <c r="O44" s="218">
        <v>100</v>
      </c>
      <c r="P44" s="226">
        <f t="shared" si="4"/>
        <v>22.535040000000002</v>
      </c>
      <c r="Q44" s="227">
        <f>(H44*J44*$M$8)/2</f>
        <v>751.16800000000012</v>
      </c>
      <c r="R44" s="220">
        <v>200</v>
      </c>
      <c r="S44" s="228">
        <f t="shared" ref="S44" si="18">Q44/R44</f>
        <v>3.7558400000000005</v>
      </c>
      <c r="T44" s="229">
        <f t="shared" si="1"/>
        <v>46.948</v>
      </c>
      <c r="U44" s="231">
        <v>30</v>
      </c>
      <c r="V44" s="226">
        <f t="shared" si="2"/>
        <v>7.8246666666666673</v>
      </c>
      <c r="W44" s="230">
        <f t="shared" si="5"/>
        <v>195.61666666666667</v>
      </c>
      <c r="X44" s="261" t="s">
        <v>860</v>
      </c>
      <c r="Y44" s="452" t="s">
        <v>755</v>
      </c>
    </row>
    <row r="45" spans="1:25" s="105" customFormat="1" ht="12.75">
      <c r="A45" s="103"/>
      <c r="B45" s="137"/>
      <c r="C45" s="276"/>
      <c r="D45" s="276" t="s">
        <v>365</v>
      </c>
      <c r="E45" s="275" t="s">
        <v>220</v>
      </c>
      <c r="F45" s="276" t="s">
        <v>191</v>
      </c>
      <c r="G45" s="276" t="s">
        <v>789</v>
      </c>
      <c r="H45" s="280">
        <v>234.74</v>
      </c>
      <c r="I45" s="279" t="s">
        <v>141</v>
      </c>
      <c r="J45" s="188"/>
      <c r="K45" s="188"/>
      <c r="L45" s="188"/>
      <c r="M45" s="224">
        <f t="shared" si="0"/>
        <v>192</v>
      </c>
      <c r="N45" s="225">
        <f t="shared" si="3"/>
        <v>3755.84</v>
      </c>
      <c r="O45" s="218">
        <v>100</v>
      </c>
      <c r="P45" s="226">
        <f t="shared" si="4"/>
        <v>37.558399999999999</v>
      </c>
      <c r="Q45" s="227"/>
      <c r="R45" s="227"/>
      <c r="S45" s="228"/>
      <c r="T45" s="229">
        <f t="shared" si="1"/>
        <v>46.948</v>
      </c>
      <c r="U45" s="231">
        <v>30</v>
      </c>
      <c r="V45" s="226">
        <f t="shared" ref="V45:V46" si="19">H45/U45</f>
        <v>7.8246666666666673</v>
      </c>
      <c r="W45" s="230">
        <f t="shared" ref="W45:W46" si="20">V45*$W$7</f>
        <v>195.61666666666667</v>
      </c>
      <c r="X45" s="261" t="s">
        <v>860</v>
      </c>
      <c r="Y45" s="451" t="s">
        <v>756</v>
      </c>
    </row>
    <row r="46" spans="1:25" s="105" customFormat="1" ht="12.75">
      <c r="A46" s="103">
        <v>1</v>
      </c>
      <c r="B46" s="137">
        <f>B44+1</f>
        <v>33</v>
      </c>
      <c r="C46" s="276" t="s">
        <v>214</v>
      </c>
      <c r="D46" s="276" t="s">
        <v>875</v>
      </c>
      <c r="E46" s="275" t="s">
        <v>819</v>
      </c>
      <c r="F46" s="276" t="s">
        <v>583</v>
      </c>
      <c r="G46" s="276" t="s">
        <v>156</v>
      </c>
      <c r="H46" s="278">
        <v>12.92</v>
      </c>
      <c r="I46" s="279" t="s">
        <v>56</v>
      </c>
      <c r="J46" s="193"/>
      <c r="K46" s="193"/>
      <c r="L46" s="193"/>
      <c r="M46" s="224">
        <f t="shared" si="0"/>
        <v>38.400000000000006</v>
      </c>
      <c r="N46" s="225">
        <f t="shared" si="3"/>
        <v>41.344000000000001</v>
      </c>
      <c r="O46" s="218">
        <v>100</v>
      </c>
      <c r="P46" s="226">
        <f t="shared" si="4"/>
        <v>0.41344000000000003</v>
      </c>
      <c r="Q46" s="227"/>
      <c r="R46" s="227"/>
      <c r="S46" s="227"/>
      <c r="T46" s="229">
        <f t="shared" si="1"/>
        <v>2.5840000000000001</v>
      </c>
      <c r="U46" s="231">
        <v>30</v>
      </c>
      <c r="V46" s="226">
        <f t="shared" si="19"/>
        <v>0.43066666666666664</v>
      </c>
      <c r="W46" s="230">
        <f t="shared" si="20"/>
        <v>10.766666666666666</v>
      </c>
      <c r="X46" s="261" t="s">
        <v>860</v>
      </c>
      <c r="Y46" s="269"/>
    </row>
    <row r="47" spans="1:25" s="105" customFormat="1" ht="12.75">
      <c r="A47" s="103">
        <v>1</v>
      </c>
      <c r="B47" s="137">
        <f t="shared" si="6"/>
        <v>34</v>
      </c>
      <c r="C47" s="276" t="s">
        <v>214</v>
      </c>
      <c r="D47" s="276" t="s">
        <v>873</v>
      </c>
      <c r="E47" s="275" t="s">
        <v>221</v>
      </c>
      <c r="F47" s="276" t="s">
        <v>255</v>
      </c>
      <c r="G47" s="276" t="s">
        <v>156</v>
      </c>
      <c r="H47" s="278">
        <v>74.52</v>
      </c>
      <c r="I47" s="279" t="s">
        <v>56</v>
      </c>
      <c r="J47" s="193">
        <v>4</v>
      </c>
      <c r="K47" s="193"/>
      <c r="L47" s="193"/>
      <c r="M47" s="224">
        <f t="shared" si="0"/>
        <v>38.400000000000006</v>
      </c>
      <c r="N47" s="225">
        <f t="shared" si="3"/>
        <v>238.46400000000003</v>
      </c>
      <c r="O47" s="218">
        <v>100</v>
      </c>
      <c r="P47" s="226">
        <f t="shared" si="4"/>
        <v>2.3846400000000001</v>
      </c>
      <c r="Q47" s="227">
        <f t="shared" ref="Q47:Q50" si="21">H47*J47*$M$8</f>
        <v>953.85599999999999</v>
      </c>
      <c r="R47" s="220">
        <v>200</v>
      </c>
      <c r="S47" s="228">
        <f t="shared" ref="S47:S50" si="22">Q47/R47</f>
        <v>4.7692800000000002</v>
      </c>
      <c r="T47" s="229">
        <f t="shared" si="1"/>
        <v>14.904</v>
      </c>
      <c r="U47" s="231">
        <v>30</v>
      </c>
      <c r="V47" s="226">
        <f t="shared" si="2"/>
        <v>2.484</v>
      </c>
      <c r="W47" s="230">
        <f t="shared" si="5"/>
        <v>62.1</v>
      </c>
      <c r="X47" s="261" t="s">
        <v>860</v>
      </c>
      <c r="Y47" s="269"/>
    </row>
    <row r="48" spans="1:25" s="105" customFormat="1" ht="12.75">
      <c r="A48" s="103">
        <v>1</v>
      </c>
      <c r="B48" s="137">
        <f t="shared" si="6"/>
        <v>35</v>
      </c>
      <c r="C48" s="276" t="s">
        <v>214</v>
      </c>
      <c r="D48" s="276" t="s">
        <v>873</v>
      </c>
      <c r="E48" s="275" t="s">
        <v>222</v>
      </c>
      <c r="F48" s="276" t="s">
        <v>255</v>
      </c>
      <c r="G48" s="276" t="s">
        <v>156</v>
      </c>
      <c r="H48" s="278">
        <v>66.069999999999993</v>
      </c>
      <c r="I48" s="279" t="s">
        <v>56</v>
      </c>
      <c r="J48" s="193">
        <v>4</v>
      </c>
      <c r="K48" s="193"/>
      <c r="L48" s="193"/>
      <c r="M48" s="224">
        <f t="shared" si="0"/>
        <v>38.400000000000006</v>
      </c>
      <c r="N48" s="225">
        <f t="shared" si="3"/>
        <v>211.42400000000001</v>
      </c>
      <c r="O48" s="218">
        <v>100</v>
      </c>
      <c r="P48" s="226">
        <f t="shared" si="4"/>
        <v>2.1142400000000001</v>
      </c>
      <c r="Q48" s="227">
        <f t="shared" si="21"/>
        <v>845.69599999999991</v>
      </c>
      <c r="R48" s="220">
        <v>200</v>
      </c>
      <c r="S48" s="228">
        <f t="shared" si="22"/>
        <v>4.2284799999999994</v>
      </c>
      <c r="T48" s="229">
        <f t="shared" si="1"/>
        <v>13.213999999999999</v>
      </c>
      <c r="U48" s="231">
        <v>30</v>
      </c>
      <c r="V48" s="226">
        <f t="shared" si="2"/>
        <v>2.2023333333333333</v>
      </c>
      <c r="W48" s="230">
        <f t="shared" si="5"/>
        <v>55.05833333333333</v>
      </c>
      <c r="X48" s="261" t="s">
        <v>860</v>
      </c>
      <c r="Y48" s="269"/>
    </row>
    <row r="49" spans="1:25" s="105" customFormat="1" ht="12.75">
      <c r="A49" s="103">
        <v>1</v>
      </c>
      <c r="B49" s="137">
        <f t="shared" si="6"/>
        <v>36</v>
      </c>
      <c r="C49" s="276" t="s">
        <v>214</v>
      </c>
      <c r="D49" s="276" t="s">
        <v>873</v>
      </c>
      <c r="E49" s="275" t="s">
        <v>223</v>
      </c>
      <c r="F49" s="276" t="s">
        <v>255</v>
      </c>
      <c r="G49" s="276" t="s">
        <v>156</v>
      </c>
      <c r="H49" s="278">
        <v>65.88</v>
      </c>
      <c r="I49" s="279" t="s">
        <v>56</v>
      </c>
      <c r="J49" s="193">
        <v>4</v>
      </c>
      <c r="K49" s="193"/>
      <c r="L49" s="193"/>
      <c r="M49" s="224">
        <f t="shared" si="0"/>
        <v>38.400000000000006</v>
      </c>
      <c r="N49" s="225">
        <f t="shared" si="3"/>
        <v>210.81600000000003</v>
      </c>
      <c r="O49" s="218">
        <v>100</v>
      </c>
      <c r="P49" s="226">
        <f t="shared" si="4"/>
        <v>2.1081600000000003</v>
      </c>
      <c r="Q49" s="227">
        <f t="shared" si="21"/>
        <v>843.26400000000001</v>
      </c>
      <c r="R49" s="220">
        <v>200</v>
      </c>
      <c r="S49" s="228">
        <f t="shared" si="22"/>
        <v>4.2163199999999996</v>
      </c>
      <c r="T49" s="229">
        <f t="shared" si="1"/>
        <v>13.175999999999998</v>
      </c>
      <c r="U49" s="231">
        <v>30</v>
      </c>
      <c r="V49" s="226">
        <f t="shared" si="2"/>
        <v>2.1959999999999997</v>
      </c>
      <c r="W49" s="230">
        <f t="shared" si="5"/>
        <v>54.899999999999991</v>
      </c>
      <c r="X49" s="261" t="s">
        <v>860</v>
      </c>
      <c r="Y49" s="269"/>
    </row>
    <row r="50" spans="1:25" s="105" customFormat="1" ht="12.75">
      <c r="A50" s="103">
        <v>1</v>
      </c>
      <c r="B50" s="137">
        <f t="shared" si="6"/>
        <v>37</v>
      </c>
      <c r="C50" s="276" t="s">
        <v>214</v>
      </c>
      <c r="D50" s="276" t="s">
        <v>873</v>
      </c>
      <c r="E50" s="275" t="s">
        <v>225</v>
      </c>
      <c r="F50" s="276" t="s">
        <v>255</v>
      </c>
      <c r="G50" s="276" t="s">
        <v>156</v>
      </c>
      <c r="H50" s="278">
        <v>67.39</v>
      </c>
      <c r="I50" s="279" t="s">
        <v>56</v>
      </c>
      <c r="J50" s="193">
        <v>4</v>
      </c>
      <c r="K50" s="193"/>
      <c r="L50" s="193"/>
      <c r="M50" s="224">
        <f t="shared" si="0"/>
        <v>38.400000000000006</v>
      </c>
      <c r="N50" s="225">
        <f t="shared" si="3"/>
        <v>215.64800000000002</v>
      </c>
      <c r="O50" s="218">
        <v>100</v>
      </c>
      <c r="P50" s="226">
        <f t="shared" si="4"/>
        <v>2.1564800000000002</v>
      </c>
      <c r="Q50" s="227">
        <f t="shared" si="21"/>
        <v>862.5920000000001</v>
      </c>
      <c r="R50" s="220">
        <v>200</v>
      </c>
      <c r="S50" s="228">
        <f t="shared" si="22"/>
        <v>4.3129600000000003</v>
      </c>
      <c r="T50" s="229">
        <f t="shared" si="1"/>
        <v>13.478000000000002</v>
      </c>
      <c r="U50" s="231">
        <v>30</v>
      </c>
      <c r="V50" s="226">
        <f t="shared" si="2"/>
        <v>2.2463333333333333</v>
      </c>
      <c r="W50" s="230">
        <f t="shared" si="5"/>
        <v>56.158333333333331</v>
      </c>
      <c r="X50" s="261" t="s">
        <v>860</v>
      </c>
      <c r="Y50" s="269"/>
    </row>
    <row r="51" spans="1:25" s="105" customFormat="1" ht="12.75">
      <c r="A51" s="103">
        <v>1</v>
      </c>
      <c r="B51" s="137">
        <f t="shared" si="6"/>
        <v>38</v>
      </c>
      <c r="C51" s="276" t="s">
        <v>214</v>
      </c>
      <c r="D51" s="276" t="s">
        <v>868</v>
      </c>
      <c r="E51" s="275" t="s">
        <v>227</v>
      </c>
      <c r="F51" s="276" t="s">
        <v>809</v>
      </c>
      <c r="G51" s="276" t="s">
        <v>789</v>
      </c>
      <c r="H51" s="278">
        <v>25.37</v>
      </c>
      <c r="I51" s="279" t="s">
        <v>103</v>
      </c>
      <c r="J51" s="193">
        <v>2</v>
      </c>
      <c r="K51" s="193"/>
      <c r="L51" s="193"/>
      <c r="M51" s="224">
        <f>((I51*$M$8*12)+(K51*0.8*12)+L51)/2</f>
        <v>57.600000000000009</v>
      </c>
      <c r="N51" s="225">
        <f t="shared" si="3"/>
        <v>121.77600000000002</v>
      </c>
      <c r="O51" s="218">
        <v>100</v>
      </c>
      <c r="P51" s="226">
        <f t="shared" si="4"/>
        <v>1.2177600000000002</v>
      </c>
      <c r="Q51" s="227">
        <f>(H51*J51*$M$8)/2</f>
        <v>81.184000000000012</v>
      </c>
      <c r="R51" s="220">
        <v>200</v>
      </c>
      <c r="S51" s="228">
        <f t="shared" ref="S51" si="23">Q51/R51</f>
        <v>0.40592000000000006</v>
      </c>
      <c r="T51" s="229">
        <f t="shared" si="1"/>
        <v>5.0740000000000007</v>
      </c>
      <c r="U51" s="231">
        <v>30</v>
      </c>
      <c r="V51" s="226">
        <f t="shared" si="2"/>
        <v>0.84566666666666668</v>
      </c>
      <c r="W51" s="230">
        <f t="shared" si="5"/>
        <v>21.141666666666666</v>
      </c>
      <c r="X51" s="261" t="s">
        <v>860</v>
      </c>
      <c r="Y51" s="270" t="s">
        <v>755</v>
      </c>
    </row>
    <row r="52" spans="1:25" s="105" customFormat="1" ht="12.75">
      <c r="A52" s="103"/>
      <c r="B52" s="137"/>
      <c r="C52" s="276"/>
      <c r="D52" s="276" t="s">
        <v>876</v>
      </c>
      <c r="E52" s="275" t="s">
        <v>227</v>
      </c>
      <c r="F52" s="276" t="s">
        <v>809</v>
      </c>
      <c r="G52" s="276" t="s">
        <v>789</v>
      </c>
      <c r="H52" s="278">
        <v>25.37</v>
      </c>
      <c r="I52" s="279" t="s">
        <v>141</v>
      </c>
      <c r="J52" s="193"/>
      <c r="K52" s="193"/>
      <c r="L52" s="193"/>
      <c r="M52" s="224">
        <f>((I52*$M$8*12)+(K52*0.8*12)+L52)/2</f>
        <v>96</v>
      </c>
      <c r="N52" s="225">
        <f t="shared" si="3"/>
        <v>202.96</v>
      </c>
      <c r="O52" s="218">
        <v>100</v>
      </c>
      <c r="P52" s="226">
        <f t="shared" si="4"/>
        <v>2.0296000000000003</v>
      </c>
      <c r="Q52" s="227"/>
      <c r="R52" s="227"/>
      <c r="S52" s="227"/>
      <c r="T52" s="229"/>
      <c r="U52" s="226"/>
      <c r="V52" s="226"/>
      <c r="W52" s="230"/>
      <c r="X52" s="261" t="s">
        <v>860</v>
      </c>
      <c r="Y52" s="270" t="s">
        <v>756</v>
      </c>
    </row>
    <row r="53" spans="1:25" s="105" customFormat="1" ht="12.75">
      <c r="A53" s="103">
        <v>1</v>
      </c>
      <c r="B53" s="137">
        <f>B51+1</f>
        <v>39</v>
      </c>
      <c r="C53" s="276" t="s">
        <v>214</v>
      </c>
      <c r="D53" s="276" t="s">
        <v>366</v>
      </c>
      <c r="E53" s="275" t="s">
        <v>228</v>
      </c>
      <c r="F53" s="276" t="s">
        <v>820</v>
      </c>
      <c r="G53" s="276" t="s">
        <v>151</v>
      </c>
      <c r="H53" s="278">
        <v>22.21</v>
      </c>
      <c r="I53" s="279" t="s">
        <v>141</v>
      </c>
      <c r="J53" s="193"/>
      <c r="K53" s="193"/>
      <c r="L53" s="193"/>
      <c r="M53" s="224">
        <f t="shared" si="0"/>
        <v>192</v>
      </c>
      <c r="N53" s="225">
        <f t="shared" si="3"/>
        <v>355.35999999999996</v>
      </c>
      <c r="O53" s="218">
        <v>100</v>
      </c>
      <c r="P53" s="226">
        <f t="shared" si="4"/>
        <v>3.5535999999999994</v>
      </c>
      <c r="Q53" s="227"/>
      <c r="R53" s="227"/>
      <c r="S53" s="227"/>
      <c r="T53" s="229">
        <f t="shared" si="1"/>
        <v>4.4420000000000002</v>
      </c>
      <c r="U53" s="231">
        <v>30</v>
      </c>
      <c r="V53" s="226">
        <f t="shared" si="2"/>
        <v>0.7403333333333334</v>
      </c>
      <c r="W53" s="230">
        <f t="shared" si="5"/>
        <v>18.508333333333336</v>
      </c>
      <c r="X53" s="261" t="s">
        <v>860</v>
      </c>
      <c r="Y53" s="269"/>
    </row>
    <row r="54" spans="1:25" s="105" customFormat="1" ht="12.75">
      <c r="A54" s="103">
        <v>1</v>
      </c>
      <c r="B54" s="137">
        <f t="shared" si="6"/>
        <v>40</v>
      </c>
      <c r="C54" s="276" t="s">
        <v>214</v>
      </c>
      <c r="D54" s="276" t="s">
        <v>366</v>
      </c>
      <c r="E54" s="275" t="s">
        <v>229</v>
      </c>
      <c r="F54" s="276" t="s">
        <v>820</v>
      </c>
      <c r="G54" s="276" t="s">
        <v>151</v>
      </c>
      <c r="H54" s="278">
        <v>12.29</v>
      </c>
      <c r="I54" s="279" t="s">
        <v>141</v>
      </c>
      <c r="J54" s="193"/>
      <c r="K54" s="193"/>
      <c r="L54" s="193"/>
      <c r="M54" s="224">
        <f t="shared" si="0"/>
        <v>192</v>
      </c>
      <c r="N54" s="225">
        <f t="shared" si="3"/>
        <v>196.64</v>
      </c>
      <c r="O54" s="218">
        <v>100</v>
      </c>
      <c r="P54" s="226">
        <f t="shared" si="4"/>
        <v>1.9663999999999999</v>
      </c>
      <c r="Q54" s="227"/>
      <c r="R54" s="227"/>
      <c r="S54" s="227"/>
      <c r="T54" s="229">
        <f t="shared" si="1"/>
        <v>2.4579999999999997</v>
      </c>
      <c r="U54" s="231">
        <v>30</v>
      </c>
      <c r="V54" s="226">
        <f t="shared" ref="V54:V57" si="24">H54/U54</f>
        <v>0.40966666666666662</v>
      </c>
      <c r="W54" s="230">
        <f t="shared" ref="W54:W57" si="25">V54*$W$7</f>
        <v>10.241666666666665</v>
      </c>
      <c r="X54" s="261" t="s">
        <v>860</v>
      </c>
      <c r="Y54" s="269"/>
    </row>
    <row r="55" spans="1:25" s="105" customFormat="1" ht="12.75">
      <c r="A55" s="103"/>
      <c r="B55" s="137"/>
      <c r="C55" s="276" t="s">
        <v>214</v>
      </c>
      <c r="D55" s="276" t="s">
        <v>366</v>
      </c>
      <c r="E55" s="275" t="s">
        <v>230</v>
      </c>
      <c r="F55" s="276" t="s">
        <v>820</v>
      </c>
      <c r="G55" s="276" t="s">
        <v>151</v>
      </c>
      <c r="H55" s="278">
        <v>13.99</v>
      </c>
      <c r="I55" s="279" t="s">
        <v>141</v>
      </c>
      <c r="J55" s="193"/>
      <c r="K55" s="193"/>
      <c r="L55" s="193"/>
      <c r="M55" s="224">
        <f t="shared" si="0"/>
        <v>192</v>
      </c>
      <c r="N55" s="225">
        <f t="shared" si="3"/>
        <v>223.84</v>
      </c>
      <c r="O55" s="218">
        <v>100</v>
      </c>
      <c r="P55" s="226">
        <f t="shared" si="4"/>
        <v>2.2383999999999999</v>
      </c>
      <c r="Q55" s="227"/>
      <c r="R55" s="227"/>
      <c r="S55" s="227"/>
      <c r="T55" s="229">
        <f t="shared" si="1"/>
        <v>2.798</v>
      </c>
      <c r="U55" s="231">
        <v>30</v>
      </c>
      <c r="V55" s="226">
        <f t="shared" si="24"/>
        <v>0.46633333333333332</v>
      </c>
      <c r="W55" s="230">
        <f t="shared" si="25"/>
        <v>11.658333333333333</v>
      </c>
      <c r="X55" s="261" t="s">
        <v>860</v>
      </c>
      <c r="Y55" s="269"/>
    </row>
    <row r="56" spans="1:25" s="105" customFormat="1" ht="12.75">
      <c r="A56" s="103">
        <v>1</v>
      </c>
      <c r="B56" s="137">
        <f>B54+1</f>
        <v>41</v>
      </c>
      <c r="C56" s="276" t="s">
        <v>214</v>
      </c>
      <c r="D56" s="276" t="s">
        <v>366</v>
      </c>
      <c r="E56" s="275" t="s">
        <v>231</v>
      </c>
      <c r="F56" s="276" t="s">
        <v>821</v>
      </c>
      <c r="G56" s="276" t="s">
        <v>151</v>
      </c>
      <c r="H56" s="278">
        <v>33.340000000000003</v>
      </c>
      <c r="I56" s="279" t="s">
        <v>141</v>
      </c>
      <c r="J56" s="193"/>
      <c r="K56" s="193"/>
      <c r="L56" s="193"/>
      <c r="M56" s="224">
        <f t="shared" si="0"/>
        <v>192</v>
      </c>
      <c r="N56" s="225">
        <f t="shared" si="3"/>
        <v>533.44000000000005</v>
      </c>
      <c r="O56" s="218">
        <v>100</v>
      </c>
      <c r="P56" s="226">
        <f t="shared" si="4"/>
        <v>5.3344000000000005</v>
      </c>
      <c r="Q56" s="227"/>
      <c r="R56" s="227"/>
      <c r="S56" s="227"/>
      <c r="T56" s="229">
        <f t="shared" si="1"/>
        <v>6.668000000000001</v>
      </c>
      <c r="U56" s="231">
        <v>30</v>
      </c>
      <c r="V56" s="226">
        <f t="shared" si="24"/>
        <v>1.1113333333333335</v>
      </c>
      <c r="W56" s="230">
        <f t="shared" si="25"/>
        <v>27.783333333333339</v>
      </c>
      <c r="X56" s="261" t="s">
        <v>860</v>
      </c>
      <c r="Y56" s="269"/>
    </row>
    <row r="57" spans="1:25" s="105" customFormat="1" ht="12.75">
      <c r="A57" s="103"/>
      <c r="B57" s="137"/>
      <c r="C57" s="276" t="s">
        <v>214</v>
      </c>
      <c r="D57" s="276" t="s">
        <v>366</v>
      </c>
      <c r="E57" s="275" t="s">
        <v>232</v>
      </c>
      <c r="F57" s="276" t="s">
        <v>821</v>
      </c>
      <c r="G57" s="276" t="s">
        <v>151</v>
      </c>
      <c r="H57" s="278">
        <v>11.72</v>
      </c>
      <c r="I57" s="279" t="s">
        <v>141</v>
      </c>
      <c r="J57" s="193"/>
      <c r="K57" s="193"/>
      <c r="L57" s="193"/>
      <c r="M57" s="224">
        <f t="shared" si="0"/>
        <v>192</v>
      </c>
      <c r="N57" s="225">
        <f t="shared" si="3"/>
        <v>187.52</v>
      </c>
      <c r="O57" s="218">
        <v>100</v>
      </c>
      <c r="P57" s="226">
        <f t="shared" si="4"/>
        <v>1.8752000000000002</v>
      </c>
      <c r="Q57" s="227"/>
      <c r="R57" s="227"/>
      <c r="S57" s="227"/>
      <c r="T57" s="229">
        <f t="shared" si="1"/>
        <v>2.3440000000000003</v>
      </c>
      <c r="U57" s="231">
        <v>30</v>
      </c>
      <c r="V57" s="226">
        <f t="shared" si="24"/>
        <v>0.39066666666666666</v>
      </c>
      <c r="W57" s="230">
        <f t="shared" si="25"/>
        <v>9.7666666666666657</v>
      </c>
      <c r="X57" s="261" t="s">
        <v>860</v>
      </c>
      <c r="Y57" s="269"/>
    </row>
    <row r="58" spans="1:25" s="105" customFormat="1" ht="12.75">
      <c r="A58" s="103">
        <v>1</v>
      </c>
      <c r="B58" s="137">
        <f>B56+1</f>
        <v>42</v>
      </c>
      <c r="C58" s="276" t="s">
        <v>214</v>
      </c>
      <c r="D58" s="276" t="s">
        <v>877</v>
      </c>
      <c r="E58" s="275" t="s">
        <v>233</v>
      </c>
      <c r="F58" s="276" t="s">
        <v>822</v>
      </c>
      <c r="G58" s="276" t="s">
        <v>156</v>
      </c>
      <c r="H58" s="278">
        <v>36.47</v>
      </c>
      <c r="I58" s="279" t="s">
        <v>103</v>
      </c>
      <c r="J58" s="193">
        <v>2</v>
      </c>
      <c r="K58" s="193"/>
      <c r="L58" s="193"/>
      <c r="M58" s="224">
        <f t="shared" si="0"/>
        <v>115.20000000000002</v>
      </c>
      <c r="N58" s="225">
        <f t="shared" si="3"/>
        <v>350.11200000000002</v>
      </c>
      <c r="O58" s="218">
        <v>100</v>
      </c>
      <c r="P58" s="226">
        <f t="shared" si="4"/>
        <v>3.5011200000000002</v>
      </c>
      <c r="Q58" s="227">
        <f>(H58*J58*$M$8)/2</f>
        <v>116.70400000000001</v>
      </c>
      <c r="R58" s="220">
        <v>200</v>
      </c>
      <c r="S58" s="228">
        <f t="shared" ref="S58:S59" si="26">Q58/R58</f>
        <v>0.58352000000000004</v>
      </c>
      <c r="T58" s="229">
        <f t="shared" si="1"/>
        <v>7.2939999999999996</v>
      </c>
      <c r="U58" s="231">
        <v>30</v>
      </c>
      <c r="V58" s="226">
        <f>H58/U58</f>
        <v>1.2156666666666667</v>
      </c>
      <c r="W58" s="230">
        <f t="shared" si="5"/>
        <v>30.391666666666666</v>
      </c>
      <c r="X58" s="261" t="s">
        <v>860</v>
      </c>
      <c r="Y58" s="269"/>
    </row>
    <row r="59" spans="1:25" s="105" customFormat="1" ht="12.75">
      <c r="A59" s="103"/>
      <c r="B59" s="137"/>
      <c r="C59" s="276" t="s">
        <v>214</v>
      </c>
      <c r="D59" s="276" t="s">
        <v>863</v>
      </c>
      <c r="E59" s="275" t="s">
        <v>234</v>
      </c>
      <c r="F59" s="276" t="s">
        <v>191</v>
      </c>
      <c r="G59" s="276" t="s">
        <v>789</v>
      </c>
      <c r="H59" s="278">
        <v>37.700000000000003</v>
      </c>
      <c r="I59" s="279" t="s">
        <v>103</v>
      </c>
      <c r="J59" s="193">
        <v>2</v>
      </c>
      <c r="K59" s="193"/>
      <c r="L59" s="193"/>
      <c r="M59" s="224">
        <f t="shared" ref="M59:M67" si="27">((I59*$M$8*12)+(K59*0.8*12)+L59)/2</f>
        <v>57.600000000000009</v>
      </c>
      <c r="N59" s="225">
        <f t="shared" si="3"/>
        <v>180.96000000000004</v>
      </c>
      <c r="O59" s="218">
        <v>100</v>
      </c>
      <c r="P59" s="226">
        <f t="shared" si="4"/>
        <v>1.8096000000000003</v>
      </c>
      <c r="Q59" s="227">
        <f>(H59*J59*$M$8)/2</f>
        <v>120.64000000000001</v>
      </c>
      <c r="R59" s="220">
        <v>200</v>
      </c>
      <c r="S59" s="228">
        <f t="shared" si="26"/>
        <v>0.60320000000000007</v>
      </c>
      <c r="T59" s="229">
        <f t="shared" ref="T59" si="28">H59/O59*$O$7</f>
        <v>7.54</v>
      </c>
      <c r="U59" s="231">
        <v>30</v>
      </c>
      <c r="V59" s="226">
        <f t="shared" ref="V59" si="29">H59/U59</f>
        <v>1.2566666666666668</v>
      </c>
      <c r="W59" s="230">
        <f t="shared" si="5"/>
        <v>31.416666666666671</v>
      </c>
      <c r="X59" s="261" t="s">
        <v>860</v>
      </c>
      <c r="Y59" s="270" t="s">
        <v>755</v>
      </c>
    </row>
    <row r="60" spans="1:25" s="105" customFormat="1" ht="12.75">
      <c r="A60" s="103"/>
      <c r="B60" s="137"/>
      <c r="C60" s="276"/>
      <c r="D60" s="276" t="s">
        <v>878</v>
      </c>
      <c r="E60" s="275" t="s">
        <v>234</v>
      </c>
      <c r="F60" s="276" t="s">
        <v>191</v>
      </c>
      <c r="G60" s="276" t="s">
        <v>789</v>
      </c>
      <c r="H60" s="278">
        <v>37.700000000000003</v>
      </c>
      <c r="I60" s="279" t="s">
        <v>141</v>
      </c>
      <c r="J60" s="193"/>
      <c r="K60" s="193"/>
      <c r="L60" s="193"/>
      <c r="M60" s="224">
        <f t="shared" si="27"/>
        <v>96</v>
      </c>
      <c r="N60" s="225">
        <f t="shared" si="3"/>
        <v>301.60000000000002</v>
      </c>
      <c r="O60" s="218">
        <v>100</v>
      </c>
      <c r="P60" s="226">
        <f t="shared" si="4"/>
        <v>3.016</v>
      </c>
      <c r="Q60" s="227"/>
      <c r="R60" s="227"/>
      <c r="S60" s="228"/>
      <c r="T60" s="228"/>
      <c r="U60" s="228"/>
      <c r="V60" s="228"/>
      <c r="W60" s="228"/>
      <c r="X60" s="261" t="s">
        <v>860</v>
      </c>
      <c r="Y60" s="270" t="s">
        <v>756</v>
      </c>
    </row>
    <row r="61" spans="1:25" s="105" customFormat="1" ht="12.75">
      <c r="A61" s="103">
        <v>1</v>
      </c>
      <c r="B61" s="137">
        <f>B58+1</f>
        <v>43</v>
      </c>
      <c r="C61" s="276" t="s">
        <v>214</v>
      </c>
      <c r="D61" s="276" t="s">
        <v>873</v>
      </c>
      <c r="E61" s="275" t="s">
        <v>235</v>
      </c>
      <c r="F61" s="276" t="s">
        <v>823</v>
      </c>
      <c r="G61" s="276" t="s">
        <v>156</v>
      </c>
      <c r="H61" s="278">
        <v>48.89</v>
      </c>
      <c r="I61" s="279" t="s">
        <v>56</v>
      </c>
      <c r="J61" s="193">
        <v>4</v>
      </c>
      <c r="K61" s="193"/>
      <c r="L61" s="193"/>
      <c r="M61" s="224">
        <f t="shared" ref="M61:M62" si="30">((I61*$M$8*12)+(K61*0.8*12)+L61)</f>
        <v>38.400000000000006</v>
      </c>
      <c r="N61" s="225">
        <f t="shared" si="3"/>
        <v>156.44800000000001</v>
      </c>
      <c r="O61" s="218">
        <v>100</v>
      </c>
      <c r="P61" s="226">
        <f t="shared" si="4"/>
        <v>1.5644800000000001</v>
      </c>
      <c r="Q61" s="227">
        <f t="shared" ref="Q61" si="31">H61*J61*$M$8</f>
        <v>625.79200000000003</v>
      </c>
      <c r="R61" s="220">
        <v>200</v>
      </c>
      <c r="S61" s="228">
        <f t="shared" ref="S61" si="32">Q61/R61</f>
        <v>3.1289600000000002</v>
      </c>
      <c r="T61" s="229">
        <f>H61/O61*$O$7</f>
        <v>9.7780000000000005</v>
      </c>
      <c r="U61" s="231">
        <v>30</v>
      </c>
      <c r="V61" s="226">
        <f>H61/U61</f>
        <v>1.6296666666666666</v>
      </c>
      <c r="W61" s="230">
        <f t="shared" si="5"/>
        <v>40.741666666666667</v>
      </c>
      <c r="X61" s="261" t="s">
        <v>860</v>
      </c>
      <c r="Y61" s="281"/>
    </row>
    <row r="62" spans="1:25" s="105" customFormat="1" ht="12.75">
      <c r="A62" s="103"/>
      <c r="B62" s="137"/>
      <c r="C62" s="276" t="s">
        <v>214</v>
      </c>
      <c r="D62" s="276" t="s">
        <v>874</v>
      </c>
      <c r="E62" s="275" t="s">
        <v>236</v>
      </c>
      <c r="F62" s="276" t="s">
        <v>804</v>
      </c>
      <c r="G62" s="276" t="s">
        <v>156</v>
      </c>
      <c r="H62" s="278">
        <v>8.18</v>
      </c>
      <c r="I62" s="279"/>
      <c r="J62" s="193"/>
      <c r="K62" s="193"/>
      <c r="L62" s="193">
        <v>6</v>
      </c>
      <c r="M62" s="224">
        <f t="shared" si="30"/>
        <v>6</v>
      </c>
      <c r="N62" s="225">
        <f t="shared" si="3"/>
        <v>4.09</v>
      </c>
      <c r="O62" s="218">
        <v>100</v>
      </c>
      <c r="P62" s="226">
        <f t="shared" si="4"/>
        <v>4.0899999999999999E-2</v>
      </c>
      <c r="Q62" s="227"/>
      <c r="R62" s="219"/>
      <c r="S62" s="228"/>
      <c r="T62" s="229">
        <f>H62/O62*$O$7</f>
        <v>1.6359999999999999</v>
      </c>
      <c r="U62" s="231">
        <v>30</v>
      </c>
      <c r="V62" s="226">
        <f t="shared" ref="V62" si="33">H62/U62</f>
        <v>0.27266666666666667</v>
      </c>
      <c r="W62" s="230">
        <f t="shared" ref="W62" si="34">V62*$W$7</f>
        <v>6.8166666666666664</v>
      </c>
      <c r="X62" s="261" t="s">
        <v>860</v>
      </c>
      <c r="Y62" s="281"/>
    </row>
    <row r="63" spans="1:25" s="105" customFormat="1" ht="12.75">
      <c r="A63" s="103">
        <v>1</v>
      </c>
      <c r="B63" s="137">
        <f>B61+1</f>
        <v>44</v>
      </c>
      <c r="C63" s="276" t="s">
        <v>214</v>
      </c>
      <c r="D63" s="276" t="s">
        <v>863</v>
      </c>
      <c r="E63" s="275" t="s">
        <v>237</v>
      </c>
      <c r="F63" s="276" t="s">
        <v>191</v>
      </c>
      <c r="G63" s="276" t="s">
        <v>789</v>
      </c>
      <c r="H63" s="278">
        <v>7.42</v>
      </c>
      <c r="I63" s="279" t="s">
        <v>103</v>
      </c>
      <c r="J63" s="193">
        <v>2</v>
      </c>
      <c r="K63" s="193"/>
      <c r="L63" s="193"/>
      <c r="M63" s="224">
        <f t="shared" ref="M63:M64" si="35">((I63*$M$8*12)+(K63*0.8*12)+L63)/2</f>
        <v>57.600000000000009</v>
      </c>
      <c r="N63" s="225">
        <f t="shared" si="3"/>
        <v>35.616000000000007</v>
      </c>
      <c r="O63" s="218">
        <v>100</v>
      </c>
      <c r="P63" s="226">
        <f t="shared" si="4"/>
        <v>0.35616000000000009</v>
      </c>
      <c r="Q63" s="227">
        <f>(H63*J63*$M$8)/2</f>
        <v>23.744</v>
      </c>
      <c r="R63" s="220">
        <v>200</v>
      </c>
      <c r="S63" s="228">
        <f t="shared" ref="S63" si="36">Q63/R63</f>
        <v>0.11871999999999999</v>
      </c>
      <c r="T63" s="229">
        <f t="shared" ref="T63:T65" si="37">H63/O63*$O$7</f>
        <v>1.484</v>
      </c>
      <c r="U63" s="231">
        <v>30</v>
      </c>
      <c r="V63" s="226">
        <f t="shared" ref="V63" si="38">H63/U63</f>
        <v>0.24733333333333332</v>
      </c>
      <c r="W63" s="230">
        <f t="shared" si="5"/>
        <v>6.1833333333333327</v>
      </c>
      <c r="X63" s="261" t="s">
        <v>860</v>
      </c>
      <c r="Y63" s="270" t="s">
        <v>755</v>
      </c>
    </row>
    <row r="64" spans="1:25" s="105" customFormat="1" ht="12.75">
      <c r="A64" s="103"/>
      <c r="B64" s="137"/>
      <c r="C64" s="276"/>
      <c r="D64" s="276" t="s">
        <v>878</v>
      </c>
      <c r="E64" s="275" t="s">
        <v>237</v>
      </c>
      <c r="F64" s="276" t="s">
        <v>191</v>
      </c>
      <c r="G64" s="276" t="s">
        <v>789</v>
      </c>
      <c r="H64" s="278">
        <v>7.42</v>
      </c>
      <c r="I64" s="279" t="s">
        <v>141</v>
      </c>
      <c r="J64" s="193"/>
      <c r="K64" s="193"/>
      <c r="L64" s="193"/>
      <c r="M64" s="224">
        <f t="shared" si="35"/>
        <v>96</v>
      </c>
      <c r="N64" s="225">
        <f t="shared" si="3"/>
        <v>59.359999999999992</v>
      </c>
      <c r="O64" s="218">
        <v>100</v>
      </c>
      <c r="P64" s="226">
        <f t="shared" si="4"/>
        <v>0.59359999999999991</v>
      </c>
      <c r="Q64" s="227"/>
      <c r="R64" s="227"/>
      <c r="S64" s="228"/>
      <c r="T64" s="228"/>
      <c r="U64" s="228"/>
      <c r="V64" s="228"/>
      <c r="W64" s="228"/>
      <c r="X64" s="261" t="s">
        <v>860</v>
      </c>
      <c r="Y64" s="270" t="s">
        <v>756</v>
      </c>
    </row>
    <row r="65" spans="1:25" s="105" customFormat="1" ht="12.75">
      <c r="A65" s="103"/>
      <c r="B65" s="137"/>
      <c r="C65" s="276" t="s">
        <v>214</v>
      </c>
      <c r="D65" s="276" t="s">
        <v>369</v>
      </c>
      <c r="E65" s="275" t="s">
        <v>238</v>
      </c>
      <c r="F65" s="276" t="s">
        <v>824</v>
      </c>
      <c r="G65" s="276" t="s">
        <v>151</v>
      </c>
      <c r="H65" s="278">
        <v>70.11</v>
      </c>
      <c r="I65" s="279" t="s">
        <v>141</v>
      </c>
      <c r="J65" s="193"/>
      <c r="K65" s="193"/>
      <c r="L65" s="193"/>
      <c r="M65" s="224">
        <f t="shared" ref="M65" si="39">((I65*$M$8*12)+(K65*0.8*12)+L65)</f>
        <v>192</v>
      </c>
      <c r="N65" s="225">
        <f t="shared" si="3"/>
        <v>1121.76</v>
      </c>
      <c r="O65" s="218">
        <v>100</v>
      </c>
      <c r="P65" s="226">
        <f t="shared" si="4"/>
        <v>11.217599999999999</v>
      </c>
      <c r="Q65" s="227"/>
      <c r="R65" s="219"/>
      <c r="S65" s="228"/>
      <c r="T65" s="229">
        <f t="shared" si="37"/>
        <v>14.021999999999998</v>
      </c>
      <c r="U65" s="231">
        <v>30</v>
      </c>
      <c r="V65" s="226">
        <f t="shared" ref="V65" si="40">H65/U65</f>
        <v>2.3370000000000002</v>
      </c>
      <c r="W65" s="230">
        <f t="shared" ref="W65" si="41">V65*$W$7</f>
        <v>58.425000000000004</v>
      </c>
      <c r="X65" s="261" t="s">
        <v>860</v>
      </c>
      <c r="Y65" s="281"/>
    </row>
    <row r="66" spans="1:25" s="105" customFormat="1" ht="12.75">
      <c r="A66" s="103">
        <v>1</v>
      </c>
      <c r="B66" s="137">
        <f>B63+1</f>
        <v>45</v>
      </c>
      <c r="C66" s="276" t="s">
        <v>214</v>
      </c>
      <c r="D66" s="276" t="s">
        <v>868</v>
      </c>
      <c r="E66" s="275" t="s">
        <v>239</v>
      </c>
      <c r="F66" s="276" t="s">
        <v>788</v>
      </c>
      <c r="G66" s="276" t="s">
        <v>789</v>
      </c>
      <c r="H66" s="278">
        <v>25.97</v>
      </c>
      <c r="I66" s="279" t="s">
        <v>103</v>
      </c>
      <c r="J66" s="193">
        <v>2</v>
      </c>
      <c r="K66" s="193"/>
      <c r="L66" s="193"/>
      <c r="M66" s="224">
        <f t="shared" si="27"/>
        <v>57.600000000000009</v>
      </c>
      <c r="N66" s="225">
        <f t="shared" si="3"/>
        <v>124.65600000000001</v>
      </c>
      <c r="O66" s="218">
        <v>100</v>
      </c>
      <c r="P66" s="226">
        <f t="shared" si="4"/>
        <v>1.2465600000000001</v>
      </c>
      <c r="Q66" s="227">
        <f>(H66*J66*$M$8)/2</f>
        <v>83.103999999999999</v>
      </c>
      <c r="R66" s="220">
        <v>200</v>
      </c>
      <c r="S66" s="228">
        <f t="shared" ref="S66" si="42">Q66/R66</f>
        <v>0.41552</v>
      </c>
      <c r="T66" s="229">
        <f t="shared" ref="T66" si="43">H66/O66*$O$7</f>
        <v>5.194</v>
      </c>
      <c r="U66" s="231">
        <v>30</v>
      </c>
      <c r="V66" s="226">
        <f t="shared" ref="V66" si="44">H66/U66</f>
        <v>0.86566666666666658</v>
      </c>
      <c r="W66" s="230">
        <f t="shared" si="5"/>
        <v>21.641666666666666</v>
      </c>
      <c r="X66" s="261" t="s">
        <v>860</v>
      </c>
      <c r="Y66" s="270" t="s">
        <v>755</v>
      </c>
    </row>
    <row r="67" spans="1:25" s="105" customFormat="1" ht="12.75">
      <c r="A67" s="103"/>
      <c r="B67" s="137"/>
      <c r="C67" s="276"/>
      <c r="D67" s="276" t="s">
        <v>876</v>
      </c>
      <c r="E67" s="275" t="s">
        <v>239</v>
      </c>
      <c r="F67" s="276" t="s">
        <v>788</v>
      </c>
      <c r="G67" s="276" t="s">
        <v>789</v>
      </c>
      <c r="H67" s="278">
        <v>25.97</v>
      </c>
      <c r="I67" s="279" t="s">
        <v>141</v>
      </c>
      <c r="J67" s="193"/>
      <c r="K67" s="193"/>
      <c r="L67" s="193"/>
      <c r="M67" s="224">
        <f t="shared" si="27"/>
        <v>96</v>
      </c>
      <c r="N67" s="225">
        <f t="shared" si="3"/>
        <v>207.76</v>
      </c>
      <c r="O67" s="218">
        <v>100</v>
      </c>
      <c r="P67" s="226">
        <f t="shared" si="4"/>
        <v>2.0775999999999999</v>
      </c>
      <c r="Q67" s="227"/>
      <c r="R67" s="227"/>
      <c r="S67" s="228"/>
      <c r="T67" s="228"/>
      <c r="U67" s="228"/>
      <c r="V67" s="228"/>
      <c r="W67" s="228"/>
      <c r="X67" s="261" t="s">
        <v>860</v>
      </c>
      <c r="Y67" s="270" t="s">
        <v>756</v>
      </c>
    </row>
    <row r="68" spans="1:25" s="105" customFormat="1" ht="12.75">
      <c r="A68" s="103"/>
      <c r="B68" s="137"/>
      <c r="C68" s="276" t="s">
        <v>272</v>
      </c>
      <c r="D68" s="276" t="s">
        <v>871</v>
      </c>
      <c r="E68" s="275" t="s">
        <v>630</v>
      </c>
      <c r="F68" s="276" t="s">
        <v>816</v>
      </c>
      <c r="G68" s="276" t="s">
        <v>156</v>
      </c>
      <c r="H68" s="278">
        <v>93.27</v>
      </c>
      <c r="I68" s="279" t="s">
        <v>56</v>
      </c>
      <c r="J68" s="193">
        <v>4</v>
      </c>
      <c r="K68" s="193"/>
      <c r="L68" s="193"/>
      <c r="M68" s="224">
        <f t="shared" ref="M68:M118" si="45">((I68*$M$8*12)+(K68*0.8*12)+L68)</f>
        <v>38.400000000000006</v>
      </c>
      <c r="N68" s="225">
        <f t="shared" si="3"/>
        <v>298.464</v>
      </c>
      <c r="O68" s="218">
        <v>100</v>
      </c>
      <c r="P68" s="226">
        <f t="shared" si="4"/>
        <v>2.9846400000000002</v>
      </c>
      <c r="Q68" s="227">
        <f t="shared" ref="Q68" si="46">H68*J68*$M$8</f>
        <v>1193.856</v>
      </c>
      <c r="R68" s="220">
        <v>200</v>
      </c>
      <c r="S68" s="228">
        <f t="shared" ref="S68" si="47">Q68/R68</f>
        <v>5.9692800000000004</v>
      </c>
      <c r="T68" s="229">
        <f t="shared" ref="T68:T118" si="48">H68/O68*$O$7</f>
        <v>18.654</v>
      </c>
      <c r="U68" s="231">
        <v>30</v>
      </c>
      <c r="V68" s="226">
        <f t="shared" ref="V68:V78" si="49">H68/U68</f>
        <v>3.109</v>
      </c>
      <c r="W68" s="230">
        <f t="shared" ref="W68:W78" si="50">V68*$W$7</f>
        <v>77.724999999999994</v>
      </c>
      <c r="X68" s="261" t="s">
        <v>860</v>
      </c>
      <c r="Y68" s="281"/>
    </row>
    <row r="69" spans="1:25" s="105" customFormat="1" ht="12.75">
      <c r="A69" s="103">
        <v>1</v>
      </c>
      <c r="B69" s="137">
        <f>B66+1</f>
        <v>46</v>
      </c>
      <c r="C69" s="276" t="s">
        <v>272</v>
      </c>
      <c r="D69" s="276" t="s">
        <v>871</v>
      </c>
      <c r="E69" s="275" t="s">
        <v>628</v>
      </c>
      <c r="F69" s="276" t="s">
        <v>817</v>
      </c>
      <c r="G69" s="276" t="s">
        <v>156</v>
      </c>
      <c r="H69" s="278">
        <v>53.34</v>
      </c>
      <c r="I69" s="279" t="s">
        <v>56</v>
      </c>
      <c r="J69" s="193">
        <v>4</v>
      </c>
      <c r="K69" s="193"/>
      <c r="L69" s="193"/>
      <c r="M69" s="224">
        <f t="shared" si="45"/>
        <v>38.400000000000006</v>
      </c>
      <c r="N69" s="225">
        <f t="shared" si="3"/>
        <v>170.68800000000002</v>
      </c>
      <c r="O69" s="218">
        <v>100</v>
      </c>
      <c r="P69" s="226">
        <f t="shared" si="4"/>
        <v>1.7068800000000002</v>
      </c>
      <c r="Q69" s="227">
        <f t="shared" ref="Q69:Q70" si="51">H69*J69*$M$8</f>
        <v>682.75200000000007</v>
      </c>
      <c r="R69" s="220">
        <v>200</v>
      </c>
      <c r="S69" s="228">
        <f t="shared" ref="S69:S70" si="52">Q69/R69</f>
        <v>3.4137600000000003</v>
      </c>
      <c r="T69" s="229">
        <f t="shared" si="48"/>
        <v>10.667999999999999</v>
      </c>
      <c r="U69" s="231">
        <v>30</v>
      </c>
      <c r="V69" s="226">
        <f t="shared" si="49"/>
        <v>1.778</v>
      </c>
      <c r="W69" s="230">
        <f t="shared" si="50"/>
        <v>44.45</v>
      </c>
      <c r="X69" s="261" t="s">
        <v>860</v>
      </c>
      <c r="Y69" s="281"/>
    </row>
    <row r="70" spans="1:25" s="105" customFormat="1" ht="12.75">
      <c r="A70" s="103"/>
      <c r="B70" s="137"/>
      <c r="C70" s="276" t="s">
        <v>669</v>
      </c>
      <c r="D70" s="276" t="s">
        <v>868</v>
      </c>
      <c r="E70" s="275" t="s">
        <v>633</v>
      </c>
      <c r="F70" s="276" t="s">
        <v>825</v>
      </c>
      <c r="G70" s="276" t="s">
        <v>789</v>
      </c>
      <c r="H70" s="280">
        <v>50.05</v>
      </c>
      <c r="I70" s="279" t="s">
        <v>103</v>
      </c>
      <c r="J70" s="193">
        <v>2</v>
      </c>
      <c r="K70" s="193"/>
      <c r="L70" s="193"/>
      <c r="M70" s="224">
        <f t="shared" si="45"/>
        <v>115.20000000000002</v>
      </c>
      <c r="N70" s="225">
        <f t="shared" si="3"/>
        <v>480.48</v>
      </c>
      <c r="O70" s="218">
        <v>100</v>
      </c>
      <c r="P70" s="226">
        <f t="shared" si="4"/>
        <v>4.8048000000000002</v>
      </c>
      <c r="Q70" s="227">
        <f t="shared" si="51"/>
        <v>320.32</v>
      </c>
      <c r="R70" s="220">
        <v>200</v>
      </c>
      <c r="S70" s="228">
        <f t="shared" si="52"/>
        <v>1.6015999999999999</v>
      </c>
      <c r="T70" s="229">
        <f t="shared" si="48"/>
        <v>10.009999999999998</v>
      </c>
      <c r="U70" s="231">
        <v>30</v>
      </c>
      <c r="V70" s="226">
        <f t="shared" si="49"/>
        <v>1.6683333333333332</v>
      </c>
      <c r="W70" s="230">
        <f t="shared" si="50"/>
        <v>41.708333333333329</v>
      </c>
      <c r="X70" s="261" t="s">
        <v>860</v>
      </c>
      <c r="Y70" s="281"/>
    </row>
    <row r="71" spans="1:25" s="105" customFormat="1" ht="12.75">
      <c r="A71" s="103">
        <v>1</v>
      </c>
      <c r="B71" s="137">
        <f>B69+1</f>
        <v>47</v>
      </c>
      <c r="C71" s="276" t="s">
        <v>669</v>
      </c>
      <c r="D71" s="276" t="s">
        <v>879</v>
      </c>
      <c r="E71" s="275" t="s">
        <v>693</v>
      </c>
      <c r="F71" s="276" t="s">
        <v>671</v>
      </c>
      <c r="G71" s="276" t="s">
        <v>156</v>
      </c>
      <c r="H71" s="278">
        <v>46.84</v>
      </c>
      <c r="I71" s="279" t="s">
        <v>103</v>
      </c>
      <c r="J71" s="193"/>
      <c r="K71" s="193"/>
      <c r="L71" s="193"/>
      <c r="M71" s="224">
        <f t="shared" si="45"/>
        <v>115.20000000000002</v>
      </c>
      <c r="N71" s="225">
        <f t="shared" si="3"/>
        <v>449.66400000000004</v>
      </c>
      <c r="O71" s="218">
        <v>100</v>
      </c>
      <c r="P71" s="226">
        <f t="shared" si="4"/>
        <v>4.4966400000000002</v>
      </c>
      <c r="Q71" s="227"/>
      <c r="R71" s="227"/>
      <c r="S71" s="227"/>
      <c r="T71" s="229">
        <f t="shared" si="48"/>
        <v>9.3680000000000003</v>
      </c>
      <c r="U71" s="231">
        <v>30</v>
      </c>
      <c r="V71" s="226">
        <f t="shared" si="49"/>
        <v>1.5613333333333335</v>
      </c>
      <c r="W71" s="230">
        <f t="shared" si="50"/>
        <v>39.033333333333339</v>
      </c>
      <c r="X71" s="261" t="s">
        <v>860</v>
      </c>
      <c r="Y71" s="281"/>
    </row>
    <row r="72" spans="1:25" s="105" customFormat="1" ht="12.75">
      <c r="A72" s="103"/>
      <c r="B72" s="137"/>
      <c r="C72" s="276" t="s">
        <v>669</v>
      </c>
      <c r="D72" s="276" t="s">
        <v>880</v>
      </c>
      <c r="E72" s="275" t="s">
        <v>694</v>
      </c>
      <c r="F72" s="276" t="s">
        <v>258</v>
      </c>
      <c r="G72" s="276" t="s">
        <v>503</v>
      </c>
      <c r="H72" s="278">
        <v>70.680000000000007</v>
      </c>
      <c r="I72" s="279" t="s">
        <v>103</v>
      </c>
      <c r="J72" s="193"/>
      <c r="K72" s="193"/>
      <c r="L72" s="193"/>
      <c r="M72" s="224">
        <f>((I72*$M$8*12)+(K72*0.8*12)+L72)+10</f>
        <v>125.20000000000002</v>
      </c>
      <c r="N72" s="225">
        <f t="shared" si="3"/>
        <v>737.42800000000022</v>
      </c>
      <c r="O72" s="218">
        <v>100</v>
      </c>
      <c r="P72" s="226">
        <f t="shared" si="4"/>
        <v>7.3742800000000024</v>
      </c>
      <c r="Q72" s="227"/>
      <c r="R72" s="227"/>
      <c r="S72" s="227"/>
      <c r="T72" s="229">
        <f t="shared" si="48"/>
        <v>14.136000000000003</v>
      </c>
      <c r="U72" s="231">
        <v>30</v>
      </c>
      <c r="V72" s="226">
        <f t="shared" si="49"/>
        <v>2.3560000000000003</v>
      </c>
      <c r="W72" s="230">
        <f t="shared" si="50"/>
        <v>58.900000000000006</v>
      </c>
      <c r="X72" s="261" t="s">
        <v>860</v>
      </c>
      <c r="Y72" s="269" t="s">
        <v>1112</v>
      </c>
    </row>
    <row r="73" spans="1:25" s="105" customFormat="1" ht="12.75">
      <c r="A73" s="103">
        <v>1</v>
      </c>
      <c r="B73" s="137">
        <f>B71+1</f>
        <v>48</v>
      </c>
      <c r="C73" s="276" t="s">
        <v>669</v>
      </c>
      <c r="D73" s="276" t="s">
        <v>370</v>
      </c>
      <c r="E73" s="275" t="s">
        <v>695</v>
      </c>
      <c r="F73" s="276" t="s">
        <v>252</v>
      </c>
      <c r="G73" s="276" t="s">
        <v>503</v>
      </c>
      <c r="H73" s="278">
        <v>31.64</v>
      </c>
      <c r="I73" s="279" t="s">
        <v>58</v>
      </c>
      <c r="J73" s="193"/>
      <c r="K73" s="193"/>
      <c r="L73" s="193"/>
      <c r="M73" s="224">
        <f>((I73*$M$8*12)+(K73*0.8*12)+L73)+10</f>
        <v>86.800000000000011</v>
      </c>
      <c r="N73" s="225">
        <f t="shared" si="3"/>
        <v>228.86266666666668</v>
      </c>
      <c r="O73" s="218">
        <v>100</v>
      </c>
      <c r="P73" s="226">
        <f t="shared" si="4"/>
        <v>2.288626666666667</v>
      </c>
      <c r="Q73" s="227"/>
      <c r="R73" s="227"/>
      <c r="S73" s="227"/>
      <c r="T73" s="229">
        <f t="shared" si="48"/>
        <v>6.3280000000000003</v>
      </c>
      <c r="U73" s="231">
        <v>30</v>
      </c>
      <c r="V73" s="226">
        <f t="shared" si="49"/>
        <v>1.0546666666666666</v>
      </c>
      <c r="W73" s="230">
        <f t="shared" si="50"/>
        <v>26.366666666666667</v>
      </c>
      <c r="X73" s="261" t="s">
        <v>860</v>
      </c>
      <c r="Y73" s="269" t="s">
        <v>1112</v>
      </c>
    </row>
    <row r="74" spans="1:25" s="105" customFormat="1" ht="12.75">
      <c r="A74" s="103"/>
      <c r="B74" s="137"/>
      <c r="C74" s="276" t="s">
        <v>669</v>
      </c>
      <c r="D74" s="276" t="s">
        <v>370</v>
      </c>
      <c r="E74" s="275" t="s">
        <v>698</v>
      </c>
      <c r="F74" s="276" t="s">
        <v>826</v>
      </c>
      <c r="G74" s="276" t="s">
        <v>503</v>
      </c>
      <c r="H74" s="278">
        <v>20.34</v>
      </c>
      <c r="I74" s="279">
        <v>2</v>
      </c>
      <c r="J74" s="193"/>
      <c r="K74" s="193"/>
      <c r="L74" s="193"/>
      <c r="M74" s="224">
        <f t="shared" si="45"/>
        <v>76.800000000000011</v>
      </c>
      <c r="N74" s="225">
        <f t="shared" si="3"/>
        <v>130.17600000000002</v>
      </c>
      <c r="O74" s="218">
        <v>100</v>
      </c>
      <c r="P74" s="226">
        <f t="shared" si="4"/>
        <v>1.3017600000000003</v>
      </c>
      <c r="Q74" s="227"/>
      <c r="R74" s="227"/>
      <c r="S74" s="227"/>
      <c r="T74" s="229">
        <f t="shared" si="48"/>
        <v>4.0679999999999996</v>
      </c>
      <c r="U74" s="231">
        <v>30</v>
      </c>
      <c r="V74" s="226">
        <f t="shared" si="49"/>
        <v>0.67800000000000005</v>
      </c>
      <c r="W74" s="230">
        <f t="shared" si="50"/>
        <v>16.950000000000003</v>
      </c>
      <c r="X74" s="261" t="s">
        <v>860</v>
      </c>
      <c r="Y74" s="269"/>
    </row>
    <row r="75" spans="1:25" s="105" customFormat="1" ht="12.75">
      <c r="A75" s="103">
        <v>1</v>
      </c>
      <c r="B75" s="137">
        <f>B73+1</f>
        <v>49</v>
      </c>
      <c r="C75" s="276" t="s">
        <v>669</v>
      </c>
      <c r="D75" s="276" t="s">
        <v>370</v>
      </c>
      <c r="E75" s="275" t="s">
        <v>701</v>
      </c>
      <c r="F75" s="276" t="s">
        <v>636</v>
      </c>
      <c r="G75" s="276" t="s">
        <v>503</v>
      </c>
      <c r="H75" s="278">
        <v>42.13</v>
      </c>
      <c r="I75" s="279" t="s">
        <v>58</v>
      </c>
      <c r="J75" s="193"/>
      <c r="K75" s="193"/>
      <c r="L75" s="193"/>
      <c r="M75" s="224">
        <f>((I75*$M$8*12)+(K75*0.8*12)+L75)+10</f>
        <v>86.800000000000011</v>
      </c>
      <c r="N75" s="225">
        <f t="shared" si="3"/>
        <v>304.74033333333341</v>
      </c>
      <c r="O75" s="218">
        <v>100</v>
      </c>
      <c r="P75" s="226">
        <f t="shared" si="4"/>
        <v>3.0474033333333339</v>
      </c>
      <c r="Q75" s="227"/>
      <c r="R75" s="227"/>
      <c r="S75" s="227"/>
      <c r="T75" s="229">
        <f t="shared" si="48"/>
        <v>8.4260000000000002</v>
      </c>
      <c r="U75" s="231">
        <v>30</v>
      </c>
      <c r="V75" s="226">
        <f t="shared" si="49"/>
        <v>1.4043333333333334</v>
      </c>
      <c r="W75" s="230">
        <f t="shared" si="50"/>
        <v>35.108333333333334</v>
      </c>
      <c r="X75" s="261" t="s">
        <v>860</v>
      </c>
      <c r="Y75" s="269" t="s">
        <v>1112</v>
      </c>
    </row>
    <row r="76" spans="1:25" s="105" customFormat="1" ht="12.75">
      <c r="A76" s="103"/>
      <c r="B76" s="137"/>
      <c r="C76" s="276" t="s">
        <v>669</v>
      </c>
      <c r="D76" s="276" t="s">
        <v>881</v>
      </c>
      <c r="E76" s="275" t="s">
        <v>696</v>
      </c>
      <c r="F76" s="276" t="s">
        <v>251</v>
      </c>
      <c r="G76" s="276" t="s">
        <v>503</v>
      </c>
      <c r="H76" s="278">
        <v>27.78</v>
      </c>
      <c r="I76" s="279" t="s">
        <v>58</v>
      </c>
      <c r="J76" s="193"/>
      <c r="K76" s="193"/>
      <c r="L76" s="193"/>
      <c r="M76" s="224">
        <f t="shared" ref="M76:M77" si="53">((I76*$M$8*12)+(K76*0.8*12)+L76)+10</f>
        <v>86.800000000000011</v>
      </c>
      <c r="N76" s="225">
        <f t="shared" si="3"/>
        <v>200.94200000000004</v>
      </c>
      <c r="O76" s="218">
        <v>100</v>
      </c>
      <c r="P76" s="226">
        <f t="shared" si="4"/>
        <v>2.0094200000000004</v>
      </c>
      <c r="Q76" s="227"/>
      <c r="R76" s="227"/>
      <c r="S76" s="227"/>
      <c r="T76" s="229">
        <f t="shared" si="48"/>
        <v>5.556</v>
      </c>
      <c r="U76" s="231">
        <v>30</v>
      </c>
      <c r="V76" s="226">
        <f t="shared" si="49"/>
        <v>0.92600000000000005</v>
      </c>
      <c r="W76" s="230">
        <f t="shared" si="50"/>
        <v>23.150000000000002</v>
      </c>
      <c r="X76" s="261" t="s">
        <v>860</v>
      </c>
      <c r="Y76" s="269" t="s">
        <v>1112</v>
      </c>
    </row>
    <row r="77" spans="1:25" s="105" customFormat="1" ht="12.75">
      <c r="A77" s="103">
        <v>1</v>
      </c>
      <c r="B77" s="137">
        <f>B75+1</f>
        <v>50</v>
      </c>
      <c r="C77" s="276" t="s">
        <v>669</v>
      </c>
      <c r="D77" s="276" t="s">
        <v>863</v>
      </c>
      <c r="E77" s="275" t="s">
        <v>687</v>
      </c>
      <c r="F77" s="276" t="s">
        <v>191</v>
      </c>
      <c r="G77" s="276" t="s">
        <v>789</v>
      </c>
      <c r="H77" s="280">
        <v>219.29</v>
      </c>
      <c r="I77" s="279" t="s">
        <v>103</v>
      </c>
      <c r="J77" s="193">
        <v>2</v>
      </c>
      <c r="K77" s="193"/>
      <c r="L77" s="193"/>
      <c r="M77" s="224">
        <f t="shared" si="53"/>
        <v>125.20000000000002</v>
      </c>
      <c r="N77" s="225">
        <f t="shared" si="3"/>
        <v>2287.925666666667</v>
      </c>
      <c r="O77" s="218">
        <v>100</v>
      </c>
      <c r="P77" s="226">
        <f t="shared" si="4"/>
        <v>22.87925666666667</v>
      </c>
      <c r="Q77" s="227">
        <f t="shared" ref="Q77:Q84" si="54">H77*J77*$M$8</f>
        <v>1403.4560000000001</v>
      </c>
      <c r="R77" s="220">
        <v>200</v>
      </c>
      <c r="S77" s="228">
        <f t="shared" ref="S77:S84" si="55">Q77/R77</f>
        <v>7.0172800000000004</v>
      </c>
      <c r="T77" s="229">
        <f t="shared" si="48"/>
        <v>43.857999999999997</v>
      </c>
      <c r="U77" s="231">
        <v>30</v>
      </c>
      <c r="V77" s="226">
        <f t="shared" si="49"/>
        <v>7.3096666666666668</v>
      </c>
      <c r="W77" s="230">
        <f t="shared" si="50"/>
        <v>182.74166666666667</v>
      </c>
      <c r="X77" s="261" t="s">
        <v>860</v>
      </c>
      <c r="Y77" s="269" t="s">
        <v>1112</v>
      </c>
    </row>
    <row r="78" spans="1:25" s="105" customFormat="1" ht="12.75">
      <c r="A78" s="103"/>
      <c r="B78" s="137"/>
      <c r="C78" s="276" t="s">
        <v>669</v>
      </c>
      <c r="D78" s="276" t="s">
        <v>868</v>
      </c>
      <c r="E78" s="275" t="s">
        <v>827</v>
      </c>
      <c r="F78" s="276" t="s">
        <v>809</v>
      </c>
      <c r="G78" s="276" t="s">
        <v>789</v>
      </c>
      <c r="H78" s="278">
        <v>25.82</v>
      </c>
      <c r="I78" s="279" t="s">
        <v>103</v>
      </c>
      <c r="J78" s="193">
        <v>2</v>
      </c>
      <c r="K78" s="193"/>
      <c r="L78" s="193"/>
      <c r="M78" s="224">
        <f t="shared" si="45"/>
        <v>115.20000000000002</v>
      </c>
      <c r="N78" s="225">
        <f t="shared" ref="N78:N118" si="56">(H78*M78)/12</f>
        <v>247.87200000000004</v>
      </c>
      <c r="O78" s="218">
        <v>100</v>
      </c>
      <c r="P78" s="226">
        <f t="shared" ref="P78:P118" si="57">N78/O78</f>
        <v>2.4787200000000005</v>
      </c>
      <c r="Q78" s="227">
        <f t="shared" si="54"/>
        <v>165.24800000000002</v>
      </c>
      <c r="R78" s="220">
        <v>200</v>
      </c>
      <c r="S78" s="228">
        <f t="shared" si="55"/>
        <v>0.82624000000000009</v>
      </c>
      <c r="T78" s="229">
        <f t="shared" si="48"/>
        <v>5.1639999999999997</v>
      </c>
      <c r="U78" s="231">
        <v>30</v>
      </c>
      <c r="V78" s="226">
        <f t="shared" si="49"/>
        <v>0.86066666666666669</v>
      </c>
      <c r="W78" s="230">
        <f t="shared" si="50"/>
        <v>21.516666666666666</v>
      </c>
      <c r="X78" s="261" t="s">
        <v>860</v>
      </c>
      <c r="Y78" s="281"/>
    </row>
    <row r="79" spans="1:25" s="105" customFormat="1" ht="12.75">
      <c r="A79" s="103">
        <v>1</v>
      </c>
      <c r="B79" s="137">
        <f>B77+1</f>
        <v>51</v>
      </c>
      <c r="C79" s="276" t="s">
        <v>669</v>
      </c>
      <c r="D79" s="276" t="s">
        <v>873</v>
      </c>
      <c r="E79" s="275" t="s">
        <v>688</v>
      </c>
      <c r="F79" s="276" t="s">
        <v>255</v>
      </c>
      <c r="G79" s="276" t="s">
        <v>156</v>
      </c>
      <c r="H79" s="278">
        <v>74.510000000000005</v>
      </c>
      <c r="I79" s="279" t="s">
        <v>56</v>
      </c>
      <c r="J79" s="193">
        <v>4</v>
      </c>
      <c r="K79" s="193"/>
      <c r="L79" s="193"/>
      <c r="M79" s="224">
        <f t="shared" si="45"/>
        <v>38.400000000000006</v>
      </c>
      <c r="N79" s="225">
        <f t="shared" si="56"/>
        <v>238.43200000000004</v>
      </c>
      <c r="O79" s="218">
        <v>100</v>
      </c>
      <c r="P79" s="226">
        <f t="shared" si="57"/>
        <v>2.3843200000000007</v>
      </c>
      <c r="Q79" s="227">
        <f t="shared" si="54"/>
        <v>953.72800000000007</v>
      </c>
      <c r="R79" s="220">
        <v>200</v>
      </c>
      <c r="S79" s="228">
        <f t="shared" si="55"/>
        <v>4.7686400000000004</v>
      </c>
      <c r="T79" s="229">
        <f t="shared" si="48"/>
        <v>14.902000000000001</v>
      </c>
      <c r="U79" s="231">
        <v>30</v>
      </c>
      <c r="V79" s="226">
        <f t="shared" ref="V79:V118" si="58">H79/U79</f>
        <v>2.4836666666666667</v>
      </c>
      <c r="W79" s="230">
        <f t="shared" si="5"/>
        <v>62.091666666666669</v>
      </c>
      <c r="X79" s="261" t="s">
        <v>860</v>
      </c>
      <c r="Y79" s="269"/>
    </row>
    <row r="80" spans="1:25" s="105" customFormat="1" ht="12.75">
      <c r="A80" s="103">
        <v>1</v>
      </c>
      <c r="B80" s="137">
        <f t="shared" si="6"/>
        <v>52</v>
      </c>
      <c r="C80" s="276" t="s">
        <v>669</v>
      </c>
      <c r="D80" s="276" t="s">
        <v>873</v>
      </c>
      <c r="E80" s="275" t="s">
        <v>689</v>
      </c>
      <c r="F80" s="276" t="s">
        <v>255</v>
      </c>
      <c r="G80" s="276" t="s">
        <v>156</v>
      </c>
      <c r="H80" s="278">
        <v>66.08</v>
      </c>
      <c r="I80" s="279" t="s">
        <v>56</v>
      </c>
      <c r="J80" s="193">
        <v>4</v>
      </c>
      <c r="K80" s="193"/>
      <c r="L80" s="193"/>
      <c r="M80" s="224">
        <f t="shared" si="45"/>
        <v>38.400000000000006</v>
      </c>
      <c r="N80" s="225">
        <f t="shared" si="56"/>
        <v>211.45600000000002</v>
      </c>
      <c r="O80" s="218">
        <v>100</v>
      </c>
      <c r="P80" s="226">
        <f t="shared" si="57"/>
        <v>2.11456</v>
      </c>
      <c r="Q80" s="227">
        <f t="shared" si="54"/>
        <v>845.82400000000007</v>
      </c>
      <c r="R80" s="220">
        <v>200</v>
      </c>
      <c r="S80" s="228">
        <f t="shared" si="55"/>
        <v>4.22912</v>
      </c>
      <c r="T80" s="229">
        <f t="shared" si="48"/>
        <v>13.215999999999999</v>
      </c>
      <c r="U80" s="231">
        <v>30</v>
      </c>
      <c r="V80" s="226">
        <f t="shared" si="58"/>
        <v>2.2026666666666666</v>
      </c>
      <c r="W80" s="230">
        <f t="shared" si="5"/>
        <v>55.066666666666663</v>
      </c>
      <c r="X80" s="261" t="s">
        <v>860</v>
      </c>
      <c r="Y80" s="269"/>
    </row>
    <row r="81" spans="1:25" s="105" customFormat="1" ht="12.75">
      <c r="A81" s="103">
        <v>1</v>
      </c>
      <c r="B81" s="137">
        <f t="shared" si="6"/>
        <v>53</v>
      </c>
      <c r="C81" s="276" t="s">
        <v>669</v>
      </c>
      <c r="D81" s="276" t="s">
        <v>873</v>
      </c>
      <c r="E81" s="275" t="s">
        <v>690</v>
      </c>
      <c r="F81" s="276" t="s">
        <v>255</v>
      </c>
      <c r="G81" s="276" t="s">
        <v>156</v>
      </c>
      <c r="H81" s="278">
        <v>65.87</v>
      </c>
      <c r="I81" s="279" t="s">
        <v>56</v>
      </c>
      <c r="J81" s="193">
        <v>4</v>
      </c>
      <c r="K81" s="193"/>
      <c r="L81" s="193"/>
      <c r="M81" s="224">
        <f t="shared" si="45"/>
        <v>38.400000000000006</v>
      </c>
      <c r="N81" s="225">
        <f t="shared" si="56"/>
        <v>210.78400000000002</v>
      </c>
      <c r="O81" s="218">
        <v>100</v>
      </c>
      <c r="P81" s="226">
        <f t="shared" si="57"/>
        <v>2.1078400000000004</v>
      </c>
      <c r="Q81" s="227">
        <f t="shared" si="54"/>
        <v>843.13600000000008</v>
      </c>
      <c r="R81" s="220">
        <v>200</v>
      </c>
      <c r="S81" s="228">
        <f t="shared" si="55"/>
        <v>4.2156800000000008</v>
      </c>
      <c r="T81" s="229">
        <f t="shared" si="48"/>
        <v>13.174000000000001</v>
      </c>
      <c r="U81" s="231">
        <v>30</v>
      </c>
      <c r="V81" s="226">
        <f t="shared" si="58"/>
        <v>2.1956666666666669</v>
      </c>
      <c r="W81" s="230">
        <f t="shared" si="5"/>
        <v>54.891666666666673</v>
      </c>
      <c r="X81" s="261" t="s">
        <v>860</v>
      </c>
      <c r="Y81" s="269"/>
    </row>
    <row r="82" spans="1:25" s="105" customFormat="1" ht="12.75">
      <c r="A82" s="103">
        <v>1</v>
      </c>
      <c r="B82" s="137">
        <f t="shared" si="6"/>
        <v>54</v>
      </c>
      <c r="C82" s="276" t="s">
        <v>669</v>
      </c>
      <c r="D82" s="276" t="s">
        <v>873</v>
      </c>
      <c r="E82" s="275" t="s">
        <v>691</v>
      </c>
      <c r="F82" s="276" t="s">
        <v>255</v>
      </c>
      <c r="G82" s="276" t="s">
        <v>156</v>
      </c>
      <c r="H82" s="278">
        <v>67.400000000000006</v>
      </c>
      <c r="I82" s="279" t="s">
        <v>56</v>
      </c>
      <c r="J82" s="193">
        <v>4</v>
      </c>
      <c r="K82" s="193"/>
      <c r="L82" s="193"/>
      <c r="M82" s="224">
        <f t="shared" si="45"/>
        <v>38.400000000000006</v>
      </c>
      <c r="N82" s="225">
        <f t="shared" si="56"/>
        <v>215.68000000000006</v>
      </c>
      <c r="O82" s="218">
        <v>100</v>
      </c>
      <c r="P82" s="226">
        <f t="shared" si="57"/>
        <v>2.1568000000000005</v>
      </c>
      <c r="Q82" s="227">
        <f t="shared" si="54"/>
        <v>862.72000000000014</v>
      </c>
      <c r="R82" s="220">
        <v>200</v>
      </c>
      <c r="S82" s="228">
        <f t="shared" si="55"/>
        <v>4.313600000000001</v>
      </c>
      <c r="T82" s="229">
        <f t="shared" si="48"/>
        <v>13.48</v>
      </c>
      <c r="U82" s="231">
        <v>30</v>
      </c>
      <c r="V82" s="226">
        <f t="shared" si="58"/>
        <v>2.246666666666667</v>
      </c>
      <c r="W82" s="230">
        <f t="shared" si="5"/>
        <v>56.166666666666679</v>
      </c>
      <c r="X82" s="261" t="s">
        <v>860</v>
      </c>
      <c r="Y82" s="269"/>
    </row>
    <row r="83" spans="1:25" s="105" customFormat="1" ht="12.75">
      <c r="A83" s="103">
        <v>1</v>
      </c>
      <c r="B83" s="137">
        <f t="shared" si="6"/>
        <v>55</v>
      </c>
      <c r="C83" s="276" t="s">
        <v>669</v>
      </c>
      <c r="D83" s="276" t="s">
        <v>868</v>
      </c>
      <c r="E83" s="275" t="s">
        <v>697</v>
      </c>
      <c r="F83" s="276" t="s">
        <v>788</v>
      </c>
      <c r="G83" s="276" t="s">
        <v>789</v>
      </c>
      <c r="H83" s="275">
        <v>15.56</v>
      </c>
      <c r="I83" s="279" t="s">
        <v>103</v>
      </c>
      <c r="J83" s="193">
        <v>2</v>
      </c>
      <c r="K83" s="193"/>
      <c r="L83" s="193"/>
      <c r="M83" s="224">
        <f t="shared" si="45"/>
        <v>115.20000000000002</v>
      </c>
      <c r="N83" s="225">
        <f t="shared" si="56"/>
        <v>149.37600000000003</v>
      </c>
      <c r="O83" s="218">
        <v>100</v>
      </c>
      <c r="P83" s="226">
        <f t="shared" si="57"/>
        <v>1.4937600000000004</v>
      </c>
      <c r="Q83" s="227">
        <f t="shared" si="54"/>
        <v>99.584000000000003</v>
      </c>
      <c r="R83" s="220">
        <v>200</v>
      </c>
      <c r="S83" s="228">
        <f t="shared" si="55"/>
        <v>0.49792000000000003</v>
      </c>
      <c r="T83" s="229">
        <f t="shared" si="48"/>
        <v>3.1120000000000001</v>
      </c>
      <c r="U83" s="231">
        <v>30</v>
      </c>
      <c r="V83" s="226">
        <f t="shared" si="58"/>
        <v>0.51866666666666672</v>
      </c>
      <c r="W83" s="230">
        <f t="shared" ref="W83:W118" si="59">V83*$W$7</f>
        <v>12.966666666666669</v>
      </c>
      <c r="X83" s="261" t="s">
        <v>860</v>
      </c>
      <c r="Y83" s="269"/>
    </row>
    <row r="84" spans="1:25" s="105" customFormat="1" ht="12.75">
      <c r="A84" s="103">
        <v>1</v>
      </c>
      <c r="B84" s="137">
        <f t="shared" ref="B84:B119" si="60">B83+1</f>
        <v>56</v>
      </c>
      <c r="C84" s="276" t="s">
        <v>669</v>
      </c>
      <c r="D84" s="276" t="s">
        <v>863</v>
      </c>
      <c r="E84" s="275" t="s">
        <v>828</v>
      </c>
      <c r="F84" s="276" t="s">
        <v>191</v>
      </c>
      <c r="G84" s="276" t="s">
        <v>789</v>
      </c>
      <c r="H84" s="280">
        <v>121.12</v>
      </c>
      <c r="I84" s="279" t="s">
        <v>103</v>
      </c>
      <c r="J84" s="197">
        <v>2</v>
      </c>
      <c r="K84" s="197"/>
      <c r="L84" s="197"/>
      <c r="M84" s="224">
        <f t="shared" si="45"/>
        <v>115.20000000000002</v>
      </c>
      <c r="N84" s="225">
        <f t="shared" si="56"/>
        <v>1162.7520000000002</v>
      </c>
      <c r="O84" s="218">
        <v>100</v>
      </c>
      <c r="P84" s="226">
        <f t="shared" si="57"/>
        <v>11.627520000000002</v>
      </c>
      <c r="Q84" s="227">
        <f t="shared" si="54"/>
        <v>775.16800000000012</v>
      </c>
      <c r="R84" s="220">
        <v>200</v>
      </c>
      <c r="S84" s="228">
        <f t="shared" si="55"/>
        <v>3.8758400000000006</v>
      </c>
      <c r="T84" s="229">
        <f t="shared" si="48"/>
        <v>24.224</v>
      </c>
      <c r="U84" s="231">
        <v>30</v>
      </c>
      <c r="V84" s="226">
        <f t="shared" si="58"/>
        <v>4.0373333333333337</v>
      </c>
      <c r="W84" s="230">
        <f t="shared" si="59"/>
        <v>100.93333333333334</v>
      </c>
      <c r="X84" s="261" t="s">
        <v>860</v>
      </c>
      <c r="Y84" s="269"/>
    </row>
    <row r="85" spans="1:25" s="105" customFormat="1" ht="12.75">
      <c r="A85" s="175"/>
      <c r="B85" s="137">
        <f t="shared" si="60"/>
        <v>57</v>
      </c>
      <c r="C85" s="276" t="s">
        <v>669</v>
      </c>
      <c r="D85" s="276"/>
      <c r="E85" s="275" t="s">
        <v>829</v>
      </c>
      <c r="F85" s="276" t="s">
        <v>247</v>
      </c>
      <c r="G85" s="276" t="s">
        <v>156</v>
      </c>
      <c r="H85" s="278">
        <v>5.4</v>
      </c>
      <c r="I85" s="279" t="s">
        <v>776</v>
      </c>
      <c r="J85" s="193"/>
      <c r="K85" s="193"/>
      <c r="L85" s="193"/>
      <c r="M85" s="193"/>
      <c r="N85" s="193"/>
      <c r="O85" s="193"/>
      <c r="P85" s="193"/>
      <c r="Q85" s="193"/>
      <c r="R85" s="193"/>
      <c r="S85" s="193"/>
      <c r="T85" s="193"/>
      <c r="U85" s="193"/>
      <c r="V85" s="193"/>
      <c r="W85" s="193"/>
      <c r="X85" s="193"/>
      <c r="Y85" s="269"/>
    </row>
    <row r="86" spans="1:25" s="105" customFormat="1" ht="12.75">
      <c r="A86" s="198"/>
      <c r="B86" s="137">
        <f t="shared" si="60"/>
        <v>58</v>
      </c>
      <c r="C86" s="276" t="s">
        <v>669</v>
      </c>
      <c r="D86" s="276" t="s">
        <v>366</v>
      </c>
      <c r="E86" s="275" t="s">
        <v>830</v>
      </c>
      <c r="F86" s="276" t="s">
        <v>226</v>
      </c>
      <c r="G86" s="276" t="s">
        <v>151</v>
      </c>
      <c r="H86" s="278">
        <v>3.27</v>
      </c>
      <c r="I86" s="279" t="s">
        <v>141</v>
      </c>
      <c r="J86" s="193"/>
      <c r="K86" s="193"/>
      <c r="L86" s="193"/>
      <c r="M86" s="224">
        <f>((I86*$M$8*12)+(K86*0.8*12)+L86)+10</f>
        <v>202</v>
      </c>
      <c r="N86" s="225">
        <f t="shared" si="56"/>
        <v>55.044999999999995</v>
      </c>
      <c r="O86" s="218">
        <v>100</v>
      </c>
      <c r="P86" s="226">
        <f t="shared" si="57"/>
        <v>0.55044999999999999</v>
      </c>
      <c r="Q86" s="227"/>
      <c r="R86" s="227"/>
      <c r="S86" s="227"/>
      <c r="T86" s="229">
        <f t="shared" si="48"/>
        <v>0.65400000000000003</v>
      </c>
      <c r="U86" s="231">
        <v>30</v>
      </c>
      <c r="V86" s="226">
        <f t="shared" si="58"/>
        <v>0.109</v>
      </c>
      <c r="W86" s="230">
        <f t="shared" si="59"/>
        <v>2.7250000000000001</v>
      </c>
      <c r="X86" s="261" t="s">
        <v>860</v>
      </c>
      <c r="Y86" s="269" t="s">
        <v>1112</v>
      </c>
    </row>
    <row r="87" spans="1:25" s="105" customFormat="1" ht="12.75">
      <c r="A87" s="198"/>
      <c r="B87" s="137">
        <f t="shared" si="60"/>
        <v>59</v>
      </c>
      <c r="C87" s="276" t="s">
        <v>669</v>
      </c>
      <c r="D87" s="276" t="s">
        <v>366</v>
      </c>
      <c r="E87" s="275" t="s">
        <v>831</v>
      </c>
      <c r="F87" s="276" t="s">
        <v>832</v>
      </c>
      <c r="G87" s="276" t="s">
        <v>151</v>
      </c>
      <c r="H87" s="278">
        <v>5.71</v>
      </c>
      <c r="I87" s="279" t="s">
        <v>141</v>
      </c>
      <c r="J87" s="193"/>
      <c r="K87" s="193"/>
      <c r="L87" s="193"/>
      <c r="M87" s="224">
        <f>((I87*$M$8*12)+(K87*0.8*12)+L87)+10</f>
        <v>202</v>
      </c>
      <c r="N87" s="225">
        <f t="shared" si="56"/>
        <v>96.118333333333339</v>
      </c>
      <c r="O87" s="218">
        <v>100</v>
      </c>
      <c r="P87" s="226">
        <f t="shared" si="57"/>
        <v>0.96118333333333339</v>
      </c>
      <c r="Q87" s="193"/>
      <c r="R87" s="193"/>
      <c r="S87" s="193"/>
      <c r="T87" s="229">
        <f t="shared" si="48"/>
        <v>1.1419999999999999</v>
      </c>
      <c r="U87" s="231">
        <v>30</v>
      </c>
      <c r="V87" s="226">
        <f t="shared" si="58"/>
        <v>0.19033333333333333</v>
      </c>
      <c r="W87" s="230">
        <f t="shared" si="59"/>
        <v>4.7583333333333329</v>
      </c>
      <c r="X87" s="261" t="s">
        <v>860</v>
      </c>
      <c r="Y87" s="269" t="s">
        <v>1112</v>
      </c>
    </row>
    <row r="88" spans="1:25" s="105" customFormat="1" ht="12.75">
      <c r="A88" s="198"/>
      <c r="B88" s="137">
        <f t="shared" si="60"/>
        <v>60</v>
      </c>
      <c r="C88" s="276" t="s">
        <v>669</v>
      </c>
      <c r="D88" s="276" t="s">
        <v>882</v>
      </c>
      <c r="E88" s="275" t="s">
        <v>833</v>
      </c>
      <c r="F88" s="276" t="s">
        <v>834</v>
      </c>
      <c r="G88" s="276" t="s">
        <v>156</v>
      </c>
      <c r="H88" s="278">
        <v>33.049999999999997</v>
      </c>
      <c r="I88" s="279" t="s">
        <v>58</v>
      </c>
      <c r="J88" s="193"/>
      <c r="K88" s="193"/>
      <c r="L88" s="193"/>
      <c r="M88" s="224">
        <f t="shared" si="45"/>
        <v>76.800000000000011</v>
      </c>
      <c r="N88" s="225">
        <f t="shared" si="56"/>
        <v>211.52</v>
      </c>
      <c r="O88" s="218">
        <v>100</v>
      </c>
      <c r="P88" s="226">
        <f t="shared" si="57"/>
        <v>2.1152000000000002</v>
      </c>
      <c r="Q88" s="193"/>
      <c r="R88" s="193"/>
      <c r="S88" s="193"/>
      <c r="T88" s="229">
        <f t="shared" si="48"/>
        <v>6.6099999999999994</v>
      </c>
      <c r="U88" s="231">
        <v>30</v>
      </c>
      <c r="V88" s="226">
        <f t="shared" si="58"/>
        <v>1.1016666666666666</v>
      </c>
      <c r="W88" s="230">
        <f t="shared" si="59"/>
        <v>27.541666666666664</v>
      </c>
      <c r="X88" s="261" t="s">
        <v>860</v>
      </c>
      <c r="Y88" s="269"/>
    </row>
    <row r="89" spans="1:25" s="105" customFormat="1" ht="12.75">
      <c r="A89" s="198"/>
      <c r="B89" s="137">
        <f t="shared" si="60"/>
        <v>61</v>
      </c>
      <c r="C89" s="276" t="s">
        <v>669</v>
      </c>
      <c r="D89" s="276" t="s">
        <v>873</v>
      </c>
      <c r="E89" s="275" t="s">
        <v>835</v>
      </c>
      <c r="F89" s="276" t="s">
        <v>258</v>
      </c>
      <c r="G89" s="276" t="s">
        <v>156</v>
      </c>
      <c r="H89" s="278">
        <v>73.88</v>
      </c>
      <c r="I89" s="279" t="s">
        <v>56</v>
      </c>
      <c r="J89" s="193">
        <v>4</v>
      </c>
      <c r="K89" s="193"/>
      <c r="L89" s="193"/>
      <c r="M89" s="224">
        <f t="shared" si="45"/>
        <v>38.400000000000006</v>
      </c>
      <c r="N89" s="225">
        <f t="shared" si="56"/>
        <v>236.41600000000003</v>
      </c>
      <c r="O89" s="218">
        <v>100</v>
      </c>
      <c r="P89" s="226">
        <f t="shared" si="57"/>
        <v>2.36416</v>
      </c>
      <c r="Q89" s="227">
        <f t="shared" ref="Q89:Q108" si="61">H89*J89*$M$8</f>
        <v>945.66399999999999</v>
      </c>
      <c r="R89" s="220">
        <v>200</v>
      </c>
      <c r="S89" s="228">
        <f t="shared" ref="S89:S96" si="62">Q89/R89</f>
        <v>4.7283200000000001</v>
      </c>
      <c r="T89" s="229">
        <f t="shared" si="48"/>
        <v>14.775999999999998</v>
      </c>
      <c r="U89" s="231">
        <v>30</v>
      </c>
      <c r="V89" s="226">
        <f t="shared" si="58"/>
        <v>2.4626666666666663</v>
      </c>
      <c r="W89" s="230">
        <f t="shared" si="59"/>
        <v>61.566666666666656</v>
      </c>
      <c r="X89" s="261" t="s">
        <v>860</v>
      </c>
      <c r="Y89" s="269"/>
    </row>
    <row r="90" spans="1:25" s="105" customFormat="1" ht="12.75">
      <c r="A90" s="198"/>
      <c r="B90" s="137">
        <f t="shared" si="60"/>
        <v>62</v>
      </c>
      <c r="C90" s="276" t="s">
        <v>669</v>
      </c>
      <c r="D90" s="276" t="s">
        <v>886</v>
      </c>
      <c r="E90" s="275" t="s">
        <v>836</v>
      </c>
      <c r="F90" s="276" t="s">
        <v>191</v>
      </c>
      <c r="G90" s="276" t="s">
        <v>156</v>
      </c>
      <c r="H90" s="278">
        <v>19.47</v>
      </c>
      <c r="I90" s="279" t="s">
        <v>56</v>
      </c>
      <c r="J90" s="193">
        <v>2</v>
      </c>
      <c r="K90" s="193"/>
      <c r="L90" s="193"/>
      <c r="M90" s="224">
        <f t="shared" si="45"/>
        <v>38.400000000000006</v>
      </c>
      <c r="N90" s="225">
        <f t="shared" si="56"/>
        <v>62.304000000000002</v>
      </c>
      <c r="O90" s="218">
        <v>100</v>
      </c>
      <c r="P90" s="226">
        <f t="shared" si="57"/>
        <v>0.62304000000000004</v>
      </c>
      <c r="Q90" s="227">
        <f t="shared" si="61"/>
        <v>124.608</v>
      </c>
      <c r="R90" s="220">
        <v>200</v>
      </c>
      <c r="S90" s="228">
        <f t="shared" si="62"/>
        <v>0.62304000000000004</v>
      </c>
      <c r="T90" s="229">
        <f t="shared" si="48"/>
        <v>3.8939999999999997</v>
      </c>
      <c r="U90" s="231">
        <v>30</v>
      </c>
      <c r="V90" s="226">
        <f t="shared" si="58"/>
        <v>0.64899999999999991</v>
      </c>
      <c r="W90" s="230">
        <f t="shared" si="59"/>
        <v>16.224999999999998</v>
      </c>
      <c r="X90" s="261" t="s">
        <v>860</v>
      </c>
      <c r="Y90" s="269" t="s">
        <v>1805</v>
      </c>
    </row>
    <row r="91" spans="1:25" s="105" customFormat="1" ht="12.75">
      <c r="A91" s="198"/>
      <c r="B91" s="137">
        <f t="shared" si="60"/>
        <v>63</v>
      </c>
      <c r="C91" s="276" t="s">
        <v>669</v>
      </c>
      <c r="D91" s="276" t="s">
        <v>883</v>
      </c>
      <c r="E91" s="275" t="s">
        <v>837</v>
      </c>
      <c r="F91" s="276" t="s">
        <v>838</v>
      </c>
      <c r="G91" s="276" t="s">
        <v>156</v>
      </c>
      <c r="H91" s="278">
        <v>13.34</v>
      </c>
      <c r="I91" s="279" t="s">
        <v>56</v>
      </c>
      <c r="J91" s="193">
        <v>2</v>
      </c>
      <c r="K91" s="193"/>
      <c r="L91" s="193"/>
      <c r="M91" s="224">
        <f t="shared" si="45"/>
        <v>38.400000000000006</v>
      </c>
      <c r="N91" s="225">
        <f t="shared" si="56"/>
        <v>42.688000000000009</v>
      </c>
      <c r="O91" s="218">
        <v>100</v>
      </c>
      <c r="P91" s="226">
        <f t="shared" si="57"/>
        <v>0.42688000000000009</v>
      </c>
      <c r="Q91" s="227">
        <f t="shared" si="61"/>
        <v>85.376000000000005</v>
      </c>
      <c r="R91" s="220">
        <v>200</v>
      </c>
      <c r="S91" s="228">
        <f t="shared" si="62"/>
        <v>0.42688000000000004</v>
      </c>
      <c r="T91" s="229">
        <f t="shared" si="48"/>
        <v>2.6679999999999997</v>
      </c>
      <c r="U91" s="231">
        <v>30</v>
      </c>
      <c r="V91" s="226">
        <f t="shared" si="58"/>
        <v>0.44466666666666665</v>
      </c>
      <c r="W91" s="230">
        <f t="shared" si="59"/>
        <v>11.116666666666667</v>
      </c>
      <c r="X91" s="261" t="s">
        <v>860</v>
      </c>
      <c r="Y91" s="269"/>
    </row>
    <row r="92" spans="1:25" s="105" customFormat="1" ht="12.75">
      <c r="A92" s="198"/>
      <c r="B92" s="137">
        <f t="shared" si="60"/>
        <v>64</v>
      </c>
      <c r="C92" s="276" t="s">
        <v>669</v>
      </c>
      <c r="D92" s="276" t="s">
        <v>884</v>
      </c>
      <c r="E92" s="275" t="s">
        <v>839</v>
      </c>
      <c r="F92" s="276" t="s">
        <v>711</v>
      </c>
      <c r="G92" s="276" t="s">
        <v>156</v>
      </c>
      <c r="H92" s="278">
        <v>15.63</v>
      </c>
      <c r="I92" s="279" t="s">
        <v>103</v>
      </c>
      <c r="J92" s="193"/>
      <c r="K92" s="193"/>
      <c r="L92" s="193"/>
      <c r="M92" s="224">
        <f t="shared" si="45"/>
        <v>115.20000000000002</v>
      </c>
      <c r="N92" s="225">
        <f t="shared" si="56"/>
        <v>150.04800000000003</v>
      </c>
      <c r="O92" s="218">
        <v>100</v>
      </c>
      <c r="P92" s="226">
        <f t="shared" si="57"/>
        <v>1.5004800000000003</v>
      </c>
      <c r="Q92" s="227">
        <f t="shared" si="61"/>
        <v>0</v>
      </c>
      <c r="R92" s="220">
        <v>200</v>
      </c>
      <c r="S92" s="228">
        <f t="shared" si="62"/>
        <v>0</v>
      </c>
      <c r="T92" s="229">
        <f t="shared" si="48"/>
        <v>3.1259999999999999</v>
      </c>
      <c r="U92" s="231">
        <v>30</v>
      </c>
      <c r="V92" s="226">
        <f t="shared" si="58"/>
        <v>0.52100000000000002</v>
      </c>
      <c r="W92" s="230">
        <f t="shared" si="59"/>
        <v>13.025</v>
      </c>
      <c r="X92" s="261" t="s">
        <v>860</v>
      </c>
      <c r="Y92" s="269"/>
    </row>
    <row r="93" spans="1:25" s="105" customFormat="1" ht="12.75">
      <c r="A93" s="198"/>
      <c r="B93" s="137">
        <f t="shared" si="60"/>
        <v>65</v>
      </c>
      <c r="C93" s="276" t="s">
        <v>669</v>
      </c>
      <c r="D93" s="276" t="s">
        <v>873</v>
      </c>
      <c r="E93" s="275" t="s">
        <v>840</v>
      </c>
      <c r="F93" s="276" t="s">
        <v>255</v>
      </c>
      <c r="G93" s="276" t="s">
        <v>156</v>
      </c>
      <c r="H93" s="278">
        <v>66.08</v>
      </c>
      <c r="I93" s="279" t="s">
        <v>56</v>
      </c>
      <c r="J93" s="193">
        <v>4</v>
      </c>
      <c r="K93" s="193"/>
      <c r="L93" s="193"/>
      <c r="M93" s="224">
        <f t="shared" si="45"/>
        <v>38.400000000000006</v>
      </c>
      <c r="N93" s="225">
        <f t="shared" si="56"/>
        <v>211.45600000000002</v>
      </c>
      <c r="O93" s="218">
        <v>100</v>
      </c>
      <c r="P93" s="226">
        <f t="shared" si="57"/>
        <v>2.11456</v>
      </c>
      <c r="Q93" s="227">
        <f t="shared" si="61"/>
        <v>845.82400000000007</v>
      </c>
      <c r="R93" s="220">
        <v>200</v>
      </c>
      <c r="S93" s="228">
        <f t="shared" si="62"/>
        <v>4.22912</v>
      </c>
      <c r="T93" s="229">
        <f t="shared" si="48"/>
        <v>13.215999999999999</v>
      </c>
      <c r="U93" s="231">
        <v>30</v>
      </c>
      <c r="V93" s="226">
        <f t="shared" si="58"/>
        <v>2.2026666666666666</v>
      </c>
      <c r="W93" s="230">
        <f t="shared" si="59"/>
        <v>55.066666666666663</v>
      </c>
      <c r="X93" s="261" t="s">
        <v>860</v>
      </c>
      <c r="Y93" s="269"/>
    </row>
    <row r="94" spans="1:25" s="105" customFormat="1" ht="12.75">
      <c r="A94" s="198"/>
      <c r="B94" s="137">
        <f t="shared" si="60"/>
        <v>66</v>
      </c>
      <c r="C94" s="276" t="s">
        <v>669</v>
      </c>
      <c r="D94" s="276" t="s">
        <v>871</v>
      </c>
      <c r="E94" s="275" t="s">
        <v>841</v>
      </c>
      <c r="F94" s="276" t="s">
        <v>817</v>
      </c>
      <c r="G94" s="276" t="s">
        <v>156</v>
      </c>
      <c r="H94" s="278">
        <v>32.01</v>
      </c>
      <c r="I94" s="279" t="s">
        <v>56</v>
      </c>
      <c r="J94" s="193">
        <v>4</v>
      </c>
      <c r="K94" s="193"/>
      <c r="L94" s="193"/>
      <c r="M94" s="224">
        <f t="shared" si="45"/>
        <v>38.400000000000006</v>
      </c>
      <c r="N94" s="225">
        <f t="shared" si="56"/>
        <v>102.43200000000002</v>
      </c>
      <c r="O94" s="218">
        <v>100</v>
      </c>
      <c r="P94" s="226">
        <f t="shared" si="57"/>
        <v>1.0243200000000001</v>
      </c>
      <c r="Q94" s="227">
        <f t="shared" si="61"/>
        <v>409.72800000000001</v>
      </c>
      <c r="R94" s="220">
        <v>200</v>
      </c>
      <c r="S94" s="228">
        <f t="shared" si="62"/>
        <v>2.0486400000000002</v>
      </c>
      <c r="T94" s="229">
        <f t="shared" si="48"/>
        <v>6.4020000000000001</v>
      </c>
      <c r="U94" s="231">
        <v>30</v>
      </c>
      <c r="V94" s="226">
        <f t="shared" si="58"/>
        <v>1.0669999999999999</v>
      </c>
      <c r="W94" s="230">
        <f t="shared" si="59"/>
        <v>26.674999999999997</v>
      </c>
      <c r="X94" s="261" t="s">
        <v>860</v>
      </c>
      <c r="Y94" s="269"/>
    </row>
    <row r="95" spans="1:25" s="105" customFormat="1" ht="12.75">
      <c r="A95" s="198"/>
      <c r="B95" s="137">
        <f t="shared" si="60"/>
        <v>67</v>
      </c>
      <c r="C95" s="276" t="s">
        <v>669</v>
      </c>
      <c r="D95" s="276" t="s">
        <v>871</v>
      </c>
      <c r="E95" s="275" t="s">
        <v>842</v>
      </c>
      <c r="F95" s="276" t="s">
        <v>843</v>
      </c>
      <c r="G95" s="276" t="s">
        <v>156</v>
      </c>
      <c r="H95" s="278">
        <v>70.510000000000005</v>
      </c>
      <c r="I95" s="279" t="s">
        <v>56</v>
      </c>
      <c r="J95" s="193">
        <v>4</v>
      </c>
      <c r="K95" s="193"/>
      <c r="L95" s="193"/>
      <c r="M95" s="224">
        <f t="shared" si="45"/>
        <v>38.400000000000006</v>
      </c>
      <c r="N95" s="225">
        <f t="shared" si="56"/>
        <v>225.63200000000006</v>
      </c>
      <c r="O95" s="218">
        <v>100</v>
      </c>
      <c r="P95" s="226">
        <f t="shared" si="57"/>
        <v>2.2563200000000005</v>
      </c>
      <c r="Q95" s="227">
        <f t="shared" si="61"/>
        <v>902.52800000000013</v>
      </c>
      <c r="R95" s="220">
        <v>200</v>
      </c>
      <c r="S95" s="228">
        <f t="shared" si="62"/>
        <v>4.5126400000000011</v>
      </c>
      <c r="T95" s="229">
        <f t="shared" si="48"/>
        <v>14.102</v>
      </c>
      <c r="U95" s="231">
        <v>30</v>
      </c>
      <c r="V95" s="226">
        <f t="shared" si="58"/>
        <v>2.3503333333333334</v>
      </c>
      <c r="W95" s="230">
        <f t="shared" si="59"/>
        <v>58.758333333333333</v>
      </c>
      <c r="X95" s="261" t="s">
        <v>860</v>
      </c>
      <c r="Y95" s="269"/>
    </row>
    <row r="96" spans="1:25" s="105" customFormat="1" ht="12.75">
      <c r="A96" s="198"/>
      <c r="B96" s="137">
        <f t="shared" si="60"/>
        <v>68</v>
      </c>
      <c r="C96" s="276" t="s">
        <v>720</v>
      </c>
      <c r="D96" s="276" t="s">
        <v>871</v>
      </c>
      <c r="E96" s="280" t="s">
        <v>708</v>
      </c>
      <c r="F96" s="276" t="s">
        <v>816</v>
      </c>
      <c r="G96" s="276" t="s">
        <v>156</v>
      </c>
      <c r="H96" s="278">
        <v>93.27</v>
      </c>
      <c r="I96" s="279" t="s">
        <v>56</v>
      </c>
      <c r="J96" s="193">
        <v>4</v>
      </c>
      <c r="K96" s="193"/>
      <c r="L96" s="193"/>
      <c r="M96" s="224">
        <f t="shared" si="45"/>
        <v>38.400000000000006</v>
      </c>
      <c r="N96" s="225">
        <f t="shared" si="56"/>
        <v>298.464</v>
      </c>
      <c r="O96" s="218">
        <v>100</v>
      </c>
      <c r="P96" s="226">
        <f t="shared" si="57"/>
        <v>2.9846400000000002</v>
      </c>
      <c r="Q96" s="227">
        <f t="shared" si="61"/>
        <v>1193.856</v>
      </c>
      <c r="R96" s="220">
        <v>200</v>
      </c>
      <c r="S96" s="228">
        <f t="shared" si="62"/>
        <v>5.9692800000000004</v>
      </c>
      <c r="T96" s="229">
        <f t="shared" si="48"/>
        <v>18.654</v>
      </c>
      <c r="U96" s="231">
        <v>30</v>
      </c>
      <c r="V96" s="226">
        <f t="shared" si="58"/>
        <v>3.109</v>
      </c>
      <c r="W96" s="230">
        <f t="shared" si="59"/>
        <v>77.724999999999994</v>
      </c>
      <c r="X96" s="261" t="s">
        <v>860</v>
      </c>
      <c r="Y96" s="269"/>
    </row>
    <row r="97" spans="1:25" s="105" customFormat="1" ht="12.75">
      <c r="A97" s="198">
        <v>1</v>
      </c>
      <c r="B97" s="137">
        <f t="shared" si="60"/>
        <v>69</v>
      </c>
      <c r="C97" s="276" t="s">
        <v>720</v>
      </c>
      <c r="D97" s="276" t="s">
        <v>871</v>
      </c>
      <c r="E97" s="280" t="s">
        <v>709</v>
      </c>
      <c r="F97" s="276" t="s">
        <v>817</v>
      </c>
      <c r="G97" s="276" t="s">
        <v>156</v>
      </c>
      <c r="H97" s="278">
        <v>53.3</v>
      </c>
      <c r="I97" s="279" t="s">
        <v>56</v>
      </c>
      <c r="J97" s="193">
        <v>4</v>
      </c>
      <c r="K97" s="193"/>
      <c r="L97" s="193"/>
      <c r="M97" s="224">
        <f t="shared" si="45"/>
        <v>38.400000000000006</v>
      </c>
      <c r="N97" s="225">
        <f t="shared" si="56"/>
        <v>170.56000000000003</v>
      </c>
      <c r="O97" s="218">
        <v>100</v>
      </c>
      <c r="P97" s="226">
        <f t="shared" si="57"/>
        <v>1.7056000000000002</v>
      </c>
      <c r="Q97" s="227">
        <f t="shared" si="61"/>
        <v>682.24</v>
      </c>
      <c r="R97" s="220">
        <v>200</v>
      </c>
      <c r="S97" s="228">
        <f t="shared" ref="S97:S108" si="63">Q97/R97</f>
        <v>3.4112</v>
      </c>
      <c r="T97" s="229">
        <f t="shared" si="48"/>
        <v>10.659999999999998</v>
      </c>
      <c r="U97" s="231">
        <v>30</v>
      </c>
      <c r="V97" s="226">
        <f t="shared" si="58"/>
        <v>1.7766666666666666</v>
      </c>
      <c r="W97" s="230">
        <f t="shared" si="59"/>
        <v>44.416666666666664</v>
      </c>
      <c r="X97" s="261" t="s">
        <v>860</v>
      </c>
      <c r="Y97" s="269"/>
    </row>
    <row r="98" spans="1:25" s="105" customFormat="1" ht="12.75">
      <c r="A98" s="103">
        <v>1</v>
      </c>
      <c r="B98" s="137">
        <f t="shared" si="60"/>
        <v>70</v>
      </c>
      <c r="C98" s="276" t="s">
        <v>720</v>
      </c>
      <c r="D98" s="276" t="s">
        <v>868</v>
      </c>
      <c r="E98" s="275" t="s">
        <v>714</v>
      </c>
      <c r="F98" s="276" t="s">
        <v>825</v>
      </c>
      <c r="G98" s="276" t="s">
        <v>789</v>
      </c>
      <c r="H98" s="280">
        <v>50.33</v>
      </c>
      <c r="I98" s="279" t="s">
        <v>103</v>
      </c>
      <c r="J98" s="193">
        <v>2</v>
      </c>
      <c r="K98" s="193"/>
      <c r="L98" s="193"/>
      <c r="M98" s="224">
        <f t="shared" si="45"/>
        <v>115.20000000000002</v>
      </c>
      <c r="N98" s="225">
        <f t="shared" si="56"/>
        <v>483.16800000000006</v>
      </c>
      <c r="O98" s="218">
        <v>100</v>
      </c>
      <c r="P98" s="226">
        <f t="shared" si="57"/>
        <v>4.8316800000000004</v>
      </c>
      <c r="Q98" s="227">
        <f t="shared" si="61"/>
        <v>322.11200000000002</v>
      </c>
      <c r="R98" s="220">
        <v>200</v>
      </c>
      <c r="S98" s="228">
        <f t="shared" si="63"/>
        <v>1.6105600000000002</v>
      </c>
      <c r="T98" s="229">
        <f t="shared" si="48"/>
        <v>10.065999999999999</v>
      </c>
      <c r="U98" s="231">
        <v>30</v>
      </c>
      <c r="V98" s="226">
        <f t="shared" si="58"/>
        <v>1.6776666666666666</v>
      </c>
      <c r="W98" s="230">
        <f t="shared" si="59"/>
        <v>41.941666666666663</v>
      </c>
      <c r="X98" s="261" t="s">
        <v>860</v>
      </c>
      <c r="Y98" s="269"/>
    </row>
    <row r="99" spans="1:25" s="105" customFormat="1" ht="12.75">
      <c r="A99" s="103">
        <v>1</v>
      </c>
      <c r="B99" s="137">
        <f t="shared" si="60"/>
        <v>71</v>
      </c>
      <c r="C99" s="276" t="s">
        <v>732</v>
      </c>
      <c r="D99" s="276" t="s">
        <v>873</v>
      </c>
      <c r="E99" s="280" t="s">
        <v>723</v>
      </c>
      <c r="F99" s="276" t="s">
        <v>844</v>
      </c>
      <c r="G99" s="276" t="s">
        <v>156</v>
      </c>
      <c r="H99" s="278">
        <v>71.36</v>
      </c>
      <c r="I99" s="279" t="s">
        <v>56</v>
      </c>
      <c r="J99" s="193">
        <v>4</v>
      </c>
      <c r="K99" s="193"/>
      <c r="L99" s="193"/>
      <c r="M99" s="224">
        <f t="shared" si="45"/>
        <v>38.400000000000006</v>
      </c>
      <c r="N99" s="225">
        <f t="shared" si="56"/>
        <v>228.352</v>
      </c>
      <c r="O99" s="218">
        <v>100</v>
      </c>
      <c r="P99" s="226">
        <f t="shared" si="57"/>
        <v>2.2835200000000002</v>
      </c>
      <c r="Q99" s="227">
        <f t="shared" si="61"/>
        <v>913.40800000000002</v>
      </c>
      <c r="R99" s="220">
        <v>200</v>
      </c>
      <c r="S99" s="228">
        <f t="shared" si="63"/>
        <v>4.5670400000000004</v>
      </c>
      <c r="T99" s="229">
        <f t="shared" si="48"/>
        <v>14.272</v>
      </c>
      <c r="U99" s="231">
        <v>30</v>
      </c>
      <c r="V99" s="226">
        <f t="shared" si="58"/>
        <v>2.3786666666666667</v>
      </c>
      <c r="W99" s="230">
        <f t="shared" si="59"/>
        <v>59.466666666666669</v>
      </c>
      <c r="X99" s="261" t="s">
        <v>860</v>
      </c>
      <c r="Y99" s="269"/>
    </row>
    <row r="100" spans="1:25" s="105" customFormat="1" ht="12.75">
      <c r="A100" s="103">
        <v>1</v>
      </c>
      <c r="B100" s="137">
        <f t="shared" si="60"/>
        <v>72</v>
      </c>
      <c r="C100" s="276" t="s">
        <v>732</v>
      </c>
      <c r="D100" s="276" t="s">
        <v>873</v>
      </c>
      <c r="E100" s="280" t="s">
        <v>722</v>
      </c>
      <c r="F100" s="276" t="s">
        <v>255</v>
      </c>
      <c r="G100" s="276" t="s">
        <v>156</v>
      </c>
      <c r="H100" s="278">
        <v>70.89</v>
      </c>
      <c r="I100" s="279" t="s">
        <v>56</v>
      </c>
      <c r="J100" s="193">
        <v>4</v>
      </c>
      <c r="K100" s="193"/>
      <c r="L100" s="193"/>
      <c r="M100" s="224">
        <f t="shared" si="45"/>
        <v>38.400000000000006</v>
      </c>
      <c r="N100" s="225">
        <f t="shared" si="56"/>
        <v>226.84800000000004</v>
      </c>
      <c r="O100" s="218">
        <v>100</v>
      </c>
      <c r="P100" s="226">
        <f t="shared" si="57"/>
        <v>2.2684800000000003</v>
      </c>
      <c r="Q100" s="227">
        <f t="shared" si="61"/>
        <v>907.39200000000005</v>
      </c>
      <c r="R100" s="220">
        <v>200</v>
      </c>
      <c r="S100" s="228">
        <f t="shared" si="63"/>
        <v>4.5369600000000005</v>
      </c>
      <c r="T100" s="229">
        <f t="shared" si="48"/>
        <v>14.177999999999999</v>
      </c>
      <c r="U100" s="231">
        <v>30</v>
      </c>
      <c r="V100" s="226">
        <f t="shared" si="58"/>
        <v>2.363</v>
      </c>
      <c r="W100" s="230">
        <f t="shared" si="59"/>
        <v>59.075000000000003</v>
      </c>
      <c r="X100" s="261" t="s">
        <v>860</v>
      </c>
      <c r="Y100" s="269"/>
    </row>
    <row r="101" spans="1:25" s="105" customFormat="1" ht="12.75">
      <c r="A101" s="103">
        <v>1</v>
      </c>
      <c r="B101" s="137">
        <f t="shared" si="60"/>
        <v>73</v>
      </c>
      <c r="C101" s="276" t="s">
        <v>732</v>
      </c>
      <c r="D101" s="276" t="s">
        <v>887</v>
      </c>
      <c r="E101" s="280" t="s">
        <v>724</v>
      </c>
      <c r="F101" s="276" t="s">
        <v>845</v>
      </c>
      <c r="G101" s="276" t="s">
        <v>156</v>
      </c>
      <c r="H101" s="278">
        <v>47.07</v>
      </c>
      <c r="I101" s="279" t="s">
        <v>56</v>
      </c>
      <c r="J101" s="193">
        <v>2</v>
      </c>
      <c r="K101" s="193"/>
      <c r="L101" s="193"/>
      <c r="M101" s="224">
        <f t="shared" si="45"/>
        <v>38.400000000000006</v>
      </c>
      <c r="N101" s="225">
        <f t="shared" si="56"/>
        <v>150.62400000000002</v>
      </c>
      <c r="O101" s="218">
        <v>100</v>
      </c>
      <c r="P101" s="226">
        <f t="shared" si="57"/>
        <v>1.5062400000000002</v>
      </c>
      <c r="Q101" s="227">
        <f t="shared" si="61"/>
        <v>301.24799999999999</v>
      </c>
      <c r="R101" s="220">
        <v>200</v>
      </c>
      <c r="S101" s="228">
        <f t="shared" si="63"/>
        <v>1.50624</v>
      </c>
      <c r="T101" s="229">
        <f t="shared" si="48"/>
        <v>9.4139999999999997</v>
      </c>
      <c r="U101" s="231">
        <v>30</v>
      </c>
      <c r="V101" s="226">
        <f t="shared" si="58"/>
        <v>1.569</v>
      </c>
      <c r="W101" s="230">
        <f t="shared" si="59"/>
        <v>39.225000000000001</v>
      </c>
      <c r="X101" s="261" t="s">
        <v>860</v>
      </c>
      <c r="Y101" s="269" t="s">
        <v>1805</v>
      </c>
    </row>
    <row r="102" spans="1:25" s="105" customFormat="1" ht="12.75">
      <c r="A102" s="103">
        <v>1</v>
      </c>
      <c r="B102" s="137">
        <f t="shared" si="60"/>
        <v>74</v>
      </c>
      <c r="C102" s="276" t="s">
        <v>732</v>
      </c>
      <c r="D102" s="276" t="s">
        <v>873</v>
      </c>
      <c r="E102" s="280" t="s">
        <v>727</v>
      </c>
      <c r="F102" s="276" t="s">
        <v>255</v>
      </c>
      <c r="G102" s="276" t="s">
        <v>156</v>
      </c>
      <c r="H102" s="278">
        <v>69.67</v>
      </c>
      <c r="I102" s="279" t="s">
        <v>56</v>
      </c>
      <c r="J102" s="193">
        <v>4</v>
      </c>
      <c r="K102" s="193"/>
      <c r="L102" s="193"/>
      <c r="M102" s="224">
        <f t="shared" si="45"/>
        <v>38.400000000000006</v>
      </c>
      <c r="N102" s="225">
        <f t="shared" si="56"/>
        <v>222.94400000000005</v>
      </c>
      <c r="O102" s="218">
        <v>100</v>
      </c>
      <c r="P102" s="226">
        <f t="shared" si="57"/>
        <v>2.2294400000000003</v>
      </c>
      <c r="Q102" s="227">
        <f t="shared" si="61"/>
        <v>891.77600000000007</v>
      </c>
      <c r="R102" s="220">
        <v>200</v>
      </c>
      <c r="S102" s="228">
        <f t="shared" si="63"/>
        <v>4.4588800000000006</v>
      </c>
      <c r="T102" s="229">
        <f t="shared" si="48"/>
        <v>13.933999999999999</v>
      </c>
      <c r="U102" s="231">
        <v>30</v>
      </c>
      <c r="V102" s="226">
        <f t="shared" si="58"/>
        <v>2.3223333333333334</v>
      </c>
      <c r="W102" s="230">
        <f t="shared" si="59"/>
        <v>58.058333333333337</v>
      </c>
      <c r="X102" s="261" t="s">
        <v>860</v>
      </c>
      <c r="Y102" s="269"/>
    </row>
    <row r="103" spans="1:25" s="105" customFormat="1" ht="12.75">
      <c r="A103" s="103">
        <v>1</v>
      </c>
      <c r="B103" s="137">
        <f t="shared" si="60"/>
        <v>75</v>
      </c>
      <c r="C103" s="276" t="s">
        <v>732</v>
      </c>
      <c r="D103" s="276" t="s">
        <v>863</v>
      </c>
      <c r="E103" s="280" t="s">
        <v>726</v>
      </c>
      <c r="F103" s="276" t="s">
        <v>191</v>
      </c>
      <c r="G103" s="276" t="s">
        <v>789</v>
      </c>
      <c r="H103" s="282">
        <v>193.91</v>
      </c>
      <c r="I103" s="279" t="s">
        <v>103</v>
      </c>
      <c r="J103" s="193">
        <v>2</v>
      </c>
      <c r="K103" s="193"/>
      <c r="L103" s="193"/>
      <c r="M103" s="224">
        <f t="shared" si="45"/>
        <v>115.20000000000002</v>
      </c>
      <c r="N103" s="225">
        <f t="shared" si="56"/>
        <v>1861.5360000000003</v>
      </c>
      <c r="O103" s="218">
        <v>100</v>
      </c>
      <c r="P103" s="226">
        <f t="shared" si="57"/>
        <v>18.615360000000003</v>
      </c>
      <c r="Q103" s="227">
        <f t="shared" si="61"/>
        <v>1241.0240000000001</v>
      </c>
      <c r="R103" s="220">
        <v>200</v>
      </c>
      <c r="S103" s="228">
        <f t="shared" si="63"/>
        <v>6.2051200000000009</v>
      </c>
      <c r="T103" s="229">
        <f t="shared" si="48"/>
        <v>38.782000000000004</v>
      </c>
      <c r="U103" s="231">
        <v>30</v>
      </c>
      <c r="V103" s="226">
        <f t="shared" si="58"/>
        <v>6.4636666666666667</v>
      </c>
      <c r="W103" s="230">
        <f t="shared" si="59"/>
        <v>161.59166666666667</v>
      </c>
      <c r="X103" s="261" t="s">
        <v>860</v>
      </c>
      <c r="Y103" s="269"/>
    </row>
    <row r="104" spans="1:25" s="105" customFormat="1" ht="12.75">
      <c r="A104" s="103">
        <v>1</v>
      </c>
      <c r="B104" s="137">
        <f t="shared" si="60"/>
        <v>76</v>
      </c>
      <c r="C104" s="276" t="s">
        <v>732</v>
      </c>
      <c r="D104" s="276" t="s">
        <v>873</v>
      </c>
      <c r="E104" s="280" t="s">
        <v>731</v>
      </c>
      <c r="F104" s="276" t="s">
        <v>255</v>
      </c>
      <c r="G104" s="276" t="s">
        <v>156</v>
      </c>
      <c r="H104" s="278">
        <v>74.53</v>
      </c>
      <c r="I104" s="279" t="s">
        <v>56</v>
      </c>
      <c r="J104" s="201">
        <v>4</v>
      </c>
      <c r="K104" s="201"/>
      <c r="L104" s="201"/>
      <c r="M104" s="224">
        <f t="shared" si="45"/>
        <v>38.400000000000006</v>
      </c>
      <c r="N104" s="225">
        <f t="shared" si="56"/>
        <v>238.49600000000007</v>
      </c>
      <c r="O104" s="218">
        <v>100</v>
      </c>
      <c r="P104" s="226">
        <f t="shared" si="57"/>
        <v>2.3849600000000009</v>
      </c>
      <c r="Q104" s="227">
        <f t="shared" si="61"/>
        <v>953.98400000000004</v>
      </c>
      <c r="R104" s="220">
        <v>200</v>
      </c>
      <c r="S104" s="228">
        <f t="shared" si="63"/>
        <v>4.7699199999999999</v>
      </c>
      <c r="T104" s="229">
        <f t="shared" si="48"/>
        <v>14.905999999999999</v>
      </c>
      <c r="U104" s="231">
        <v>30</v>
      </c>
      <c r="V104" s="226">
        <f t="shared" si="58"/>
        <v>2.4843333333333333</v>
      </c>
      <c r="W104" s="230">
        <f t="shared" si="59"/>
        <v>62.108333333333334</v>
      </c>
      <c r="X104" s="261" t="s">
        <v>860</v>
      </c>
      <c r="Y104" s="269"/>
    </row>
    <row r="105" spans="1:25" s="105" customFormat="1" ht="12.75">
      <c r="A105" s="103">
        <v>1</v>
      </c>
      <c r="B105" s="137">
        <f t="shared" si="60"/>
        <v>77</v>
      </c>
      <c r="C105" s="276" t="s">
        <v>732</v>
      </c>
      <c r="D105" s="276" t="s">
        <v>873</v>
      </c>
      <c r="E105" s="280" t="s">
        <v>728</v>
      </c>
      <c r="F105" s="276" t="s">
        <v>255</v>
      </c>
      <c r="G105" s="276" t="s">
        <v>156</v>
      </c>
      <c r="H105" s="278">
        <v>66.010000000000005</v>
      </c>
      <c r="I105" s="279" t="s">
        <v>56</v>
      </c>
      <c r="J105" s="193">
        <v>4</v>
      </c>
      <c r="K105" s="193"/>
      <c r="L105" s="193"/>
      <c r="M105" s="224">
        <f t="shared" si="45"/>
        <v>38.400000000000006</v>
      </c>
      <c r="N105" s="225">
        <f t="shared" si="56"/>
        <v>211.23200000000006</v>
      </c>
      <c r="O105" s="218">
        <v>100</v>
      </c>
      <c r="P105" s="226">
        <f t="shared" si="57"/>
        <v>2.1123200000000004</v>
      </c>
      <c r="Q105" s="227">
        <f t="shared" si="61"/>
        <v>844.92800000000011</v>
      </c>
      <c r="R105" s="220">
        <v>200</v>
      </c>
      <c r="S105" s="228">
        <f t="shared" si="63"/>
        <v>4.2246400000000008</v>
      </c>
      <c r="T105" s="229">
        <f t="shared" si="48"/>
        <v>13.202</v>
      </c>
      <c r="U105" s="231">
        <v>30</v>
      </c>
      <c r="V105" s="226">
        <f t="shared" si="58"/>
        <v>2.2003333333333335</v>
      </c>
      <c r="W105" s="230">
        <f t="shared" si="59"/>
        <v>55.00833333333334</v>
      </c>
      <c r="X105" s="261" t="s">
        <v>860</v>
      </c>
      <c r="Y105" s="269"/>
    </row>
    <row r="106" spans="1:25" s="105" customFormat="1" ht="12.75">
      <c r="A106" s="103"/>
      <c r="B106" s="137">
        <f t="shared" si="60"/>
        <v>78</v>
      </c>
      <c r="C106" s="276" t="s">
        <v>732</v>
      </c>
      <c r="D106" s="276" t="s">
        <v>873</v>
      </c>
      <c r="E106" s="280" t="s">
        <v>721</v>
      </c>
      <c r="F106" s="276" t="s">
        <v>255</v>
      </c>
      <c r="G106" s="276" t="s">
        <v>156</v>
      </c>
      <c r="H106" s="278">
        <v>65.88</v>
      </c>
      <c r="I106" s="279" t="s">
        <v>56</v>
      </c>
      <c r="J106" s="193">
        <v>4</v>
      </c>
      <c r="K106" s="193"/>
      <c r="L106" s="193"/>
      <c r="M106" s="224">
        <f t="shared" si="45"/>
        <v>38.400000000000006</v>
      </c>
      <c r="N106" s="225">
        <f t="shared" si="56"/>
        <v>210.81600000000003</v>
      </c>
      <c r="O106" s="218">
        <v>100</v>
      </c>
      <c r="P106" s="226">
        <f t="shared" si="57"/>
        <v>2.1081600000000003</v>
      </c>
      <c r="Q106" s="227">
        <f t="shared" si="61"/>
        <v>843.26400000000001</v>
      </c>
      <c r="R106" s="220">
        <v>200</v>
      </c>
      <c r="S106" s="228">
        <f t="shared" si="63"/>
        <v>4.2163199999999996</v>
      </c>
      <c r="T106" s="229">
        <f t="shared" si="48"/>
        <v>13.175999999999998</v>
      </c>
      <c r="U106" s="231">
        <v>30</v>
      </c>
      <c r="V106" s="226">
        <f t="shared" si="58"/>
        <v>2.1959999999999997</v>
      </c>
      <c r="W106" s="230">
        <f t="shared" si="59"/>
        <v>54.899999999999991</v>
      </c>
      <c r="X106" s="261" t="s">
        <v>860</v>
      </c>
      <c r="Y106" s="269"/>
    </row>
    <row r="107" spans="1:25" s="105" customFormat="1" ht="12.75">
      <c r="A107" s="103"/>
      <c r="B107" s="137">
        <f t="shared" si="60"/>
        <v>79</v>
      </c>
      <c r="C107" s="276" t="s">
        <v>732</v>
      </c>
      <c r="D107" s="276" t="s">
        <v>873</v>
      </c>
      <c r="E107" s="280" t="s">
        <v>846</v>
      </c>
      <c r="F107" s="276" t="s">
        <v>255</v>
      </c>
      <c r="G107" s="276" t="s">
        <v>156</v>
      </c>
      <c r="H107" s="278">
        <v>67.55</v>
      </c>
      <c r="I107" s="279" t="s">
        <v>56</v>
      </c>
      <c r="J107" s="193">
        <v>4</v>
      </c>
      <c r="K107" s="193"/>
      <c r="L107" s="193"/>
      <c r="M107" s="224">
        <f t="shared" si="45"/>
        <v>38.400000000000006</v>
      </c>
      <c r="N107" s="225">
        <f t="shared" si="56"/>
        <v>216.16</v>
      </c>
      <c r="O107" s="218">
        <v>100</v>
      </c>
      <c r="P107" s="226">
        <f t="shared" si="57"/>
        <v>2.1616</v>
      </c>
      <c r="Q107" s="227">
        <f t="shared" si="61"/>
        <v>864.64</v>
      </c>
      <c r="R107" s="220">
        <v>200</v>
      </c>
      <c r="S107" s="228">
        <f t="shared" si="63"/>
        <v>4.3231999999999999</v>
      </c>
      <c r="T107" s="229">
        <f t="shared" si="48"/>
        <v>13.51</v>
      </c>
      <c r="U107" s="231">
        <v>30</v>
      </c>
      <c r="V107" s="226">
        <f t="shared" si="58"/>
        <v>2.2516666666666665</v>
      </c>
      <c r="W107" s="230">
        <f t="shared" si="59"/>
        <v>56.291666666666664</v>
      </c>
      <c r="X107" s="261" t="s">
        <v>860</v>
      </c>
      <c r="Y107" s="269"/>
    </row>
    <row r="108" spans="1:25" s="105" customFormat="1" ht="12.75">
      <c r="A108" s="103"/>
      <c r="B108" s="137">
        <f t="shared" si="60"/>
        <v>80</v>
      </c>
      <c r="C108" s="276" t="s">
        <v>732</v>
      </c>
      <c r="D108" s="276" t="s">
        <v>863</v>
      </c>
      <c r="E108" s="280" t="s">
        <v>847</v>
      </c>
      <c r="F108" s="276" t="s">
        <v>191</v>
      </c>
      <c r="G108" s="276" t="s">
        <v>789</v>
      </c>
      <c r="H108" s="278">
        <v>121.42</v>
      </c>
      <c r="I108" s="279" t="s">
        <v>103</v>
      </c>
      <c r="J108" s="193">
        <v>2</v>
      </c>
      <c r="K108" s="193"/>
      <c r="L108" s="193"/>
      <c r="M108" s="224">
        <f t="shared" si="45"/>
        <v>115.20000000000002</v>
      </c>
      <c r="N108" s="225">
        <f t="shared" si="56"/>
        <v>1165.6320000000003</v>
      </c>
      <c r="O108" s="218">
        <v>100</v>
      </c>
      <c r="P108" s="226">
        <f t="shared" si="57"/>
        <v>11.656320000000003</v>
      </c>
      <c r="Q108" s="227">
        <f t="shared" si="61"/>
        <v>777.08800000000008</v>
      </c>
      <c r="R108" s="220">
        <v>200</v>
      </c>
      <c r="S108" s="228">
        <f t="shared" si="63"/>
        <v>3.8854400000000004</v>
      </c>
      <c r="T108" s="229">
        <f t="shared" si="48"/>
        <v>24.283999999999999</v>
      </c>
      <c r="U108" s="231">
        <v>30</v>
      </c>
      <c r="V108" s="226">
        <f t="shared" si="58"/>
        <v>4.0473333333333334</v>
      </c>
      <c r="W108" s="230">
        <f t="shared" si="59"/>
        <v>101.18333333333334</v>
      </c>
      <c r="X108" s="261" t="s">
        <v>860</v>
      </c>
      <c r="Y108" s="269"/>
    </row>
    <row r="109" spans="1:25" s="105" customFormat="1" ht="12.75">
      <c r="A109" s="103"/>
      <c r="B109" s="137">
        <f t="shared" si="60"/>
        <v>81</v>
      </c>
      <c r="C109" s="276" t="s">
        <v>732</v>
      </c>
      <c r="D109" s="276"/>
      <c r="E109" s="280" t="s">
        <v>848</v>
      </c>
      <c r="F109" s="276" t="s">
        <v>247</v>
      </c>
      <c r="G109" s="276" t="s">
        <v>151</v>
      </c>
      <c r="H109" s="278">
        <v>5.33</v>
      </c>
      <c r="I109" s="279" t="s">
        <v>776</v>
      </c>
      <c r="J109" s="193"/>
      <c r="K109" s="193"/>
      <c r="L109" s="193"/>
      <c r="M109" s="193"/>
      <c r="N109" s="193"/>
      <c r="O109" s="193"/>
      <c r="P109" s="193"/>
      <c r="Q109" s="193"/>
      <c r="R109" s="193"/>
      <c r="S109" s="193"/>
      <c r="T109" s="193"/>
      <c r="U109" s="193"/>
      <c r="V109" s="193"/>
      <c r="W109" s="193"/>
      <c r="X109" s="193"/>
      <c r="Y109" s="269"/>
    </row>
    <row r="110" spans="1:25" s="105" customFormat="1" ht="12.75">
      <c r="A110" s="103"/>
      <c r="B110" s="137">
        <f t="shared" si="60"/>
        <v>82</v>
      </c>
      <c r="C110" s="276" t="s">
        <v>732</v>
      </c>
      <c r="D110" s="276" t="s">
        <v>366</v>
      </c>
      <c r="E110" s="280" t="s">
        <v>849</v>
      </c>
      <c r="F110" s="276" t="s">
        <v>832</v>
      </c>
      <c r="G110" s="276" t="s">
        <v>151</v>
      </c>
      <c r="H110" s="278">
        <v>3.2</v>
      </c>
      <c r="I110" s="279" t="s">
        <v>141</v>
      </c>
      <c r="J110" s="193"/>
      <c r="K110" s="193"/>
      <c r="L110" s="193"/>
      <c r="M110" s="224">
        <f t="shared" si="45"/>
        <v>192</v>
      </c>
      <c r="N110" s="225">
        <f t="shared" si="56"/>
        <v>51.20000000000001</v>
      </c>
      <c r="O110" s="218">
        <v>100</v>
      </c>
      <c r="P110" s="226">
        <f t="shared" si="57"/>
        <v>0.51200000000000012</v>
      </c>
      <c r="Q110" s="227"/>
      <c r="R110" s="227"/>
      <c r="S110" s="227"/>
      <c r="T110" s="229">
        <f t="shared" si="48"/>
        <v>0.64</v>
      </c>
      <c r="U110" s="231">
        <v>30</v>
      </c>
      <c r="V110" s="226">
        <f t="shared" si="58"/>
        <v>0.10666666666666667</v>
      </c>
      <c r="W110" s="230">
        <f t="shared" si="59"/>
        <v>2.666666666666667</v>
      </c>
      <c r="X110" s="261" t="s">
        <v>860</v>
      </c>
      <c r="Y110" s="269"/>
    </row>
    <row r="111" spans="1:25" s="105" customFormat="1" ht="12.75">
      <c r="A111" s="103"/>
      <c r="B111" s="137">
        <f t="shared" si="60"/>
        <v>83</v>
      </c>
      <c r="C111" s="276" t="s">
        <v>732</v>
      </c>
      <c r="D111" s="276" t="s">
        <v>366</v>
      </c>
      <c r="E111" s="280" t="s">
        <v>850</v>
      </c>
      <c r="F111" s="276" t="s">
        <v>226</v>
      </c>
      <c r="G111" s="276" t="s">
        <v>151</v>
      </c>
      <c r="H111" s="278">
        <v>5.63</v>
      </c>
      <c r="I111" s="279" t="s">
        <v>141</v>
      </c>
      <c r="J111" s="193"/>
      <c r="K111" s="193"/>
      <c r="L111" s="193"/>
      <c r="M111" s="224">
        <f t="shared" si="45"/>
        <v>192</v>
      </c>
      <c r="N111" s="225">
        <f t="shared" si="56"/>
        <v>90.08</v>
      </c>
      <c r="O111" s="218">
        <v>100</v>
      </c>
      <c r="P111" s="226">
        <f t="shared" si="57"/>
        <v>0.90079999999999993</v>
      </c>
      <c r="Q111" s="227"/>
      <c r="R111" s="227"/>
      <c r="S111" s="228"/>
      <c r="T111" s="229">
        <f t="shared" si="48"/>
        <v>1.1259999999999999</v>
      </c>
      <c r="U111" s="231">
        <v>30</v>
      </c>
      <c r="V111" s="226">
        <f t="shared" si="58"/>
        <v>0.18766666666666668</v>
      </c>
      <c r="W111" s="230">
        <f t="shared" si="59"/>
        <v>4.6916666666666673</v>
      </c>
      <c r="X111" s="261" t="s">
        <v>860</v>
      </c>
      <c r="Y111" s="269"/>
    </row>
    <row r="112" spans="1:25" s="105" customFormat="1" ht="12.75">
      <c r="A112" s="103"/>
      <c r="B112" s="137">
        <f t="shared" si="60"/>
        <v>84</v>
      </c>
      <c r="C112" s="276" t="s">
        <v>732</v>
      </c>
      <c r="D112" s="276" t="s">
        <v>370</v>
      </c>
      <c r="E112" s="280" t="s">
        <v>851</v>
      </c>
      <c r="F112" s="276" t="s">
        <v>852</v>
      </c>
      <c r="G112" s="276" t="s">
        <v>503</v>
      </c>
      <c r="H112" s="278">
        <v>32.950000000000003</v>
      </c>
      <c r="I112" s="279">
        <v>2</v>
      </c>
      <c r="J112" s="193"/>
      <c r="K112" s="193"/>
      <c r="L112" s="193"/>
      <c r="M112" s="224">
        <f t="shared" si="45"/>
        <v>76.800000000000011</v>
      </c>
      <c r="N112" s="225">
        <f t="shared" si="56"/>
        <v>210.88000000000002</v>
      </c>
      <c r="O112" s="218">
        <v>100</v>
      </c>
      <c r="P112" s="226">
        <f t="shared" si="57"/>
        <v>2.1088000000000005</v>
      </c>
      <c r="Q112" s="227"/>
      <c r="R112" s="227"/>
      <c r="S112" s="228"/>
      <c r="T112" s="229">
        <f t="shared" si="48"/>
        <v>6.59</v>
      </c>
      <c r="U112" s="231">
        <v>30</v>
      </c>
      <c r="V112" s="226">
        <f t="shared" si="58"/>
        <v>1.0983333333333334</v>
      </c>
      <c r="W112" s="230">
        <f t="shared" si="59"/>
        <v>27.458333333333336</v>
      </c>
      <c r="X112" s="261" t="s">
        <v>860</v>
      </c>
      <c r="Y112" s="269"/>
    </row>
    <row r="113" spans="1:25" s="105" customFormat="1" ht="12.75">
      <c r="A113" s="103"/>
      <c r="B113" s="137">
        <f t="shared" si="60"/>
        <v>85</v>
      </c>
      <c r="C113" s="276" t="s">
        <v>732</v>
      </c>
      <c r="D113" s="276" t="s">
        <v>885</v>
      </c>
      <c r="E113" s="280" t="s">
        <v>853</v>
      </c>
      <c r="F113" s="276" t="s">
        <v>854</v>
      </c>
      <c r="G113" s="276" t="s">
        <v>156</v>
      </c>
      <c r="H113" s="278">
        <v>22.8</v>
      </c>
      <c r="I113" s="279" t="s">
        <v>56</v>
      </c>
      <c r="J113" s="193">
        <v>4</v>
      </c>
      <c r="K113" s="193"/>
      <c r="L113" s="193"/>
      <c r="M113" s="224">
        <f t="shared" si="45"/>
        <v>38.400000000000006</v>
      </c>
      <c r="N113" s="225">
        <f t="shared" si="56"/>
        <v>72.960000000000022</v>
      </c>
      <c r="O113" s="218">
        <v>100</v>
      </c>
      <c r="P113" s="226">
        <f t="shared" si="57"/>
        <v>0.72960000000000025</v>
      </c>
      <c r="Q113" s="227">
        <f t="shared" ref="Q113:Q117" si="64">H113*J113*$M$8</f>
        <v>291.84000000000003</v>
      </c>
      <c r="R113" s="220">
        <v>200</v>
      </c>
      <c r="S113" s="228">
        <f t="shared" ref="S113:S117" si="65">Q113/R113</f>
        <v>1.4592000000000001</v>
      </c>
      <c r="T113" s="229">
        <f t="shared" si="48"/>
        <v>4.5600000000000005</v>
      </c>
      <c r="U113" s="231">
        <v>30</v>
      </c>
      <c r="V113" s="226">
        <f t="shared" si="58"/>
        <v>0.76</v>
      </c>
      <c r="W113" s="230">
        <f t="shared" si="59"/>
        <v>19</v>
      </c>
      <c r="X113" s="261" t="s">
        <v>860</v>
      </c>
      <c r="Y113" s="269"/>
    </row>
    <row r="114" spans="1:25" s="105" customFormat="1" ht="12.75">
      <c r="A114" s="103"/>
      <c r="B114" s="137">
        <f t="shared" si="60"/>
        <v>86</v>
      </c>
      <c r="C114" s="276" t="s">
        <v>732</v>
      </c>
      <c r="D114" s="276" t="s">
        <v>873</v>
      </c>
      <c r="E114" s="280" t="s">
        <v>855</v>
      </c>
      <c r="F114" s="276" t="s">
        <v>255</v>
      </c>
      <c r="G114" s="276" t="s">
        <v>156</v>
      </c>
      <c r="H114" s="278">
        <v>65.84</v>
      </c>
      <c r="I114" s="279" t="s">
        <v>56</v>
      </c>
      <c r="J114" s="193">
        <v>4</v>
      </c>
      <c r="K114" s="193"/>
      <c r="L114" s="193"/>
      <c r="M114" s="224">
        <f t="shared" si="45"/>
        <v>38.400000000000006</v>
      </c>
      <c r="N114" s="225">
        <f t="shared" si="56"/>
        <v>210.68800000000002</v>
      </c>
      <c r="O114" s="218">
        <v>100</v>
      </c>
      <c r="P114" s="226">
        <f t="shared" si="57"/>
        <v>2.1068800000000003</v>
      </c>
      <c r="Q114" s="227">
        <f t="shared" si="64"/>
        <v>842.75200000000007</v>
      </c>
      <c r="R114" s="220">
        <v>200</v>
      </c>
      <c r="S114" s="228">
        <f t="shared" si="65"/>
        <v>4.2137600000000006</v>
      </c>
      <c r="T114" s="229">
        <f t="shared" si="48"/>
        <v>13.167999999999999</v>
      </c>
      <c r="U114" s="231">
        <v>30</v>
      </c>
      <c r="V114" s="226">
        <f t="shared" si="58"/>
        <v>2.194666666666667</v>
      </c>
      <c r="W114" s="230">
        <f t="shared" si="59"/>
        <v>54.866666666666674</v>
      </c>
      <c r="X114" s="261" t="s">
        <v>860</v>
      </c>
      <c r="Y114" s="269"/>
    </row>
    <row r="115" spans="1:25" s="105" customFormat="1" ht="12.75">
      <c r="A115" s="103"/>
      <c r="B115" s="137">
        <f t="shared" si="60"/>
        <v>87</v>
      </c>
      <c r="C115" s="276" t="s">
        <v>732</v>
      </c>
      <c r="D115" s="276" t="s">
        <v>873</v>
      </c>
      <c r="E115" s="280" t="s">
        <v>856</v>
      </c>
      <c r="F115" s="276" t="s">
        <v>255</v>
      </c>
      <c r="G115" s="276" t="s">
        <v>156</v>
      </c>
      <c r="H115" s="278">
        <v>65.84</v>
      </c>
      <c r="I115" s="279" t="s">
        <v>56</v>
      </c>
      <c r="J115" s="193">
        <v>4</v>
      </c>
      <c r="K115" s="193"/>
      <c r="L115" s="193"/>
      <c r="M115" s="224">
        <f t="shared" si="45"/>
        <v>38.400000000000006</v>
      </c>
      <c r="N115" s="225">
        <f t="shared" si="56"/>
        <v>210.68800000000002</v>
      </c>
      <c r="O115" s="218">
        <v>100</v>
      </c>
      <c r="P115" s="226">
        <f t="shared" si="57"/>
        <v>2.1068800000000003</v>
      </c>
      <c r="Q115" s="227">
        <f t="shared" si="64"/>
        <v>842.75200000000007</v>
      </c>
      <c r="R115" s="220">
        <v>200</v>
      </c>
      <c r="S115" s="228">
        <f t="shared" si="65"/>
        <v>4.2137600000000006</v>
      </c>
      <c r="T115" s="229">
        <f t="shared" si="48"/>
        <v>13.167999999999999</v>
      </c>
      <c r="U115" s="231">
        <v>30</v>
      </c>
      <c r="V115" s="226">
        <f t="shared" si="58"/>
        <v>2.194666666666667</v>
      </c>
      <c r="W115" s="230">
        <f t="shared" si="59"/>
        <v>54.866666666666674</v>
      </c>
      <c r="X115" s="261" t="s">
        <v>860</v>
      </c>
      <c r="Y115" s="269"/>
    </row>
    <row r="116" spans="1:25" s="105" customFormat="1" ht="12.75">
      <c r="A116" s="103"/>
      <c r="B116" s="137">
        <f t="shared" si="60"/>
        <v>88</v>
      </c>
      <c r="C116" s="276" t="s">
        <v>732</v>
      </c>
      <c r="D116" s="276" t="s">
        <v>873</v>
      </c>
      <c r="E116" s="280" t="s">
        <v>857</v>
      </c>
      <c r="F116" s="276" t="s">
        <v>255</v>
      </c>
      <c r="G116" s="276" t="s">
        <v>156</v>
      </c>
      <c r="H116" s="278">
        <v>65.83</v>
      </c>
      <c r="I116" s="279" t="s">
        <v>56</v>
      </c>
      <c r="J116" s="193">
        <v>4</v>
      </c>
      <c r="K116" s="193"/>
      <c r="L116" s="193"/>
      <c r="M116" s="224">
        <f t="shared" si="45"/>
        <v>38.400000000000006</v>
      </c>
      <c r="N116" s="225">
        <f t="shared" si="56"/>
        <v>210.65600000000003</v>
      </c>
      <c r="O116" s="218">
        <v>100</v>
      </c>
      <c r="P116" s="226">
        <f t="shared" si="57"/>
        <v>2.1065600000000004</v>
      </c>
      <c r="Q116" s="227">
        <f t="shared" si="64"/>
        <v>842.62400000000002</v>
      </c>
      <c r="R116" s="220">
        <v>200</v>
      </c>
      <c r="S116" s="228">
        <f t="shared" si="65"/>
        <v>4.21312</v>
      </c>
      <c r="T116" s="229">
        <f t="shared" si="48"/>
        <v>13.166</v>
      </c>
      <c r="U116" s="231">
        <v>30</v>
      </c>
      <c r="V116" s="226">
        <f t="shared" si="58"/>
        <v>2.1943333333333332</v>
      </c>
      <c r="W116" s="230">
        <f t="shared" si="59"/>
        <v>54.858333333333334</v>
      </c>
      <c r="X116" s="261" t="s">
        <v>860</v>
      </c>
      <c r="Y116" s="269"/>
    </row>
    <row r="117" spans="1:25" s="105" customFormat="1" ht="12.75">
      <c r="A117" s="103"/>
      <c r="B117" s="137">
        <f t="shared" si="60"/>
        <v>89</v>
      </c>
      <c r="C117" s="276" t="s">
        <v>732</v>
      </c>
      <c r="D117" s="276" t="s">
        <v>873</v>
      </c>
      <c r="E117" s="280" t="s">
        <v>858</v>
      </c>
      <c r="F117" s="276" t="s">
        <v>255</v>
      </c>
      <c r="G117" s="276" t="s">
        <v>156</v>
      </c>
      <c r="H117" s="278">
        <v>55.04</v>
      </c>
      <c r="I117" s="279" t="s">
        <v>56</v>
      </c>
      <c r="J117" s="193">
        <v>4</v>
      </c>
      <c r="K117" s="193"/>
      <c r="L117" s="193"/>
      <c r="M117" s="224">
        <f t="shared" si="45"/>
        <v>38.400000000000006</v>
      </c>
      <c r="N117" s="225">
        <f t="shared" si="56"/>
        <v>176.12800000000001</v>
      </c>
      <c r="O117" s="218">
        <v>100</v>
      </c>
      <c r="P117" s="226">
        <f t="shared" si="57"/>
        <v>1.7612800000000002</v>
      </c>
      <c r="Q117" s="227">
        <f t="shared" si="64"/>
        <v>704.51200000000006</v>
      </c>
      <c r="R117" s="220">
        <v>200</v>
      </c>
      <c r="S117" s="228">
        <f t="shared" si="65"/>
        <v>3.5225600000000004</v>
      </c>
      <c r="T117" s="229">
        <f t="shared" si="48"/>
        <v>11.007999999999999</v>
      </c>
      <c r="U117" s="231">
        <v>30</v>
      </c>
      <c r="V117" s="226">
        <f t="shared" si="58"/>
        <v>1.8346666666666667</v>
      </c>
      <c r="W117" s="230">
        <f t="shared" si="59"/>
        <v>45.866666666666667</v>
      </c>
      <c r="X117" s="261" t="s">
        <v>860</v>
      </c>
      <c r="Y117" s="269"/>
    </row>
    <row r="118" spans="1:25" s="105" customFormat="1" ht="12.75">
      <c r="A118" s="103"/>
      <c r="B118" s="137">
        <f t="shared" si="60"/>
        <v>90</v>
      </c>
      <c r="C118" s="276" t="s">
        <v>732</v>
      </c>
      <c r="D118" s="276" t="s">
        <v>874</v>
      </c>
      <c r="E118" s="280" t="s">
        <v>859</v>
      </c>
      <c r="F118" s="276" t="s">
        <v>260</v>
      </c>
      <c r="G118" s="276" t="s">
        <v>156</v>
      </c>
      <c r="H118" s="278">
        <v>14.46</v>
      </c>
      <c r="I118" s="279"/>
      <c r="J118" s="193"/>
      <c r="K118" s="193"/>
      <c r="L118" s="193"/>
      <c r="M118" s="224">
        <f t="shared" si="45"/>
        <v>0</v>
      </c>
      <c r="N118" s="225">
        <f t="shared" si="56"/>
        <v>0</v>
      </c>
      <c r="O118" s="218">
        <v>100</v>
      </c>
      <c r="P118" s="226">
        <f t="shared" si="57"/>
        <v>0</v>
      </c>
      <c r="Q118" s="227">
        <f>H118*J118*$M$8</f>
        <v>0</v>
      </c>
      <c r="R118" s="220">
        <v>200</v>
      </c>
      <c r="S118" s="228">
        <f t="shared" ref="S118" si="66">Q118/R118</f>
        <v>0</v>
      </c>
      <c r="T118" s="229">
        <f t="shared" si="48"/>
        <v>2.8920000000000003</v>
      </c>
      <c r="U118" s="231">
        <v>30</v>
      </c>
      <c r="V118" s="226">
        <f t="shared" si="58"/>
        <v>0.48200000000000004</v>
      </c>
      <c r="W118" s="230">
        <f t="shared" si="59"/>
        <v>12.05</v>
      </c>
      <c r="X118" s="261" t="s">
        <v>860</v>
      </c>
      <c r="Y118" s="269"/>
    </row>
    <row r="119" spans="1:25" s="105" customFormat="1" ht="12.75">
      <c r="A119" s="103">
        <v>1</v>
      </c>
      <c r="B119" s="137">
        <f t="shared" si="60"/>
        <v>91</v>
      </c>
      <c r="C119" s="247"/>
      <c r="D119" s="283"/>
      <c r="E119" s="190"/>
      <c r="F119" s="189"/>
      <c r="G119" s="193"/>
      <c r="H119" s="223"/>
      <c r="I119" s="193"/>
      <c r="J119" s="193"/>
      <c r="K119" s="193"/>
      <c r="L119" s="193"/>
      <c r="M119" s="193"/>
      <c r="N119" s="193"/>
      <c r="O119" s="193"/>
      <c r="P119" s="193"/>
      <c r="Q119" s="227"/>
      <c r="R119" s="219"/>
      <c r="S119" s="228"/>
      <c r="T119" s="228"/>
      <c r="U119" s="228"/>
      <c r="V119" s="228"/>
      <c r="W119" s="228"/>
      <c r="X119" s="228"/>
      <c r="Y119" s="269"/>
    </row>
    <row r="120" spans="1:25" s="105" customFormat="1">
      <c r="A120" s="103"/>
      <c r="B120" s="104"/>
      <c r="C120" s="268"/>
      <c r="D120" s="283"/>
      <c r="E120" s="168"/>
      <c r="F120" s="168"/>
      <c r="G120" s="168"/>
      <c r="H120" s="168"/>
      <c r="I120" s="168"/>
      <c r="J120" s="168"/>
      <c r="K120" s="168"/>
      <c r="L120" s="168"/>
      <c r="M120" s="168"/>
      <c r="N120" s="168"/>
      <c r="O120" s="104"/>
      <c r="P120" s="202"/>
      <c r="Q120" s="170"/>
      <c r="R120" s="139"/>
      <c r="S120" s="172"/>
      <c r="T120" s="173"/>
      <c r="U120" s="104"/>
      <c r="V120" s="170"/>
      <c r="W120" s="173"/>
      <c r="X120" s="260"/>
    </row>
    <row r="121" spans="1:25">
      <c r="A121" s="103"/>
      <c r="B121" s="104"/>
      <c r="C121" s="268"/>
      <c r="D121" s="168"/>
      <c r="E121" s="168"/>
      <c r="F121" s="232" t="s">
        <v>241</v>
      </c>
      <c r="G121" s="232"/>
      <c r="H121" s="245">
        <f>SUM(H13:H119)</f>
        <v>5375.87</v>
      </c>
      <c r="I121" s="232"/>
      <c r="J121" s="232"/>
      <c r="K121" s="232"/>
      <c r="L121" s="232"/>
      <c r="M121" s="232"/>
      <c r="N121" s="233">
        <f>SUM(N13:N120)</f>
        <v>30206.980166666668</v>
      </c>
      <c r="O121" s="234" t="s">
        <v>242</v>
      </c>
      <c r="P121" s="235">
        <f>SUM(P13:P119)</f>
        <v>302.06980166666676</v>
      </c>
      <c r="Q121" s="236">
        <f>SUM(Q13:Q119)</f>
        <v>37457.760000000009</v>
      </c>
      <c r="R121" s="237" t="s">
        <v>243</v>
      </c>
      <c r="S121" s="238">
        <f>SUM(S13:S119)</f>
        <v>187.28880000000001</v>
      </c>
      <c r="T121" s="239">
        <f>SUM(T13:T119)</f>
        <v>1051.1020000000001</v>
      </c>
      <c r="U121" s="234"/>
      <c r="V121" s="235">
        <f>SUM(V13:V119)</f>
        <v>175.18366666666665</v>
      </c>
      <c r="W121" s="240">
        <f>SUM(W13:W119)</f>
        <v>4379.5916666666662</v>
      </c>
      <c r="X121" s="262"/>
    </row>
    <row r="122" spans="1:25">
      <c r="A122" s="103"/>
      <c r="B122" s="104"/>
      <c r="C122" s="268"/>
      <c r="D122" s="168"/>
      <c r="E122" s="168"/>
      <c r="F122" s="168"/>
      <c r="G122" s="168"/>
      <c r="H122" s="168"/>
      <c r="I122" s="168"/>
      <c r="J122" s="168"/>
      <c r="K122" s="168"/>
      <c r="L122" s="168"/>
      <c r="M122" s="168"/>
      <c r="N122" s="169"/>
      <c r="O122" s="104"/>
      <c r="P122" s="170"/>
      <c r="Q122" s="170"/>
      <c r="R122" s="139"/>
      <c r="S122" s="173"/>
      <c r="T122" s="171"/>
      <c r="U122" s="138"/>
      <c r="V122" s="168"/>
      <c r="W122" s="170"/>
      <c r="X122" s="263"/>
    </row>
    <row r="123" spans="1:25" ht="21.6" customHeight="1">
      <c r="A123" s="103"/>
      <c r="B123" s="104"/>
      <c r="C123" s="268"/>
      <c r="D123" s="168"/>
      <c r="E123" s="168"/>
      <c r="F123" s="168"/>
      <c r="G123" s="168"/>
      <c r="H123" s="168"/>
      <c r="I123" s="541" t="s">
        <v>244</v>
      </c>
      <c r="J123" s="541"/>
      <c r="K123" s="541"/>
      <c r="L123" s="541"/>
      <c r="M123" s="541"/>
      <c r="N123" s="242">
        <f>N121+Q121</f>
        <v>67664.740166666685</v>
      </c>
      <c r="O123" s="243" t="s">
        <v>245</v>
      </c>
      <c r="P123" s="241">
        <f>P121+S121</f>
        <v>489.3586016666668</v>
      </c>
      <c r="Q123" s="542" t="s">
        <v>425</v>
      </c>
      <c r="R123" s="542"/>
      <c r="S123" s="542"/>
      <c r="T123" s="244"/>
      <c r="U123" s="543">
        <f>P123*O7</f>
        <v>9787.172033333336</v>
      </c>
      <c r="V123" s="543"/>
      <c r="W123" s="543"/>
      <c r="X123" s="106"/>
    </row>
  </sheetData>
  <sheetProtection algorithmName="SHA-512" hashValue="pEC/nsbMaj2CbeQ5FSgfS/AWwvXnyf/tftH+BthrjuCp0hbWIql16L6Q0fjbIZwZO3Jzjr+030KTnnQ36Gk1Yg==" saltValue="GEComo6CVlj8hZOEvRKrng==" spinCount="100000" sheet="1" objects="1" scenarios="1"/>
  <mergeCells count="16">
    <mergeCell ref="U5:V5"/>
    <mergeCell ref="I123:M123"/>
    <mergeCell ref="Q123:S123"/>
    <mergeCell ref="U123:W123"/>
    <mergeCell ref="I7:L7"/>
    <mergeCell ref="I9:L9"/>
    <mergeCell ref="I10:L10"/>
    <mergeCell ref="N10:P10"/>
    <mergeCell ref="Q10:S10"/>
    <mergeCell ref="U10:W10"/>
    <mergeCell ref="B6:D6"/>
    <mergeCell ref="I6:L6"/>
    <mergeCell ref="B3:C3"/>
    <mergeCell ref="B4:H4"/>
    <mergeCell ref="J4:R4"/>
    <mergeCell ref="B5:S5"/>
  </mergeCells>
  <conditionalFormatting sqref="D7:D84 D86:D119">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0FA20-2F19-4F45-862D-425DFC38045E}">
  <sheetPr codeName="Tabelle15">
    <tabColor rgb="FFFFFF00"/>
  </sheetPr>
  <dimension ref="A1:AMD83"/>
  <sheetViews>
    <sheetView workbookViewId="0">
      <selection activeCell="G11" sqref="G11"/>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8" width="10.625" style="105" customWidth="1"/>
    <col min="1019" max="1024" width="10.625" customWidth="1"/>
    <col min="1025" max="1025" width="11" customWidth="1"/>
  </cols>
  <sheetData>
    <row r="1" spans="1:25">
      <c r="A1" s="103"/>
      <c r="B1" s="103"/>
      <c r="C1" s="103"/>
      <c r="D1" s="103"/>
      <c r="E1" s="103"/>
      <c r="F1" s="103"/>
      <c r="G1" s="103"/>
      <c r="H1" s="103"/>
      <c r="I1" s="103"/>
      <c r="J1" s="103"/>
      <c r="K1" s="103"/>
      <c r="L1" s="103"/>
      <c r="M1" s="103"/>
      <c r="N1" s="103"/>
      <c r="O1" s="103"/>
      <c r="P1" s="103"/>
      <c r="Q1" s="103"/>
      <c r="R1" s="103"/>
      <c r="S1" s="103"/>
      <c r="T1" s="103"/>
      <c r="U1" s="103"/>
      <c r="V1" s="103"/>
      <c r="W1" s="103"/>
      <c r="X1" s="103"/>
      <c r="Y1" s="103"/>
    </row>
    <row r="2" spans="1:25">
      <c r="A2" s="103"/>
    </row>
    <row r="3" spans="1:25"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5" ht="18" customHeight="1">
      <c r="A4" s="103"/>
      <c r="B4" s="537" t="str">
        <f>Objektübersicht!C11</f>
        <v xml:space="preserve">Maickler Schule-Altbau, Maicklerstraße 30, 70736 Fellbach </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5"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5" ht="15" customHeight="1">
      <c r="A6" s="103"/>
      <c r="B6" s="534" t="s">
        <v>160</v>
      </c>
      <c r="C6" s="534"/>
      <c r="D6" s="534"/>
      <c r="E6" s="108"/>
      <c r="F6" s="108"/>
      <c r="G6"/>
      <c r="H6" s="222" t="s">
        <v>931</v>
      </c>
      <c r="I6" s="535" t="s">
        <v>161</v>
      </c>
      <c r="J6" s="535"/>
      <c r="K6" s="535"/>
      <c r="L6" s="536"/>
      <c r="M6" s="109">
        <v>5</v>
      </c>
      <c r="N6" s="104"/>
      <c r="O6" s="110"/>
      <c r="P6" s="110"/>
      <c r="Q6" s="110"/>
      <c r="R6" s="110"/>
      <c r="S6" s="110"/>
      <c r="T6" s="110"/>
      <c r="U6" s="110"/>
      <c r="V6" s="110"/>
      <c r="W6" s="110"/>
      <c r="X6" s="106"/>
    </row>
    <row r="7" spans="1:25" ht="15" customHeight="1">
      <c r="A7" s="103"/>
      <c r="B7" s="104"/>
      <c r="C7" s="111"/>
      <c r="D7" s="112"/>
      <c r="E7" s="112"/>
      <c r="F7" s="113" t="s">
        <v>162</v>
      </c>
      <c r="G7" s="114">
        <v>58</v>
      </c>
      <c r="H7"/>
      <c r="I7" s="535" t="s">
        <v>163</v>
      </c>
      <c r="J7" s="535"/>
      <c r="K7" s="535"/>
      <c r="L7" s="536"/>
      <c r="M7" s="109">
        <v>192</v>
      </c>
      <c r="N7" s="115" t="s">
        <v>164</v>
      </c>
      <c r="O7" s="174">
        <f>SVS_Unterhaltsreinigung!F72</f>
        <v>20</v>
      </c>
      <c r="P7" s="116">
        <f>M7</f>
        <v>192</v>
      </c>
      <c r="Q7" s="104"/>
      <c r="R7"/>
      <c r="S7" s="104"/>
      <c r="T7" s="104"/>
      <c r="U7" s="104"/>
      <c r="V7" s="117" t="s">
        <v>165</v>
      </c>
      <c r="W7" s="174">
        <f>SVS_Grundreinigung!F72</f>
        <v>25</v>
      </c>
      <c r="X7" s="106"/>
    </row>
    <row r="8" spans="1:25">
      <c r="A8" s="103"/>
      <c r="B8" s="474" t="s">
        <v>1873</v>
      </c>
      <c r="C8" s="479" t="s">
        <v>1874</v>
      </c>
      <c r="D8" s="479"/>
      <c r="E8" s="479"/>
      <c r="F8" s="479"/>
      <c r="G8" s="480"/>
      <c r="H8" s="479"/>
      <c r="I8" s="104"/>
      <c r="J8" s="104"/>
      <c r="K8" s="104"/>
      <c r="L8" s="104"/>
      <c r="M8" s="221">
        <f>M7/12/5</f>
        <v>3.2</v>
      </c>
      <c r="N8" s="104"/>
      <c r="O8" s="104"/>
      <c r="P8" s="104"/>
      <c r="Q8" s="104"/>
      <c r="R8" s="104"/>
      <c r="S8" s="104"/>
      <c r="T8" s="104"/>
      <c r="U8" s="104"/>
      <c r="V8" s="104"/>
      <c r="W8" s="104"/>
      <c r="X8" s="106"/>
    </row>
    <row r="9" spans="1:25" ht="15" thickBot="1">
      <c r="A9" s="103"/>
      <c r="B9" s="475"/>
      <c r="C9" s="479" t="s">
        <v>1875</v>
      </c>
      <c r="D9" s="479"/>
      <c r="E9" s="481"/>
      <c r="F9" s="481"/>
      <c r="G9" s="482"/>
      <c r="H9" s="482"/>
      <c r="I9" s="535" t="s">
        <v>161</v>
      </c>
      <c r="J9" s="535"/>
      <c r="K9" s="535"/>
      <c r="L9" s="536"/>
      <c r="M9" s="109">
        <v>5</v>
      </c>
      <c r="N9" s="118"/>
      <c r="O9" s="104"/>
      <c r="P9" s="110"/>
      <c r="Q9" s="110"/>
      <c r="R9" s="110"/>
      <c r="S9" s="110"/>
      <c r="T9" s="110"/>
      <c r="U9" s="104"/>
      <c r="V9" s="104"/>
      <c r="W9" s="104"/>
      <c r="X9" s="106"/>
    </row>
    <row r="10" spans="1:25" ht="15" thickBot="1">
      <c r="A10" s="103"/>
      <c r="B10" s="475"/>
      <c r="C10" s="475" t="s">
        <v>1876</v>
      </c>
      <c r="D10" s="475"/>
      <c r="E10" s="476"/>
      <c r="F10" s="477"/>
      <c r="G10" s="489">
        <v>0.05</v>
      </c>
      <c r="H10" s="478"/>
      <c r="I10" s="535" t="s">
        <v>163</v>
      </c>
      <c r="J10" s="535"/>
      <c r="K10" s="535"/>
      <c r="L10" s="536"/>
      <c r="M10" s="109">
        <v>230</v>
      </c>
      <c r="N10" s="538" t="s">
        <v>166</v>
      </c>
      <c r="O10" s="538"/>
      <c r="P10" s="538"/>
      <c r="Q10" s="539" t="s">
        <v>167</v>
      </c>
      <c r="R10" s="539"/>
      <c r="S10" s="539"/>
      <c r="T10" s="119" t="s">
        <v>31</v>
      </c>
      <c r="U10" s="540" t="s">
        <v>168</v>
      </c>
      <c r="V10" s="540"/>
      <c r="W10" s="540"/>
      <c r="X10" s="106"/>
    </row>
    <row r="11" spans="1:25"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5" ht="8.4499999999999993" customHeight="1">
      <c r="A12" s="103"/>
      <c r="B12" s="134"/>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5">
      <c r="A13" s="103">
        <v>1</v>
      </c>
      <c r="B13" s="137">
        <v>1</v>
      </c>
      <c r="C13" s="269" t="s">
        <v>188</v>
      </c>
      <c r="D13" s="291" t="s">
        <v>864</v>
      </c>
      <c r="E13" s="285" t="s">
        <v>189</v>
      </c>
      <c r="F13" s="285" t="s">
        <v>256</v>
      </c>
      <c r="G13" s="269" t="s">
        <v>736</v>
      </c>
      <c r="H13" s="286">
        <v>88.75</v>
      </c>
      <c r="I13" s="292" t="s">
        <v>56</v>
      </c>
      <c r="J13" s="188">
        <v>4</v>
      </c>
      <c r="K13" s="188"/>
      <c r="L13" s="188"/>
      <c r="M13" s="224">
        <f t="shared" ref="M13:M60" si="0">((I13*$M$8*12)+(K13*0.8*12)+L13)</f>
        <v>38.400000000000006</v>
      </c>
      <c r="N13" s="225">
        <f>(H13*M13)/12</f>
        <v>284.00000000000006</v>
      </c>
      <c r="O13" s="218">
        <v>100</v>
      </c>
      <c r="P13" s="226">
        <f>N13/O13</f>
        <v>2.8400000000000007</v>
      </c>
      <c r="Q13" s="227">
        <f t="shared" ref="Q13:Q46" si="1">H13*J13*$M$8</f>
        <v>1136</v>
      </c>
      <c r="R13" s="220">
        <v>200</v>
      </c>
      <c r="S13" s="227"/>
      <c r="T13" s="229">
        <f t="shared" ref="T13:T75" si="2">H13/O13*$O$7</f>
        <v>17.75</v>
      </c>
      <c r="U13" s="231">
        <v>30</v>
      </c>
      <c r="V13" s="226">
        <f t="shared" ref="V13:V56" si="3">H13/U13</f>
        <v>2.9583333333333335</v>
      </c>
      <c r="W13" s="230">
        <f>V13*$W$7</f>
        <v>73.958333333333343</v>
      </c>
      <c r="X13" s="290" t="s">
        <v>926</v>
      </c>
      <c r="Y13" s="260" t="s">
        <v>915</v>
      </c>
    </row>
    <row r="14" spans="1:25">
      <c r="A14" s="103"/>
      <c r="B14" s="137">
        <f>B13+1</f>
        <v>2</v>
      </c>
      <c r="C14" s="269" t="s">
        <v>188</v>
      </c>
      <c r="D14" s="291" t="s">
        <v>864</v>
      </c>
      <c r="E14" s="285" t="s">
        <v>190</v>
      </c>
      <c r="F14" s="285" t="s">
        <v>256</v>
      </c>
      <c r="G14" s="269" t="s">
        <v>736</v>
      </c>
      <c r="H14" s="286">
        <v>54.79</v>
      </c>
      <c r="I14" s="292" t="s">
        <v>56</v>
      </c>
      <c r="J14" s="188">
        <v>4</v>
      </c>
      <c r="K14" s="188"/>
      <c r="L14" s="188"/>
      <c r="M14" s="224">
        <f t="shared" si="0"/>
        <v>38.400000000000006</v>
      </c>
      <c r="N14" s="225">
        <f t="shared" ref="N14:N75" si="4">(H14*M14)/12</f>
        <v>175.328</v>
      </c>
      <c r="O14" s="218">
        <v>100</v>
      </c>
      <c r="P14" s="226">
        <f t="shared" ref="P14:P75" si="5">N14/O14</f>
        <v>1.7532799999999999</v>
      </c>
      <c r="Q14" s="227">
        <f t="shared" si="1"/>
        <v>701.31200000000001</v>
      </c>
      <c r="R14" s="220">
        <v>200</v>
      </c>
      <c r="S14" s="228"/>
      <c r="T14" s="229">
        <f t="shared" si="2"/>
        <v>10.957999999999998</v>
      </c>
      <c r="U14" s="231">
        <v>30</v>
      </c>
      <c r="V14" s="226">
        <f t="shared" si="3"/>
        <v>1.8263333333333334</v>
      </c>
      <c r="W14" s="230">
        <f t="shared" ref="W14:W75" si="6">V14*$W$7</f>
        <v>45.658333333333331</v>
      </c>
      <c r="X14" s="290" t="s">
        <v>926</v>
      </c>
      <c r="Y14" s="260" t="s">
        <v>915</v>
      </c>
    </row>
    <row r="15" spans="1:25">
      <c r="A15" s="103">
        <v>1</v>
      </c>
      <c r="B15" s="137">
        <f t="shared" ref="B15:B76" si="7">B14+1</f>
        <v>3</v>
      </c>
      <c r="C15" s="269" t="s">
        <v>188</v>
      </c>
      <c r="D15" s="291" t="s">
        <v>862</v>
      </c>
      <c r="E15" s="285" t="s">
        <v>193</v>
      </c>
      <c r="F15" s="285" t="s">
        <v>889</v>
      </c>
      <c r="G15" s="285" t="s">
        <v>152</v>
      </c>
      <c r="H15" s="286">
        <v>16.73</v>
      </c>
      <c r="I15" s="293" t="s">
        <v>776</v>
      </c>
      <c r="J15" s="188"/>
      <c r="K15" s="188"/>
      <c r="L15" s="188"/>
      <c r="M15" s="224">
        <f t="shared" si="0"/>
        <v>0</v>
      </c>
      <c r="N15" s="225">
        <f t="shared" si="4"/>
        <v>0</v>
      </c>
      <c r="O15" s="218">
        <v>100</v>
      </c>
      <c r="P15" s="226">
        <f t="shared" si="5"/>
        <v>0</v>
      </c>
      <c r="Q15" s="227"/>
      <c r="R15" s="227"/>
      <c r="S15" s="227"/>
      <c r="T15" s="229">
        <f t="shared" si="2"/>
        <v>3.3460000000000001</v>
      </c>
      <c r="U15" s="231">
        <v>30</v>
      </c>
      <c r="V15" s="226">
        <f t="shared" si="3"/>
        <v>0.55766666666666664</v>
      </c>
      <c r="W15" s="230">
        <f t="shared" si="6"/>
        <v>13.941666666666666</v>
      </c>
      <c r="X15" s="290" t="s">
        <v>926</v>
      </c>
      <c r="Y15" s="260" t="s">
        <v>916</v>
      </c>
    </row>
    <row r="16" spans="1:25">
      <c r="A16" s="103">
        <v>1</v>
      </c>
      <c r="B16" s="137">
        <f t="shared" si="7"/>
        <v>4</v>
      </c>
      <c r="C16" s="269" t="s">
        <v>188</v>
      </c>
      <c r="D16" s="291" t="s">
        <v>927</v>
      </c>
      <c r="E16" s="285" t="s">
        <v>194</v>
      </c>
      <c r="F16" s="285" t="s">
        <v>890</v>
      </c>
      <c r="G16" s="285" t="s">
        <v>891</v>
      </c>
      <c r="H16" s="286">
        <v>16.88</v>
      </c>
      <c r="I16" s="293" t="s">
        <v>776</v>
      </c>
      <c r="J16" s="188"/>
      <c r="K16" s="188"/>
      <c r="L16" s="188"/>
      <c r="M16" s="224">
        <f t="shared" si="0"/>
        <v>0</v>
      </c>
      <c r="N16" s="225">
        <f t="shared" si="4"/>
        <v>0</v>
      </c>
      <c r="O16" s="218">
        <v>100</v>
      </c>
      <c r="P16" s="226">
        <f t="shared" si="5"/>
        <v>0</v>
      </c>
      <c r="Q16" s="227"/>
      <c r="R16" s="227"/>
      <c r="S16" s="227"/>
      <c r="T16" s="229">
        <f t="shared" si="2"/>
        <v>3.3759999999999994</v>
      </c>
      <c r="U16" s="231">
        <v>30</v>
      </c>
      <c r="V16" s="226">
        <f t="shared" si="3"/>
        <v>0.56266666666666665</v>
      </c>
      <c r="W16" s="230">
        <f t="shared" si="6"/>
        <v>14.066666666666666</v>
      </c>
      <c r="X16" s="290" t="s">
        <v>926</v>
      </c>
      <c r="Y16" s="260" t="s">
        <v>916</v>
      </c>
    </row>
    <row r="17" spans="1:25">
      <c r="A17" s="103">
        <v>1</v>
      </c>
      <c r="B17" s="137">
        <f t="shared" si="7"/>
        <v>5</v>
      </c>
      <c r="C17" s="269" t="s">
        <v>188</v>
      </c>
      <c r="D17" s="291" t="s">
        <v>927</v>
      </c>
      <c r="E17" s="285" t="s">
        <v>195</v>
      </c>
      <c r="F17" s="285" t="s">
        <v>892</v>
      </c>
      <c r="G17" s="285" t="s">
        <v>891</v>
      </c>
      <c r="H17" s="286">
        <v>41.36</v>
      </c>
      <c r="I17" s="293" t="s">
        <v>776</v>
      </c>
      <c r="J17" s="188"/>
      <c r="K17" s="188"/>
      <c r="L17" s="188"/>
      <c r="M17" s="224">
        <f t="shared" si="0"/>
        <v>0</v>
      </c>
      <c r="N17" s="225">
        <f t="shared" si="4"/>
        <v>0</v>
      </c>
      <c r="O17" s="218">
        <v>100</v>
      </c>
      <c r="P17" s="226">
        <f t="shared" si="5"/>
        <v>0</v>
      </c>
      <c r="Q17" s="227"/>
      <c r="R17" s="227"/>
      <c r="S17" s="227"/>
      <c r="T17" s="229">
        <f t="shared" si="2"/>
        <v>8.2719999999999985</v>
      </c>
      <c r="U17" s="231">
        <v>30</v>
      </c>
      <c r="V17" s="226">
        <f t="shared" si="3"/>
        <v>1.3786666666666667</v>
      </c>
      <c r="W17" s="230">
        <f t="shared" si="6"/>
        <v>34.466666666666669</v>
      </c>
      <c r="X17" s="290" t="s">
        <v>926</v>
      </c>
      <c r="Y17" s="260" t="s">
        <v>916</v>
      </c>
    </row>
    <row r="18" spans="1:25">
      <c r="A18" s="103">
        <v>1</v>
      </c>
      <c r="B18" s="137">
        <f t="shared" si="7"/>
        <v>6</v>
      </c>
      <c r="C18" s="269" t="s">
        <v>188</v>
      </c>
      <c r="D18" s="291" t="s">
        <v>192</v>
      </c>
      <c r="E18" s="285" t="s">
        <v>196</v>
      </c>
      <c r="F18" s="285" t="s">
        <v>260</v>
      </c>
      <c r="G18" s="285" t="s">
        <v>152</v>
      </c>
      <c r="H18" s="286">
        <v>18.43</v>
      </c>
      <c r="I18" s="293" t="s">
        <v>776</v>
      </c>
      <c r="J18" s="188"/>
      <c r="K18" s="188"/>
      <c r="L18" s="188"/>
      <c r="M18" s="224">
        <f t="shared" si="0"/>
        <v>0</v>
      </c>
      <c r="N18" s="225">
        <f t="shared" si="4"/>
        <v>0</v>
      </c>
      <c r="O18" s="218">
        <v>100</v>
      </c>
      <c r="P18" s="226">
        <f t="shared" si="5"/>
        <v>0</v>
      </c>
      <c r="Q18" s="227"/>
      <c r="R18" s="227"/>
      <c r="S18" s="227"/>
      <c r="T18" s="229">
        <f t="shared" si="2"/>
        <v>3.6859999999999999</v>
      </c>
      <c r="U18" s="231">
        <v>30</v>
      </c>
      <c r="V18" s="226">
        <f t="shared" si="3"/>
        <v>0.61433333333333329</v>
      </c>
      <c r="W18" s="230">
        <f t="shared" si="6"/>
        <v>15.358333333333333</v>
      </c>
      <c r="X18" s="290" t="s">
        <v>926</v>
      </c>
      <c r="Y18" s="260" t="s">
        <v>916</v>
      </c>
    </row>
    <row r="19" spans="1:25">
      <c r="A19" s="103">
        <v>1</v>
      </c>
      <c r="B19" s="137">
        <f t="shared" si="7"/>
        <v>7</v>
      </c>
      <c r="C19" s="269" t="s">
        <v>188</v>
      </c>
      <c r="D19" s="291" t="s">
        <v>192</v>
      </c>
      <c r="E19" s="285" t="s">
        <v>198</v>
      </c>
      <c r="F19" s="285" t="s">
        <v>260</v>
      </c>
      <c r="G19" s="285" t="s">
        <v>152</v>
      </c>
      <c r="H19" s="286">
        <v>66.5</v>
      </c>
      <c r="I19" s="293" t="s">
        <v>776</v>
      </c>
      <c r="J19" s="188"/>
      <c r="K19" s="188"/>
      <c r="L19" s="188"/>
      <c r="M19" s="224">
        <f t="shared" si="0"/>
        <v>0</v>
      </c>
      <c r="N19" s="225">
        <f t="shared" si="4"/>
        <v>0</v>
      </c>
      <c r="O19" s="218">
        <v>100</v>
      </c>
      <c r="P19" s="226">
        <f t="shared" si="5"/>
        <v>0</v>
      </c>
      <c r="Q19" s="227"/>
      <c r="R19" s="227"/>
      <c r="S19" s="227"/>
      <c r="T19" s="229">
        <f t="shared" si="2"/>
        <v>13.3</v>
      </c>
      <c r="U19" s="231">
        <v>30</v>
      </c>
      <c r="V19" s="226">
        <f t="shared" si="3"/>
        <v>2.2166666666666668</v>
      </c>
      <c r="W19" s="230">
        <f t="shared" si="6"/>
        <v>55.416666666666671</v>
      </c>
      <c r="X19" s="290" t="s">
        <v>926</v>
      </c>
      <c r="Y19" s="260" t="s">
        <v>916</v>
      </c>
    </row>
    <row r="20" spans="1:25">
      <c r="A20" s="103">
        <v>1</v>
      </c>
      <c r="B20" s="137">
        <f t="shared" si="7"/>
        <v>8</v>
      </c>
      <c r="C20" s="269" t="s">
        <v>188</v>
      </c>
      <c r="D20" s="291" t="s">
        <v>192</v>
      </c>
      <c r="E20" s="285" t="s">
        <v>199</v>
      </c>
      <c r="F20" s="285" t="s">
        <v>893</v>
      </c>
      <c r="G20" s="285" t="s">
        <v>891</v>
      </c>
      <c r="H20" s="286">
        <v>46.81</v>
      </c>
      <c r="I20" s="293" t="s">
        <v>776</v>
      </c>
      <c r="J20" s="188"/>
      <c r="K20" s="188"/>
      <c r="L20" s="188"/>
      <c r="M20" s="224">
        <f t="shared" si="0"/>
        <v>0</v>
      </c>
      <c r="N20" s="225">
        <f t="shared" si="4"/>
        <v>0</v>
      </c>
      <c r="O20" s="218">
        <v>100</v>
      </c>
      <c r="P20" s="226">
        <f t="shared" si="5"/>
        <v>0</v>
      </c>
      <c r="Q20" s="227"/>
      <c r="R20" s="227"/>
      <c r="S20" s="227"/>
      <c r="T20" s="229">
        <f t="shared" si="2"/>
        <v>9.3620000000000001</v>
      </c>
      <c r="U20" s="231">
        <v>30</v>
      </c>
      <c r="V20" s="226">
        <f t="shared" si="3"/>
        <v>1.5603333333333333</v>
      </c>
      <c r="W20" s="230">
        <f t="shared" si="6"/>
        <v>39.008333333333333</v>
      </c>
      <c r="X20" s="290" t="s">
        <v>926</v>
      </c>
      <c r="Y20" s="260" t="s">
        <v>916</v>
      </c>
    </row>
    <row r="21" spans="1:25">
      <c r="A21" s="103">
        <v>1</v>
      </c>
      <c r="B21" s="137">
        <f t="shared" si="7"/>
        <v>9</v>
      </c>
      <c r="C21" s="269" t="s">
        <v>188</v>
      </c>
      <c r="D21" s="291" t="s">
        <v>192</v>
      </c>
      <c r="E21" s="285" t="s">
        <v>200</v>
      </c>
      <c r="F21" s="285" t="s">
        <v>260</v>
      </c>
      <c r="G21" s="285" t="s">
        <v>152</v>
      </c>
      <c r="H21" s="286">
        <v>5.15</v>
      </c>
      <c r="I21" s="293" t="s">
        <v>776</v>
      </c>
      <c r="J21" s="188"/>
      <c r="K21" s="188"/>
      <c r="L21" s="188"/>
      <c r="M21" s="224">
        <f t="shared" si="0"/>
        <v>0</v>
      </c>
      <c r="N21" s="225">
        <f t="shared" si="4"/>
        <v>0</v>
      </c>
      <c r="O21" s="218">
        <v>100</v>
      </c>
      <c r="P21" s="226">
        <f t="shared" si="5"/>
        <v>0</v>
      </c>
      <c r="Q21" s="227"/>
      <c r="R21" s="227"/>
      <c r="S21" s="227"/>
      <c r="T21" s="229">
        <f t="shared" si="2"/>
        <v>1.03</v>
      </c>
      <c r="U21" s="231">
        <v>30</v>
      </c>
      <c r="V21" s="226">
        <f t="shared" si="3"/>
        <v>0.17166666666666669</v>
      </c>
      <c r="W21" s="230">
        <f t="shared" si="6"/>
        <v>4.291666666666667</v>
      </c>
      <c r="X21" s="290" t="s">
        <v>926</v>
      </c>
      <c r="Y21" s="260" t="s">
        <v>916</v>
      </c>
    </row>
    <row r="22" spans="1:25">
      <c r="A22" s="103">
        <v>1</v>
      </c>
      <c r="B22" s="137">
        <f t="shared" si="7"/>
        <v>10</v>
      </c>
      <c r="C22" s="269" t="s">
        <v>188</v>
      </c>
      <c r="D22" s="291" t="s">
        <v>868</v>
      </c>
      <c r="E22" s="285" t="s">
        <v>201</v>
      </c>
      <c r="F22" s="285" t="s">
        <v>254</v>
      </c>
      <c r="G22" s="285" t="s">
        <v>891</v>
      </c>
      <c r="H22" s="286">
        <v>10.06</v>
      </c>
      <c r="I22" s="293" t="s">
        <v>103</v>
      </c>
      <c r="J22" s="188">
        <v>2</v>
      </c>
      <c r="K22" s="188"/>
      <c r="L22" s="188"/>
      <c r="M22" s="224">
        <f t="shared" si="0"/>
        <v>115.20000000000002</v>
      </c>
      <c r="N22" s="225">
        <f t="shared" si="4"/>
        <v>96.576000000000022</v>
      </c>
      <c r="O22" s="218">
        <v>100</v>
      </c>
      <c r="P22" s="226">
        <f t="shared" si="5"/>
        <v>0.96576000000000017</v>
      </c>
      <c r="Q22" s="227">
        <f>H22*J22*$M$8</f>
        <v>64.384</v>
      </c>
      <c r="R22" s="220">
        <v>200</v>
      </c>
      <c r="S22" s="228">
        <f t="shared" ref="S22:S23" si="8">Q22/R22</f>
        <v>0.32191999999999998</v>
      </c>
      <c r="T22" s="229">
        <f t="shared" si="2"/>
        <v>2.012</v>
      </c>
      <c r="U22" s="231">
        <v>30</v>
      </c>
      <c r="V22" s="226">
        <f t="shared" si="3"/>
        <v>0.33533333333333337</v>
      </c>
      <c r="W22" s="230">
        <f t="shared" si="6"/>
        <v>8.3833333333333346</v>
      </c>
      <c r="X22" s="290" t="s">
        <v>926</v>
      </c>
      <c r="Y22" s="260" t="s">
        <v>917</v>
      </c>
    </row>
    <row r="23" spans="1:25">
      <c r="A23" s="103">
        <v>1</v>
      </c>
      <c r="B23" s="137">
        <f t="shared" si="7"/>
        <v>11</v>
      </c>
      <c r="C23" s="269" t="s">
        <v>188</v>
      </c>
      <c r="D23" s="291" t="s">
        <v>928</v>
      </c>
      <c r="E23" s="285" t="s">
        <v>201</v>
      </c>
      <c r="F23" s="285" t="s">
        <v>259</v>
      </c>
      <c r="G23" s="285" t="s">
        <v>891</v>
      </c>
      <c r="H23" s="286">
        <v>136.68</v>
      </c>
      <c r="I23" s="293" t="s">
        <v>103</v>
      </c>
      <c r="J23" s="188">
        <v>1</v>
      </c>
      <c r="K23" s="188"/>
      <c r="L23" s="188"/>
      <c r="M23" s="224">
        <f t="shared" si="0"/>
        <v>115.20000000000002</v>
      </c>
      <c r="N23" s="225">
        <f t="shared" si="4"/>
        <v>1312.1280000000004</v>
      </c>
      <c r="O23" s="218">
        <v>100</v>
      </c>
      <c r="P23" s="226">
        <f t="shared" si="5"/>
        <v>13.121280000000004</v>
      </c>
      <c r="Q23" s="227">
        <f t="shared" si="1"/>
        <v>437.37600000000003</v>
      </c>
      <c r="R23" s="220">
        <v>200</v>
      </c>
      <c r="S23" s="228">
        <f t="shared" si="8"/>
        <v>2.1868800000000004</v>
      </c>
      <c r="T23" s="229">
        <f t="shared" si="2"/>
        <v>27.335999999999999</v>
      </c>
      <c r="U23" s="231">
        <v>30</v>
      </c>
      <c r="V23" s="226">
        <f t="shared" si="3"/>
        <v>4.556</v>
      </c>
      <c r="W23" s="230">
        <f t="shared" si="6"/>
        <v>113.9</v>
      </c>
      <c r="X23" s="290" t="s">
        <v>926</v>
      </c>
      <c r="Y23" s="260" t="s">
        <v>917</v>
      </c>
    </row>
    <row r="24" spans="1:25">
      <c r="A24" s="103">
        <v>1</v>
      </c>
      <c r="B24" s="137">
        <f t="shared" si="7"/>
        <v>12</v>
      </c>
      <c r="C24" s="269" t="s">
        <v>188</v>
      </c>
      <c r="D24" s="291" t="s">
        <v>929</v>
      </c>
      <c r="E24" s="285" t="s">
        <v>202</v>
      </c>
      <c r="F24" s="285" t="s">
        <v>255</v>
      </c>
      <c r="G24" s="285" t="s">
        <v>894</v>
      </c>
      <c r="H24" s="286">
        <v>21.18</v>
      </c>
      <c r="I24" s="292" t="s">
        <v>776</v>
      </c>
      <c r="J24" s="188"/>
      <c r="K24" s="188"/>
      <c r="L24" s="188"/>
      <c r="M24" s="224">
        <f t="shared" si="0"/>
        <v>0</v>
      </c>
      <c r="N24" s="225">
        <f t="shared" si="4"/>
        <v>0</v>
      </c>
      <c r="O24" s="218">
        <v>100</v>
      </c>
      <c r="P24" s="226">
        <f t="shared" si="5"/>
        <v>0</v>
      </c>
      <c r="Q24" s="227"/>
      <c r="R24" s="227"/>
      <c r="S24" s="227"/>
      <c r="T24" s="229">
        <f t="shared" si="2"/>
        <v>4.2359999999999998</v>
      </c>
      <c r="U24" s="231">
        <v>30</v>
      </c>
      <c r="V24" s="226">
        <f t="shared" si="3"/>
        <v>0.70599999999999996</v>
      </c>
      <c r="W24" s="230">
        <f t="shared" si="6"/>
        <v>17.649999999999999</v>
      </c>
      <c r="X24" s="290" t="s">
        <v>926</v>
      </c>
      <c r="Y24" s="260" t="s">
        <v>916</v>
      </c>
    </row>
    <row r="25" spans="1:25">
      <c r="A25" s="103">
        <v>1</v>
      </c>
      <c r="B25" s="137">
        <f t="shared" si="7"/>
        <v>13</v>
      </c>
      <c r="C25" s="269" t="s">
        <v>188</v>
      </c>
      <c r="D25" s="291" t="s">
        <v>192</v>
      </c>
      <c r="E25" s="285" t="s">
        <v>203</v>
      </c>
      <c r="F25" s="285" t="s">
        <v>260</v>
      </c>
      <c r="G25" s="285" t="s">
        <v>152</v>
      </c>
      <c r="H25" s="286">
        <v>185.77</v>
      </c>
      <c r="I25" s="293"/>
      <c r="J25" s="188"/>
      <c r="K25" s="188"/>
      <c r="L25" s="188"/>
      <c r="M25" s="224">
        <f t="shared" si="0"/>
        <v>0</v>
      </c>
      <c r="N25" s="225">
        <f t="shared" si="4"/>
        <v>0</v>
      </c>
      <c r="O25" s="218">
        <v>100</v>
      </c>
      <c r="P25" s="226">
        <f t="shared" si="5"/>
        <v>0</v>
      </c>
      <c r="Q25" s="227"/>
      <c r="R25" s="227"/>
      <c r="S25" s="227"/>
      <c r="T25" s="229">
        <f t="shared" si="2"/>
        <v>37.154000000000003</v>
      </c>
      <c r="U25" s="231">
        <v>30</v>
      </c>
      <c r="V25" s="226">
        <f t="shared" si="3"/>
        <v>6.1923333333333339</v>
      </c>
      <c r="W25" s="230">
        <f t="shared" si="6"/>
        <v>154.80833333333334</v>
      </c>
      <c r="X25" s="290" t="s">
        <v>926</v>
      </c>
      <c r="Y25" s="260" t="s">
        <v>916</v>
      </c>
    </row>
    <row r="26" spans="1:25">
      <c r="A26" s="103">
        <v>1</v>
      </c>
      <c r="B26" s="137">
        <f t="shared" si="7"/>
        <v>14</v>
      </c>
      <c r="C26" s="269" t="s">
        <v>188</v>
      </c>
      <c r="D26" s="291" t="s">
        <v>365</v>
      </c>
      <c r="E26" s="285" t="s">
        <v>204</v>
      </c>
      <c r="F26" s="269" t="s">
        <v>895</v>
      </c>
      <c r="G26" s="285" t="s">
        <v>891</v>
      </c>
      <c r="H26" s="286">
        <v>34.36</v>
      </c>
      <c r="I26" s="293" t="s">
        <v>141</v>
      </c>
      <c r="J26" s="188"/>
      <c r="K26" s="188"/>
      <c r="L26" s="188"/>
      <c r="M26" s="224">
        <f>((I26*$H$10*12)+(K26*0.8*12)+L26)</f>
        <v>0</v>
      </c>
      <c r="N26" s="225">
        <f t="shared" si="4"/>
        <v>0</v>
      </c>
      <c r="O26" s="218">
        <v>100</v>
      </c>
      <c r="P26" s="226">
        <f t="shared" si="5"/>
        <v>0</v>
      </c>
      <c r="Q26" s="227"/>
      <c r="R26" s="227"/>
      <c r="S26" s="227"/>
      <c r="T26" s="229">
        <f t="shared" si="2"/>
        <v>6.8719999999999999</v>
      </c>
      <c r="U26" s="231">
        <v>30</v>
      </c>
      <c r="V26" s="226">
        <f t="shared" si="3"/>
        <v>1.1453333333333333</v>
      </c>
      <c r="W26" s="230">
        <f t="shared" si="6"/>
        <v>28.633333333333333</v>
      </c>
      <c r="X26" s="290" t="s">
        <v>926</v>
      </c>
      <c r="Y26" s="260" t="s">
        <v>918</v>
      </c>
    </row>
    <row r="27" spans="1:25">
      <c r="A27" s="103">
        <v>1</v>
      </c>
      <c r="B27" s="137">
        <f t="shared" si="7"/>
        <v>15</v>
      </c>
      <c r="C27" s="269" t="s">
        <v>188</v>
      </c>
      <c r="D27" s="291" t="s">
        <v>376</v>
      </c>
      <c r="E27" s="285" t="s">
        <v>896</v>
      </c>
      <c r="F27" s="269" t="s">
        <v>897</v>
      </c>
      <c r="G27" s="285" t="s">
        <v>891</v>
      </c>
      <c r="H27" s="286">
        <v>5.01</v>
      </c>
      <c r="I27" s="293" t="s">
        <v>141</v>
      </c>
      <c r="J27" s="188"/>
      <c r="K27" s="188"/>
      <c r="L27" s="188"/>
      <c r="M27" s="224">
        <f t="shared" ref="M27:M33" si="9">((I27*$H$10*12)+(K27*0.8*12)+L27)</f>
        <v>0</v>
      </c>
      <c r="N27" s="225">
        <f t="shared" si="4"/>
        <v>0</v>
      </c>
      <c r="O27" s="218">
        <v>100</v>
      </c>
      <c r="P27" s="226">
        <f t="shared" si="5"/>
        <v>0</v>
      </c>
      <c r="Q27" s="227"/>
      <c r="R27" s="227"/>
      <c r="S27" s="227"/>
      <c r="T27" s="229">
        <f t="shared" si="2"/>
        <v>1.002</v>
      </c>
      <c r="U27" s="231">
        <v>30</v>
      </c>
      <c r="V27" s="226">
        <f t="shared" si="3"/>
        <v>0.16699999999999998</v>
      </c>
      <c r="W27" s="230">
        <f t="shared" si="6"/>
        <v>4.1749999999999998</v>
      </c>
      <c r="X27" s="290" t="s">
        <v>926</v>
      </c>
      <c r="Y27" s="260" t="s">
        <v>918</v>
      </c>
    </row>
    <row r="28" spans="1:25">
      <c r="A28" s="103">
        <v>1</v>
      </c>
      <c r="B28" s="137">
        <f t="shared" si="7"/>
        <v>16</v>
      </c>
      <c r="C28" s="269" t="s">
        <v>188</v>
      </c>
      <c r="D28" s="291" t="s">
        <v>192</v>
      </c>
      <c r="E28" s="285" t="s">
        <v>205</v>
      </c>
      <c r="F28" s="269" t="s">
        <v>898</v>
      </c>
      <c r="G28" s="285" t="s">
        <v>151</v>
      </c>
      <c r="H28" s="286">
        <v>9.44</v>
      </c>
      <c r="I28" s="293"/>
      <c r="J28" s="188"/>
      <c r="K28" s="188"/>
      <c r="L28" s="188">
        <v>1</v>
      </c>
      <c r="M28" s="224">
        <f t="shared" si="9"/>
        <v>1</v>
      </c>
      <c r="N28" s="225">
        <f t="shared" si="4"/>
        <v>0.78666666666666663</v>
      </c>
      <c r="O28" s="218">
        <v>100</v>
      </c>
      <c r="P28" s="226">
        <f t="shared" si="5"/>
        <v>7.8666666666666659E-3</v>
      </c>
      <c r="Q28" s="227"/>
      <c r="R28" s="227"/>
      <c r="S28" s="227"/>
      <c r="T28" s="229">
        <f t="shared" si="2"/>
        <v>1.8879999999999999</v>
      </c>
      <c r="U28" s="231">
        <v>30</v>
      </c>
      <c r="V28" s="226">
        <f t="shared" si="3"/>
        <v>0.31466666666666665</v>
      </c>
      <c r="W28" s="230">
        <f t="shared" si="6"/>
        <v>7.8666666666666663</v>
      </c>
      <c r="X28" s="290" t="s">
        <v>926</v>
      </c>
      <c r="Y28" s="260" t="s">
        <v>918</v>
      </c>
    </row>
    <row r="29" spans="1:25">
      <c r="A29" s="103">
        <v>1</v>
      </c>
      <c r="B29" s="137">
        <f t="shared" si="7"/>
        <v>17</v>
      </c>
      <c r="C29" s="269" t="s">
        <v>188</v>
      </c>
      <c r="D29" s="291" t="s">
        <v>366</v>
      </c>
      <c r="E29" s="285" t="s">
        <v>206</v>
      </c>
      <c r="F29" s="269" t="s">
        <v>899</v>
      </c>
      <c r="G29" s="285" t="s">
        <v>151</v>
      </c>
      <c r="H29" s="286">
        <v>4.68</v>
      </c>
      <c r="I29" s="293" t="s">
        <v>141</v>
      </c>
      <c r="J29" s="188"/>
      <c r="K29" s="188"/>
      <c r="L29" s="188"/>
      <c r="M29" s="224">
        <f t="shared" si="9"/>
        <v>0</v>
      </c>
      <c r="N29" s="225">
        <f t="shared" si="4"/>
        <v>0</v>
      </c>
      <c r="O29" s="218">
        <v>100</v>
      </c>
      <c r="P29" s="226">
        <f t="shared" si="5"/>
        <v>0</v>
      </c>
      <c r="Q29" s="227"/>
      <c r="R29" s="227"/>
      <c r="S29" s="227"/>
      <c r="T29" s="229">
        <f t="shared" si="2"/>
        <v>0.93599999999999994</v>
      </c>
      <c r="U29" s="231">
        <v>30</v>
      </c>
      <c r="V29" s="226">
        <f t="shared" si="3"/>
        <v>0.156</v>
      </c>
      <c r="W29" s="230">
        <f t="shared" si="6"/>
        <v>3.9</v>
      </c>
      <c r="X29" s="290" t="s">
        <v>926</v>
      </c>
      <c r="Y29" s="260" t="s">
        <v>918</v>
      </c>
    </row>
    <row r="30" spans="1:25">
      <c r="A30" s="103">
        <v>1</v>
      </c>
      <c r="B30" s="137">
        <f t="shared" si="7"/>
        <v>18</v>
      </c>
      <c r="C30" s="269" t="s">
        <v>188</v>
      </c>
      <c r="D30" s="291" t="s">
        <v>930</v>
      </c>
      <c r="E30" s="285" t="s">
        <v>207</v>
      </c>
      <c r="F30" s="269" t="s">
        <v>898</v>
      </c>
      <c r="G30" s="285" t="s">
        <v>152</v>
      </c>
      <c r="H30" s="286">
        <v>8.76</v>
      </c>
      <c r="I30" s="293"/>
      <c r="J30" s="188"/>
      <c r="K30" s="188"/>
      <c r="L30" s="188">
        <v>1</v>
      </c>
      <c r="M30" s="224">
        <f t="shared" si="9"/>
        <v>1</v>
      </c>
      <c r="N30" s="225">
        <f t="shared" si="4"/>
        <v>0.73</v>
      </c>
      <c r="O30" s="218">
        <v>100</v>
      </c>
      <c r="P30" s="226">
        <f t="shared" si="5"/>
        <v>7.3000000000000001E-3</v>
      </c>
      <c r="Q30" s="227"/>
      <c r="R30" s="227"/>
      <c r="S30" s="227"/>
      <c r="T30" s="229">
        <f t="shared" si="2"/>
        <v>1.752</v>
      </c>
      <c r="U30" s="231">
        <v>30</v>
      </c>
      <c r="V30" s="226">
        <f t="shared" si="3"/>
        <v>0.29199999999999998</v>
      </c>
      <c r="W30" s="230">
        <f t="shared" si="6"/>
        <v>7.3</v>
      </c>
      <c r="X30" s="290" t="s">
        <v>926</v>
      </c>
      <c r="Y30" s="260" t="s">
        <v>918</v>
      </c>
    </row>
    <row r="31" spans="1:25">
      <c r="A31" s="103">
        <v>1</v>
      </c>
      <c r="B31" s="137">
        <f t="shared" si="7"/>
        <v>19</v>
      </c>
      <c r="C31" s="269" t="s">
        <v>188</v>
      </c>
      <c r="D31" s="291" t="s">
        <v>197</v>
      </c>
      <c r="E31" s="285" t="s">
        <v>208</v>
      </c>
      <c r="F31" s="269" t="s">
        <v>900</v>
      </c>
      <c r="G31" s="285" t="s">
        <v>152</v>
      </c>
      <c r="H31" s="286">
        <v>9.84</v>
      </c>
      <c r="I31" s="292" t="s">
        <v>776</v>
      </c>
      <c r="J31" s="188"/>
      <c r="K31" s="188"/>
      <c r="L31" s="188"/>
      <c r="M31" s="224">
        <f t="shared" si="9"/>
        <v>0</v>
      </c>
      <c r="N31" s="225">
        <f t="shared" si="4"/>
        <v>0</v>
      </c>
      <c r="O31" s="218">
        <v>100</v>
      </c>
      <c r="P31" s="226">
        <f t="shared" si="5"/>
        <v>0</v>
      </c>
      <c r="Q31" s="227"/>
      <c r="R31" s="227"/>
      <c r="S31" s="227"/>
      <c r="T31" s="229">
        <f t="shared" si="2"/>
        <v>1.968</v>
      </c>
      <c r="U31" s="231">
        <v>30</v>
      </c>
      <c r="V31" s="226">
        <f t="shared" si="3"/>
        <v>0.32800000000000001</v>
      </c>
      <c r="W31" s="230">
        <f t="shared" si="6"/>
        <v>8.2000000000000011</v>
      </c>
      <c r="X31" s="290" t="s">
        <v>926</v>
      </c>
      <c r="Y31" s="260" t="s">
        <v>919</v>
      </c>
    </row>
    <row r="32" spans="1:25">
      <c r="A32" s="103">
        <v>1</v>
      </c>
      <c r="B32" s="137">
        <f t="shared" si="7"/>
        <v>20</v>
      </c>
      <c r="C32" s="269" t="s">
        <v>188</v>
      </c>
      <c r="D32" s="291" t="s">
        <v>375</v>
      </c>
      <c r="E32" s="285" t="s">
        <v>209</v>
      </c>
      <c r="F32" s="269" t="s">
        <v>901</v>
      </c>
      <c r="G32" s="285" t="s">
        <v>156</v>
      </c>
      <c r="H32" s="286">
        <v>49.03</v>
      </c>
      <c r="I32" s="293" t="s">
        <v>141</v>
      </c>
      <c r="J32" s="188"/>
      <c r="K32" s="188"/>
      <c r="L32" s="188"/>
      <c r="M32" s="224">
        <f t="shared" si="9"/>
        <v>0</v>
      </c>
      <c r="N32" s="225">
        <f t="shared" si="4"/>
        <v>0</v>
      </c>
      <c r="O32" s="218">
        <v>100</v>
      </c>
      <c r="P32" s="226">
        <f t="shared" si="5"/>
        <v>0</v>
      </c>
      <c r="Q32" s="227"/>
      <c r="R32" s="227"/>
      <c r="S32" s="227"/>
      <c r="T32" s="229">
        <f t="shared" si="2"/>
        <v>9.8060000000000009</v>
      </c>
      <c r="U32" s="231">
        <v>30</v>
      </c>
      <c r="V32" s="226">
        <f t="shared" si="3"/>
        <v>1.6343333333333334</v>
      </c>
      <c r="W32" s="230">
        <f t="shared" si="6"/>
        <v>40.858333333333334</v>
      </c>
      <c r="X32" s="290" t="s">
        <v>926</v>
      </c>
      <c r="Y32" s="260" t="s">
        <v>920</v>
      </c>
    </row>
    <row r="33" spans="1:25">
      <c r="A33" s="103"/>
      <c r="B33" s="137">
        <f t="shared" si="7"/>
        <v>21</v>
      </c>
      <c r="C33" s="269" t="s">
        <v>214</v>
      </c>
      <c r="D33" s="291" t="s">
        <v>366</v>
      </c>
      <c r="E33" s="285" t="s">
        <v>215</v>
      </c>
      <c r="F33" s="285" t="s">
        <v>902</v>
      </c>
      <c r="G33" s="285" t="s">
        <v>151</v>
      </c>
      <c r="H33" s="286">
        <v>8.81</v>
      </c>
      <c r="I33" s="293" t="s">
        <v>141</v>
      </c>
      <c r="J33" s="188"/>
      <c r="K33" s="188"/>
      <c r="L33" s="188"/>
      <c r="M33" s="224">
        <f t="shared" si="9"/>
        <v>0</v>
      </c>
      <c r="N33" s="225">
        <f t="shared" si="4"/>
        <v>0</v>
      </c>
      <c r="O33" s="218">
        <v>100</v>
      </c>
      <c r="P33" s="226">
        <f t="shared" si="5"/>
        <v>0</v>
      </c>
      <c r="Q33" s="227"/>
      <c r="R33" s="227"/>
      <c r="S33" s="227"/>
      <c r="T33" s="229">
        <f t="shared" si="2"/>
        <v>1.7620000000000002</v>
      </c>
      <c r="U33" s="231">
        <v>30</v>
      </c>
      <c r="V33" s="226">
        <f t="shared" si="3"/>
        <v>0.29366666666666669</v>
      </c>
      <c r="W33" s="230">
        <f t="shared" si="6"/>
        <v>7.3416666666666668</v>
      </c>
      <c r="X33" s="290" t="s">
        <v>926</v>
      </c>
      <c r="Y33" s="260" t="s">
        <v>921</v>
      </c>
    </row>
    <row r="34" spans="1:25">
      <c r="A34" s="103"/>
      <c r="B34" s="137">
        <f t="shared" si="7"/>
        <v>22</v>
      </c>
      <c r="C34" s="269" t="s">
        <v>214</v>
      </c>
      <c r="D34" s="291" t="s">
        <v>366</v>
      </c>
      <c r="E34" s="285" t="s">
        <v>748</v>
      </c>
      <c r="F34" s="285" t="s">
        <v>902</v>
      </c>
      <c r="G34" s="285" t="s">
        <v>151</v>
      </c>
      <c r="H34" s="286">
        <v>23.43</v>
      </c>
      <c r="I34" s="293" t="s">
        <v>141</v>
      </c>
      <c r="J34" s="188"/>
      <c r="K34" s="188"/>
      <c r="L34" s="188"/>
      <c r="M34" s="224">
        <f>((I34*$H$10*12)+(K34*0.8*12)+L34)</f>
        <v>0</v>
      </c>
      <c r="N34" s="225">
        <f t="shared" si="4"/>
        <v>0</v>
      </c>
      <c r="O34" s="218">
        <v>100</v>
      </c>
      <c r="P34" s="226">
        <f t="shared" si="5"/>
        <v>0</v>
      </c>
      <c r="Q34" s="227"/>
      <c r="R34" s="227"/>
      <c r="S34" s="227"/>
      <c r="T34" s="229">
        <f t="shared" si="2"/>
        <v>4.6859999999999999</v>
      </c>
      <c r="U34" s="231">
        <v>30</v>
      </c>
      <c r="V34" s="226">
        <f t="shared" si="3"/>
        <v>0.78100000000000003</v>
      </c>
      <c r="W34" s="230">
        <f t="shared" si="6"/>
        <v>19.525000000000002</v>
      </c>
      <c r="X34" s="290" t="s">
        <v>926</v>
      </c>
      <c r="Y34" s="260" t="s">
        <v>921</v>
      </c>
    </row>
    <row r="35" spans="1:25">
      <c r="A35" s="103"/>
      <c r="B35" s="137">
        <f t="shared" si="7"/>
        <v>23</v>
      </c>
      <c r="C35" s="269" t="s">
        <v>214</v>
      </c>
      <c r="D35" s="291" t="s">
        <v>366</v>
      </c>
      <c r="E35" s="285" t="s">
        <v>216</v>
      </c>
      <c r="F35" s="285" t="s">
        <v>821</v>
      </c>
      <c r="G35" s="285" t="s">
        <v>151</v>
      </c>
      <c r="H35" s="286">
        <v>9.18</v>
      </c>
      <c r="I35" s="293" t="s">
        <v>141</v>
      </c>
      <c r="J35" s="188"/>
      <c r="K35" s="188"/>
      <c r="L35" s="188"/>
      <c r="M35" s="224">
        <f t="shared" si="0"/>
        <v>192</v>
      </c>
      <c r="N35" s="225">
        <f t="shared" si="4"/>
        <v>146.88</v>
      </c>
      <c r="O35" s="218">
        <v>100</v>
      </c>
      <c r="P35" s="226">
        <f t="shared" si="5"/>
        <v>1.4687999999999999</v>
      </c>
      <c r="Q35" s="227"/>
      <c r="R35" s="227"/>
      <c r="S35" s="227"/>
      <c r="T35" s="229">
        <f t="shared" si="2"/>
        <v>1.8359999999999999</v>
      </c>
      <c r="U35" s="231">
        <v>30</v>
      </c>
      <c r="V35" s="226">
        <f t="shared" si="3"/>
        <v>0.30599999999999999</v>
      </c>
      <c r="W35" s="230">
        <f t="shared" si="6"/>
        <v>7.6499999999999995</v>
      </c>
      <c r="X35" s="290" t="s">
        <v>926</v>
      </c>
      <c r="Y35" s="260" t="s">
        <v>915</v>
      </c>
    </row>
    <row r="36" spans="1:25">
      <c r="A36" s="103"/>
      <c r="B36" s="137">
        <f t="shared" si="7"/>
        <v>24</v>
      </c>
      <c r="C36" s="269" t="s">
        <v>214</v>
      </c>
      <c r="D36" s="291" t="s">
        <v>366</v>
      </c>
      <c r="E36" s="285" t="s">
        <v>763</v>
      </c>
      <c r="F36" s="285" t="s">
        <v>821</v>
      </c>
      <c r="G36" s="285" t="s">
        <v>151</v>
      </c>
      <c r="H36" s="286">
        <v>17.61</v>
      </c>
      <c r="I36" s="293" t="s">
        <v>141</v>
      </c>
      <c r="J36" s="188"/>
      <c r="K36" s="188"/>
      <c r="L36" s="188"/>
      <c r="M36" s="224">
        <f t="shared" si="0"/>
        <v>192</v>
      </c>
      <c r="N36" s="225">
        <f t="shared" si="4"/>
        <v>281.76</v>
      </c>
      <c r="O36" s="218">
        <v>100</v>
      </c>
      <c r="P36" s="226">
        <f t="shared" si="5"/>
        <v>2.8176000000000001</v>
      </c>
      <c r="Q36" s="227"/>
      <c r="R36" s="227"/>
      <c r="S36" s="227"/>
      <c r="T36" s="229">
        <f t="shared" si="2"/>
        <v>3.5220000000000002</v>
      </c>
      <c r="U36" s="231">
        <v>30</v>
      </c>
      <c r="V36" s="226">
        <f t="shared" si="3"/>
        <v>0.58699999999999997</v>
      </c>
      <c r="W36" s="230">
        <f t="shared" si="6"/>
        <v>14.674999999999999</v>
      </c>
      <c r="X36" s="290" t="s">
        <v>926</v>
      </c>
      <c r="Y36" s="260" t="s">
        <v>915</v>
      </c>
    </row>
    <row r="37" spans="1:25">
      <c r="A37" s="103"/>
      <c r="B37" s="137">
        <f t="shared" si="7"/>
        <v>25</v>
      </c>
      <c r="C37" s="269" t="s">
        <v>214</v>
      </c>
      <c r="D37" s="291" t="s">
        <v>366</v>
      </c>
      <c r="E37" s="285" t="s">
        <v>903</v>
      </c>
      <c r="F37" s="285" t="s">
        <v>904</v>
      </c>
      <c r="G37" s="285" t="s">
        <v>151</v>
      </c>
      <c r="H37" s="286">
        <v>6.33</v>
      </c>
      <c r="I37" s="293"/>
      <c r="J37" s="188"/>
      <c r="K37" s="188"/>
      <c r="L37" s="188"/>
      <c r="M37" s="188"/>
      <c r="N37" s="188"/>
      <c r="O37" s="218">
        <v>100</v>
      </c>
      <c r="P37" s="226">
        <f t="shared" si="5"/>
        <v>0</v>
      </c>
      <c r="Q37" s="227"/>
      <c r="R37" s="227"/>
      <c r="S37" s="227"/>
      <c r="T37" s="229">
        <f t="shared" si="2"/>
        <v>1.266</v>
      </c>
      <c r="U37" s="231">
        <v>30</v>
      </c>
      <c r="V37" s="226">
        <f t="shared" si="3"/>
        <v>0.21099999999999999</v>
      </c>
      <c r="W37" s="230">
        <f t="shared" si="6"/>
        <v>5.2749999999999995</v>
      </c>
      <c r="X37" s="290" t="s">
        <v>926</v>
      </c>
      <c r="Y37" s="260" t="s">
        <v>916</v>
      </c>
    </row>
    <row r="38" spans="1:25">
      <c r="A38" s="103">
        <v>1</v>
      </c>
      <c r="B38" s="137">
        <f t="shared" si="7"/>
        <v>26</v>
      </c>
      <c r="C38" s="269" t="s">
        <v>214</v>
      </c>
      <c r="D38" s="291" t="s">
        <v>928</v>
      </c>
      <c r="E38" s="285" t="s">
        <v>218</v>
      </c>
      <c r="F38" s="285" t="s">
        <v>259</v>
      </c>
      <c r="G38" s="285" t="s">
        <v>891</v>
      </c>
      <c r="H38" s="286">
        <v>252.97</v>
      </c>
      <c r="I38" s="293" t="s">
        <v>103</v>
      </c>
      <c r="J38" s="188">
        <v>2</v>
      </c>
      <c r="K38" s="188"/>
      <c r="L38" s="188"/>
      <c r="M38" s="224">
        <f>((I38*$H$10*12)+(K38*0.8*12)+L38)/2</f>
        <v>0</v>
      </c>
      <c r="N38" s="225">
        <f t="shared" si="4"/>
        <v>0</v>
      </c>
      <c r="O38" s="218">
        <v>100</v>
      </c>
      <c r="P38" s="226">
        <f t="shared" si="5"/>
        <v>0</v>
      </c>
      <c r="Q38" s="227">
        <f>H38*J38*$H$10/2</f>
        <v>0</v>
      </c>
      <c r="R38" s="220">
        <v>200</v>
      </c>
      <c r="S38" s="228">
        <f t="shared" ref="S38" si="10">Q38/R38</f>
        <v>0</v>
      </c>
      <c r="T38" s="229">
        <f t="shared" si="2"/>
        <v>50.594000000000001</v>
      </c>
      <c r="U38" s="231">
        <v>30</v>
      </c>
      <c r="V38" s="226">
        <f t="shared" si="3"/>
        <v>8.4323333333333341</v>
      </c>
      <c r="W38" s="230">
        <f t="shared" si="6"/>
        <v>210.80833333333337</v>
      </c>
      <c r="X38" s="290" t="s">
        <v>926</v>
      </c>
      <c r="Y38" s="270" t="s">
        <v>755</v>
      </c>
    </row>
    <row r="39" spans="1:25">
      <c r="A39" s="103"/>
      <c r="B39" s="137">
        <f t="shared" si="7"/>
        <v>27</v>
      </c>
      <c r="C39" s="269"/>
      <c r="D39" s="291" t="s">
        <v>932</v>
      </c>
      <c r="E39" s="285" t="s">
        <v>218</v>
      </c>
      <c r="F39" s="285" t="s">
        <v>259</v>
      </c>
      <c r="G39" s="285" t="s">
        <v>891</v>
      </c>
      <c r="H39" s="286">
        <v>252.97</v>
      </c>
      <c r="I39" s="293" t="s">
        <v>141</v>
      </c>
      <c r="J39" s="188"/>
      <c r="K39" s="188"/>
      <c r="L39" s="188"/>
      <c r="M39" s="224">
        <f t="shared" ref="M39:M41" si="11">((I39*$H$10*12)+(K39*0.8*12)+L39)/2</f>
        <v>0</v>
      </c>
      <c r="N39" s="225">
        <f t="shared" si="4"/>
        <v>0</v>
      </c>
      <c r="O39" s="218">
        <v>100</v>
      </c>
      <c r="P39" s="226">
        <f t="shared" si="5"/>
        <v>0</v>
      </c>
      <c r="Q39" s="227"/>
      <c r="R39" s="227"/>
      <c r="S39" s="228"/>
      <c r="T39" s="228"/>
      <c r="U39" s="228"/>
      <c r="V39" s="228"/>
      <c r="W39" s="228"/>
      <c r="X39" s="290" t="s">
        <v>926</v>
      </c>
      <c r="Y39" s="270" t="s">
        <v>756</v>
      </c>
    </row>
    <row r="40" spans="1:25">
      <c r="A40" s="103"/>
      <c r="B40" s="137">
        <f t="shared" si="7"/>
        <v>28</v>
      </c>
      <c r="C40" s="269" t="s">
        <v>214</v>
      </c>
      <c r="D40" s="291" t="s">
        <v>868</v>
      </c>
      <c r="E40" s="285" t="s">
        <v>547</v>
      </c>
      <c r="F40" s="285" t="s">
        <v>254</v>
      </c>
      <c r="G40" s="285" t="s">
        <v>891</v>
      </c>
      <c r="H40" s="286">
        <v>35.06</v>
      </c>
      <c r="I40" s="293" t="s">
        <v>103</v>
      </c>
      <c r="J40" s="188">
        <v>2</v>
      </c>
      <c r="K40" s="188"/>
      <c r="L40" s="188"/>
      <c r="M40" s="224">
        <f t="shared" si="11"/>
        <v>0</v>
      </c>
      <c r="N40" s="225">
        <f t="shared" si="4"/>
        <v>0</v>
      </c>
      <c r="O40" s="218">
        <v>100</v>
      </c>
      <c r="P40" s="226">
        <f t="shared" si="5"/>
        <v>0</v>
      </c>
      <c r="Q40" s="227">
        <f>H40*J40*$H$10/2</f>
        <v>0</v>
      </c>
      <c r="R40" s="220">
        <v>200</v>
      </c>
      <c r="S40" s="227"/>
      <c r="T40" s="229">
        <f t="shared" si="2"/>
        <v>7.0120000000000005</v>
      </c>
      <c r="U40" s="231">
        <v>30</v>
      </c>
      <c r="V40" s="226">
        <f t="shared" si="3"/>
        <v>1.1686666666666667</v>
      </c>
      <c r="W40" s="230">
        <f t="shared" si="6"/>
        <v>29.216666666666669</v>
      </c>
      <c r="X40" s="290" t="s">
        <v>926</v>
      </c>
      <c r="Y40" s="270" t="s">
        <v>755</v>
      </c>
    </row>
    <row r="41" spans="1:25">
      <c r="A41" s="103"/>
      <c r="B41" s="137">
        <f t="shared" si="7"/>
        <v>29</v>
      </c>
      <c r="C41" s="269"/>
      <c r="D41" s="291" t="s">
        <v>876</v>
      </c>
      <c r="E41" s="285" t="s">
        <v>547</v>
      </c>
      <c r="F41" s="285" t="s">
        <v>254</v>
      </c>
      <c r="G41" s="285" t="s">
        <v>891</v>
      </c>
      <c r="H41" s="286">
        <v>35.06</v>
      </c>
      <c r="I41" s="293" t="s">
        <v>141</v>
      </c>
      <c r="J41" s="188"/>
      <c r="K41" s="188"/>
      <c r="L41" s="188"/>
      <c r="M41" s="224">
        <f t="shared" si="11"/>
        <v>0</v>
      </c>
      <c r="N41" s="225">
        <f t="shared" si="4"/>
        <v>0</v>
      </c>
      <c r="O41" s="218">
        <v>100</v>
      </c>
      <c r="P41" s="226">
        <f t="shared" si="5"/>
        <v>0</v>
      </c>
      <c r="Q41" s="227"/>
      <c r="R41" s="227"/>
      <c r="S41" s="227"/>
      <c r="T41" s="227"/>
      <c r="U41" s="227"/>
      <c r="V41" s="227"/>
      <c r="W41" s="227"/>
      <c r="X41" s="290" t="s">
        <v>926</v>
      </c>
      <c r="Y41" s="270" t="s">
        <v>756</v>
      </c>
    </row>
    <row r="42" spans="1:25">
      <c r="A42" s="103">
        <v>1</v>
      </c>
      <c r="B42" s="137">
        <f t="shared" si="7"/>
        <v>30</v>
      </c>
      <c r="C42" s="269" t="s">
        <v>214</v>
      </c>
      <c r="D42" s="291" t="s">
        <v>875</v>
      </c>
      <c r="E42" s="285" t="s">
        <v>219</v>
      </c>
      <c r="F42" s="285" t="s">
        <v>583</v>
      </c>
      <c r="G42" s="285" t="s">
        <v>156</v>
      </c>
      <c r="H42" s="286">
        <v>9.93</v>
      </c>
      <c r="I42" s="292" t="s">
        <v>56</v>
      </c>
      <c r="J42" s="188"/>
      <c r="K42" s="188"/>
      <c r="L42" s="188"/>
      <c r="M42" s="224">
        <f t="shared" si="0"/>
        <v>38.400000000000006</v>
      </c>
      <c r="N42" s="225">
        <f t="shared" si="4"/>
        <v>31.776000000000007</v>
      </c>
      <c r="O42" s="218">
        <v>100</v>
      </c>
      <c r="P42" s="226">
        <f t="shared" si="5"/>
        <v>0.31776000000000004</v>
      </c>
      <c r="Q42" s="227"/>
      <c r="R42" s="227"/>
      <c r="S42" s="227"/>
      <c r="T42" s="229">
        <f t="shared" si="2"/>
        <v>1.986</v>
      </c>
      <c r="U42" s="231">
        <v>30</v>
      </c>
      <c r="V42" s="226">
        <f t="shared" si="3"/>
        <v>0.33100000000000002</v>
      </c>
      <c r="W42" s="230">
        <f t="shared" si="6"/>
        <v>8.2750000000000004</v>
      </c>
      <c r="X42" s="290" t="s">
        <v>926</v>
      </c>
      <c r="Y42" s="260" t="s">
        <v>919</v>
      </c>
    </row>
    <row r="43" spans="1:25">
      <c r="A43" s="103">
        <v>1</v>
      </c>
      <c r="B43" s="137">
        <f t="shared" si="7"/>
        <v>31</v>
      </c>
      <c r="C43" s="269" t="s">
        <v>214</v>
      </c>
      <c r="D43" s="291" t="s">
        <v>875</v>
      </c>
      <c r="E43" s="285" t="s">
        <v>905</v>
      </c>
      <c r="F43" s="285" t="s">
        <v>583</v>
      </c>
      <c r="G43" s="285" t="s">
        <v>156</v>
      </c>
      <c r="H43" s="286">
        <v>9.7899999999999991</v>
      </c>
      <c r="I43" s="292" t="s">
        <v>56</v>
      </c>
      <c r="J43" s="188"/>
      <c r="K43" s="188"/>
      <c r="L43" s="188"/>
      <c r="M43" s="224">
        <f t="shared" si="0"/>
        <v>38.400000000000006</v>
      </c>
      <c r="N43" s="225">
        <f t="shared" si="4"/>
        <v>31.328000000000003</v>
      </c>
      <c r="O43" s="218">
        <v>100</v>
      </c>
      <c r="P43" s="226">
        <f t="shared" si="5"/>
        <v>0.31328</v>
      </c>
      <c r="Q43" s="227"/>
      <c r="R43" s="227"/>
      <c r="S43" s="227"/>
      <c r="T43" s="229">
        <f t="shared" si="2"/>
        <v>1.9579999999999997</v>
      </c>
      <c r="U43" s="231">
        <v>30</v>
      </c>
      <c r="V43" s="226">
        <f t="shared" si="3"/>
        <v>0.32633333333333331</v>
      </c>
      <c r="W43" s="230">
        <f t="shared" si="6"/>
        <v>8.1583333333333332</v>
      </c>
      <c r="X43" s="290" t="s">
        <v>926</v>
      </c>
      <c r="Y43" s="260" t="s">
        <v>919</v>
      </c>
    </row>
    <row r="44" spans="1:25">
      <c r="A44" s="103">
        <v>1</v>
      </c>
      <c r="B44" s="137">
        <f t="shared" si="7"/>
        <v>32</v>
      </c>
      <c r="C44" s="269" t="s">
        <v>214</v>
      </c>
      <c r="D44" s="291" t="s">
        <v>871</v>
      </c>
      <c r="E44" s="285" t="s">
        <v>220</v>
      </c>
      <c r="F44" s="269" t="s">
        <v>922</v>
      </c>
      <c r="G44" s="285" t="s">
        <v>156</v>
      </c>
      <c r="H44" s="286">
        <v>53.35</v>
      </c>
      <c r="I44" s="292"/>
      <c r="J44" s="188"/>
      <c r="K44" s="188"/>
      <c r="L44" s="188">
        <v>1</v>
      </c>
      <c r="M44" s="224">
        <f t="shared" si="0"/>
        <v>1</v>
      </c>
      <c r="N44" s="225">
        <f t="shared" si="4"/>
        <v>4.4458333333333337</v>
      </c>
      <c r="O44" s="218">
        <v>100</v>
      </c>
      <c r="P44" s="226">
        <f t="shared" si="5"/>
        <v>4.4458333333333336E-2</v>
      </c>
      <c r="Q44" s="227"/>
      <c r="R44" s="227"/>
      <c r="S44" s="227"/>
      <c r="T44" s="229">
        <f t="shared" si="2"/>
        <v>10.67</v>
      </c>
      <c r="U44" s="231">
        <v>30</v>
      </c>
      <c r="V44" s="226">
        <f t="shared" si="3"/>
        <v>1.7783333333333333</v>
      </c>
      <c r="W44" s="230">
        <f t="shared" si="6"/>
        <v>44.458333333333336</v>
      </c>
      <c r="X44" s="290" t="s">
        <v>926</v>
      </c>
      <c r="Y44" s="260" t="s">
        <v>922</v>
      </c>
    </row>
    <row r="45" spans="1:25">
      <c r="A45" s="103">
        <v>1</v>
      </c>
      <c r="B45" s="137">
        <f t="shared" si="7"/>
        <v>33</v>
      </c>
      <c r="C45" s="269" t="s">
        <v>214</v>
      </c>
      <c r="D45" s="291" t="s">
        <v>873</v>
      </c>
      <c r="E45" s="285" t="s">
        <v>221</v>
      </c>
      <c r="F45" s="285" t="s">
        <v>925</v>
      </c>
      <c r="G45" s="285" t="s">
        <v>156</v>
      </c>
      <c r="H45" s="286">
        <v>65.53</v>
      </c>
      <c r="I45" s="292" t="s">
        <v>56</v>
      </c>
      <c r="J45" s="188">
        <v>4</v>
      </c>
      <c r="K45" s="188"/>
      <c r="L45" s="188"/>
      <c r="M45" s="224">
        <f t="shared" si="0"/>
        <v>38.400000000000006</v>
      </c>
      <c r="N45" s="225">
        <f t="shared" si="4"/>
        <v>209.69600000000003</v>
      </c>
      <c r="O45" s="218">
        <v>100</v>
      </c>
      <c r="P45" s="226">
        <f t="shared" si="5"/>
        <v>2.0969600000000002</v>
      </c>
      <c r="Q45" s="227">
        <f t="shared" si="1"/>
        <v>838.78400000000011</v>
      </c>
      <c r="R45" s="220">
        <v>200</v>
      </c>
      <c r="S45" s="228">
        <f t="shared" ref="S45:S46" si="12">Q45/R45</f>
        <v>4.1939200000000003</v>
      </c>
      <c r="T45" s="229">
        <f t="shared" si="2"/>
        <v>13.106</v>
      </c>
      <c r="U45" s="231">
        <v>30</v>
      </c>
      <c r="V45" s="226">
        <f t="shared" si="3"/>
        <v>2.1843333333333335</v>
      </c>
      <c r="W45" s="230">
        <f t="shared" si="6"/>
        <v>54.608333333333334</v>
      </c>
      <c r="X45" s="290" t="s">
        <v>926</v>
      </c>
      <c r="Y45" s="260" t="s">
        <v>923</v>
      </c>
    </row>
    <row r="46" spans="1:25" s="105" customFormat="1">
      <c r="A46" s="103">
        <v>1</v>
      </c>
      <c r="B46" s="137">
        <f t="shared" si="7"/>
        <v>34</v>
      </c>
      <c r="C46" s="269" t="s">
        <v>214</v>
      </c>
      <c r="D46" s="291" t="s">
        <v>873</v>
      </c>
      <c r="E46" s="285" t="s">
        <v>222</v>
      </c>
      <c r="F46" s="285" t="s">
        <v>925</v>
      </c>
      <c r="G46" s="285" t="s">
        <v>156</v>
      </c>
      <c r="H46" s="286">
        <v>65.430000000000007</v>
      </c>
      <c r="I46" s="292" t="s">
        <v>56</v>
      </c>
      <c r="J46" s="188">
        <v>4</v>
      </c>
      <c r="K46" s="188"/>
      <c r="L46" s="188"/>
      <c r="M46" s="224">
        <f t="shared" si="0"/>
        <v>38.400000000000006</v>
      </c>
      <c r="N46" s="225">
        <f t="shared" si="4"/>
        <v>209.37600000000006</v>
      </c>
      <c r="O46" s="218">
        <v>100</v>
      </c>
      <c r="P46" s="226">
        <f t="shared" si="5"/>
        <v>2.0937600000000005</v>
      </c>
      <c r="Q46" s="227">
        <f t="shared" si="1"/>
        <v>837.50400000000013</v>
      </c>
      <c r="R46" s="220">
        <v>200</v>
      </c>
      <c r="S46" s="228">
        <f t="shared" si="12"/>
        <v>4.187520000000001</v>
      </c>
      <c r="T46" s="229">
        <f t="shared" si="2"/>
        <v>13.086000000000002</v>
      </c>
      <c r="U46" s="231">
        <v>30</v>
      </c>
      <c r="V46" s="226">
        <f t="shared" si="3"/>
        <v>2.181</v>
      </c>
      <c r="W46" s="230">
        <f t="shared" si="6"/>
        <v>54.524999999999999</v>
      </c>
      <c r="X46" s="290" t="s">
        <v>926</v>
      </c>
      <c r="Y46" s="260" t="s">
        <v>923</v>
      </c>
    </row>
    <row r="47" spans="1:25" s="105" customFormat="1">
      <c r="A47" s="103"/>
      <c r="B47" s="137">
        <f t="shared" si="7"/>
        <v>35</v>
      </c>
      <c r="C47" s="269" t="s">
        <v>214</v>
      </c>
      <c r="D47" s="291" t="s">
        <v>873</v>
      </c>
      <c r="E47" s="285" t="s">
        <v>223</v>
      </c>
      <c r="F47" s="269" t="s">
        <v>922</v>
      </c>
      <c r="G47" s="285" t="s">
        <v>156</v>
      </c>
      <c r="H47" s="286">
        <v>65.48</v>
      </c>
      <c r="I47" s="292"/>
      <c r="J47" s="188"/>
      <c r="K47" s="188"/>
      <c r="L47" s="188">
        <v>1</v>
      </c>
      <c r="M47" s="224">
        <f t="shared" si="0"/>
        <v>1</v>
      </c>
      <c r="N47" s="225">
        <f t="shared" si="4"/>
        <v>5.456666666666667</v>
      </c>
      <c r="O47" s="218">
        <v>100</v>
      </c>
      <c r="P47" s="226">
        <f t="shared" si="5"/>
        <v>5.4566666666666673E-2</v>
      </c>
      <c r="Q47" s="227"/>
      <c r="R47" s="227"/>
      <c r="S47" s="227"/>
      <c r="T47" s="229">
        <f t="shared" si="2"/>
        <v>13.096</v>
      </c>
      <c r="U47" s="231">
        <v>30</v>
      </c>
      <c r="V47" s="226">
        <f t="shared" ref="V47" si="13">H47/U47</f>
        <v>2.182666666666667</v>
      </c>
      <c r="W47" s="230">
        <f t="shared" ref="W47" si="14">V47*$W$7</f>
        <v>54.566666666666677</v>
      </c>
      <c r="X47" s="290" t="s">
        <v>926</v>
      </c>
      <c r="Y47" s="260" t="s">
        <v>922</v>
      </c>
    </row>
    <row r="48" spans="1:25" s="105" customFormat="1">
      <c r="A48" s="103">
        <v>1</v>
      </c>
      <c r="B48" s="137">
        <f t="shared" si="7"/>
        <v>36</v>
      </c>
      <c r="C48" s="269" t="s">
        <v>214</v>
      </c>
      <c r="D48" s="291" t="s">
        <v>873</v>
      </c>
      <c r="E48" s="285" t="s">
        <v>225</v>
      </c>
      <c r="F48" s="269" t="s">
        <v>922</v>
      </c>
      <c r="G48" s="285" t="s">
        <v>156</v>
      </c>
      <c r="H48" s="286">
        <v>65.56</v>
      </c>
      <c r="I48" s="292"/>
      <c r="J48" s="193"/>
      <c r="K48" s="193"/>
      <c r="L48" s="193">
        <v>1</v>
      </c>
      <c r="M48" s="224">
        <f t="shared" si="0"/>
        <v>1</v>
      </c>
      <c r="N48" s="225">
        <f t="shared" si="4"/>
        <v>5.4633333333333338</v>
      </c>
      <c r="O48" s="218">
        <v>100</v>
      </c>
      <c r="P48" s="226">
        <f t="shared" si="5"/>
        <v>5.4633333333333339E-2</v>
      </c>
      <c r="Q48" s="227"/>
      <c r="R48" s="227"/>
      <c r="S48" s="227"/>
      <c r="T48" s="229">
        <f t="shared" si="2"/>
        <v>13.112000000000002</v>
      </c>
      <c r="U48" s="231">
        <v>30</v>
      </c>
      <c r="V48" s="226">
        <f t="shared" si="3"/>
        <v>2.1853333333333333</v>
      </c>
      <c r="W48" s="230">
        <f t="shared" si="6"/>
        <v>54.633333333333333</v>
      </c>
      <c r="X48" s="290" t="s">
        <v>926</v>
      </c>
      <c r="Y48" s="260" t="s">
        <v>922</v>
      </c>
    </row>
    <row r="49" spans="1:25" s="105" customFormat="1">
      <c r="A49" s="103">
        <v>1</v>
      </c>
      <c r="B49" s="137">
        <f t="shared" si="7"/>
        <v>37</v>
      </c>
      <c r="C49" s="269" t="s">
        <v>214</v>
      </c>
      <c r="D49" s="291" t="s">
        <v>375</v>
      </c>
      <c r="E49" s="285" t="s">
        <v>227</v>
      </c>
      <c r="F49" s="269" t="s">
        <v>901</v>
      </c>
      <c r="G49" s="285" t="s">
        <v>156</v>
      </c>
      <c r="H49" s="286">
        <v>65.69</v>
      </c>
      <c r="I49" s="293" t="s">
        <v>141</v>
      </c>
      <c r="J49" s="193"/>
      <c r="K49" s="193"/>
      <c r="L49" s="193"/>
      <c r="M49" s="224">
        <f>((I49*$H$10*12)+(K49*0.8*12)+L49)</f>
        <v>0</v>
      </c>
      <c r="N49" s="225">
        <f t="shared" si="4"/>
        <v>0</v>
      </c>
      <c r="O49" s="218">
        <v>100</v>
      </c>
      <c r="P49" s="226">
        <f t="shared" si="5"/>
        <v>0</v>
      </c>
      <c r="Q49" s="227"/>
      <c r="R49" s="227"/>
      <c r="S49" s="227"/>
      <c r="T49" s="229">
        <f t="shared" si="2"/>
        <v>13.137999999999998</v>
      </c>
      <c r="U49" s="231">
        <v>30</v>
      </c>
      <c r="V49" s="226">
        <f t="shared" si="3"/>
        <v>2.1896666666666667</v>
      </c>
      <c r="W49" s="230">
        <f t="shared" si="6"/>
        <v>54.741666666666667</v>
      </c>
      <c r="X49" s="290" t="s">
        <v>926</v>
      </c>
      <c r="Y49" s="260" t="s">
        <v>918</v>
      </c>
    </row>
    <row r="50" spans="1:25" s="105" customFormat="1">
      <c r="A50" s="103">
        <v>1</v>
      </c>
      <c r="B50" s="137">
        <f t="shared" si="7"/>
        <v>38</v>
      </c>
      <c r="C50" s="269" t="s">
        <v>214</v>
      </c>
      <c r="D50" s="291" t="s">
        <v>365</v>
      </c>
      <c r="E50" s="285" t="s">
        <v>228</v>
      </c>
      <c r="F50" s="269" t="s">
        <v>907</v>
      </c>
      <c r="G50" s="285" t="s">
        <v>891</v>
      </c>
      <c r="H50" s="286">
        <v>27.99</v>
      </c>
      <c r="I50" s="293" t="s">
        <v>141</v>
      </c>
      <c r="J50" s="193"/>
      <c r="K50" s="193"/>
      <c r="L50" s="193"/>
      <c r="M50" s="224">
        <f t="shared" ref="M50:M56" si="15">((I50*$H$10*12)+(K50*0.8*12)+L50)</f>
        <v>0</v>
      </c>
      <c r="N50" s="225">
        <f t="shared" si="4"/>
        <v>0</v>
      </c>
      <c r="O50" s="218">
        <v>100</v>
      </c>
      <c r="P50" s="226">
        <f t="shared" si="5"/>
        <v>0</v>
      </c>
      <c r="Q50" s="227"/>
      <c r="R50" s="227"/>
      <c r="S50" s="227"/>
      <c r="T50" s="229">
        <f t="shared" si="2"/>
        <v>5.5979999999999999</v>
      </c>
      <c r="U50" s="231">
        <v>30</v>
      </c>
      <c r="V50" s="226">
        <f t="shared" si="3"/>
        <v>0.93299999999999994</v>
      </c>
      <c r="W50" s="230">
        <f t="shared" si="6"/>
        <v>23.324999999999999</v>
      </c>
      <c r="X50" s="290" t="s">
        <v>926</v>
      </c>
      <c r="Y50" s="260" t="s">
        <v>918</v>
      </c>
    </row>
    <row r="51" spans="1:25" s="105" customFormat="1">
      <c r="A51" s="103">
        <v>1</v>
      </c>
      <c r="B51" s="137">
        <f t="shared" si="7"/>
        <v>39</v>
      </c>
      <c r="C51" s="269" t="s">
        <v>214</v>
      </c>
      <c r="D51" s="291" t="s">
        <v>370</v>
      </c>
      <c r="E51" s="285" t="s">
        <v>229</v>
      </c>
      <c r="F51" s="269" t="s">
        <v>908</v>
      </c>
      <c r="G51" s="285" t="s">
        <v>156</v>
      </c>
      <c r="H51" s="286">
        <v>13.14</v>
      </c>
      <c r="I51" s="293" t="s">
        <v>141</v>
      </c>
      <c r="J51" s="193"/>
      <c r="K51" s="193"/>
      <c r="L51" s="193"/>
      <c r="M51" s="224">
        <f t="shared" si="15"/>
        <v>0</v>
      </c>
      <c r="N51" s="225">
        <f t="shared" si="4"/>
        <v>0</v>
      </c>
      <c r="O51" s="218">
        <v>100</v>
      </c>
      <c r="P51" s="226">
        <f t="shared" si="5"/>
        <v>0</v>
      </c>
      <c r="Q51" s="227"/>
      <c r="R51" s="227"/>
      <c r="S51" s="227"/>
      <c r="T51" s="229">
        <f t="shared" si="2"/>
        <v>2.6280000000000001</v>
      </c>
      <c r="U51" s="231">
        <v>30</v>
      </c>
      <c r="V51" s="226">
        <f t="shared" si="3"/>
        <v>0.438</v>
      </c>
      <c r="W51" s="230">
        <f t="shared" si="6"/>
        <v>10.95</v>
      </c>
      <c r="X51" s="290" t="s">
        <v>926</v>
      </c>
      <c r="Y51" s="260" t="s">
        <v>918</v>
      </c>
    </row>
    <row r="52" spans="1:25" s="105" customFormat="1">
      <c r="A52" s="103">
        <v>1</v>
      </c>
      <c r="B52" s="137">
        <f t="shared" si="7"/>
        <v>40</v>
      </c>
      <c r="C52" s="269" t="s">
        <v>214</v>
      </c>
      <c r="D52" s="291" t="s">
        <v>369</v>
      </c>
      <c r="E52" s="285" t="s">
        <v>230</v>
      </c>
      <c r="F52" s="269" t="s">
        <v>909</v>
      </c>
      <c r="G52" s="285" t="s">
        <v>891</v>
      </c>
      <c r="H52" s="286">
        <v>13.16</v>
      </c>
      <c r="I52" s="293" t="s">
        <v>141</v>
      </c>
      <c r="J52" s="193"/>
      <c r="K52" s="193"/>
      <c r="L52" s="193"/>
      <c r="M52" s="224">
        <f t="shared" si="15"/>
        <v>0</v>
      </c>
      <c r="N52" s="225">
        <f t="shared" si="4"/>
        <v>0</v>
      </c>
      <c r="O52" s="218">
        <v>100</v>
      </c>
      <c r="P52" s="226">
        <f t="shared" si="5"/>
        <v>0</v>
      </c>
      <c r="Q52" s="227"/>
      <c r="R52" s="227"/>
      <c r="S52" s="227"/>
      <c r="T52" s="229">
        <f t="shared" si="2"/>
        <v>2.6319999999999997</v>
      </c>
      <c r="U52" s="231">
        <v>30</v>
      </c>
      <c r="V52" s="226">
        <f t="shared" si="3"/>
        <v>0.43866666666666665</v>
      </c>
      <c r="W52" s="230">
        <f t="shared" si="6"/>
        <v>10.966666666666667</v>
      </c>
      <c r="X52" s="290" t="s">
        <v>926</v>
      </c>
      <c r="Y52" s="260" t="s">
        <v>918</v>
      </c>
    </row>
    <row r="53" spans="1:25" s="105" customFormat="1">
      <c r="A53" s="103">
        <v>1</v>
      </c>
      <c r="B53" s="137">
        <f t="shared" si="7"/>
        <v>41</v>
      </c>
      <c r="C53" s="269" t="s">
        <v>214</v>
      </c>
      <c r="D53" s="291" t="s">
        <v>375</v>
      </c>
      <c r="E53" s="285" t="s">
        <v>231</v>
      </c>
      <c r="F53" s="269" t="s">
        <v>901</v>
      </c>
      <c r="G53" s="285" t="s">
        <v>156</v>
      </c>
      <c r="H53" s="286">
        <v>65.569999999999993</v>
      </c>
      <c r="I53" s="293" t="s">
        <v>141</v>
      </c>
      <c r="J53" s="193"/>
      <c r="K53" s="193"/>
      <c r="L53" s="193"/>
      <c r="M53" s="224">
        <f t="shared" si="15"/>
        <v>0</v>
      </c>
      <c r="N53" s="225">
        <f t="shared" si="4"/>
        <v>0</v>
      </c>
      <c r="O53" s="218">
        <v>100</v>
      </c>
      <c r="P53" s="226">
        <f t="shared" si="5"/>
        <v>0</v>
      </c>
      <c r="Q53" s="227"/>
      <c r="R53" s="227"/>
      <c r="S53" s="227"/>
      <c r="T53" s="229">
        <f t="shared" si="2"/>
        <v>13.113999999999999</v>
      </c>
      <c r="U53" s="231">
        <v>30</v>
      </c>
      <c r="V53" s="226">
        <f t="shared" si="3"/>
        <v>2.1856666666666666</v>
      </c>
      <c r="W53" s="230">
        <f t="shared" si="6"/>
        <v>54.641666666666666</v>
      </c>
      <c r="X53" s="290" t="s">
        <v>926</v>
      </c>
      <c r="Y53" s="260" t="s">
        <v>918</v>
      </c>
    </row>
    <row r="54" spans="1:25" s="105" customFormat="1">
      <c r="A54" s="103"/>
      <c r="B54" s="137">
        <f t="shared" si="7"/>
        <v>42</v>
      </c>
      <c r="C54" s="269" t="s">
        <v>214</v>
      </c>
      <c r="D54" s="291" t="s">
        <v>375</v>
      </c>
      <c r="E54" s="285" t="s">
        <v>232</v>
      </c>
      <c r="F54" s="269" t="s">
        <v>901</v>
      </c>
      <c r="G54" s="285" t="s">
        <v>156</v>
      </c>
      <c r="H54" s="286">
        <v>43.11</v>
      </c>
      <c r="I54" s="293" t="s">
        <v>141</v>
      </c>
      <c r="J54" s="193"/>
      <c r="K54" s="193"/>
      <c r="L54" s="193"/>
      <c r="M54" s="224">
        <f t="shared" si="15"/>
        <v>0</v>
      </c>
      <c r="N54" s="225">
        <f t="shared" si="4"/>
        <v>0</v>
      </c>
      <c r="O54" s="218">
        <v>100</v>
      </c>
      <c r="P54" s="226">
        <f t="shared" si="5"/>
        <v>0</v>
      </c>
      <c r="Q54" s="227"/>
      <c r="R54" s="227"/>
      <c r="S54" s="227"/>
      <c r="T54" s="229">
        <f t="shared" si="2"/>
        <v>8.6219999999999999</v>
      </c>
      <c r="U54" s="231">
        <v>30</v>
      </c>
      <c r="V54" s="226">
        <f t="shared" ref="V54" si="16">H54/U54</f>
        <v>1.4370000000000001</v>
      </c>
      <c r="W54" s="230">
        <f t="shared" ref="W54" si="17">V54*$W$7</f>
        <v>35.925000000000004</v>
      </c>
      <c r="X54" s="290" t="s">
        <v>926</v>
      </c>
      <c r="Y54" s="260" t="s">
        <v>918</v>
      </c>
    </row>
    <row r="55" spans="1:25" s="105" customFormat="1">
      <c r="A55" s="103">
        <v>1</v>
      </c>
      <c r="B55" s="137">
        <f t="shared" si="7"/>
        <v>43</v>
      </c>
      <c r="C55" s="269" t="s">
        <v>214</v>
      </c>
      <c r="D55" s="291" t="s">
        <v>366</v>
      </c>
      <c r="E55" s="285" t="s">
        <v>233</v>
      </c>
      <c r="F55" s="285" t="s">
        <v>910</v>
      </c>
      <c r="G55" s="285" t="s">
        <v>151</v>
      </c>
      <c r="H55" s="286">
        <v>6.2</v>
      </c>
      <c r="I55" s="293" t="s">
        <v>141</v>
      </c>
      <c r="J55" s="193"/>
      <c r="K55" s="193"/>
      <c r="L55" s="193"/>
      <c r="M55" s="224">
        <f t="shared" si="15"/>
        <v>0</v>
      </c>
      <c r="N55" s="225">
        <f t="shared" si="4"/>
        <v>0</v>
      </c>
      <c r="O55" s="218">
        <v>100</v>
      </c>
      <c r="P55" s="226">
        <f t="shared" si="5"/>
        <v>0</v>
      </c>
      <c r="Q55" s="227"/>
      <c r="R55" s="227"/>
      <c r="S55" s="227"/>
      <c r="T55" s="229">
        <f t="shared" si="2"/>
        <v>1.24</v>
      </c>
      <c r="U55" s="231">
        <v>30</v>
      </c>
      <c r="V55" s="226">
        <f t="shared" si="3"/>
        <v>0.20666666666666667</v>
      </c>
      <c r="W55" s="230">
        <f t="shared" si="6"/>
        <v>5.166666666666667</v>
      </c>
      <c r="X55" s="290" t="s">
        <v>926</v>
      </c>
      <c r="Y55" s="260" t="s">
        <v>924</v>
      </c>
    </row>
    <row r="56" spans="1:25" s="105" customFormat="1">
      <c r="A56" s="103">
        <v>1</v>
      </c>
      <c r="B56" s="137">
        <f t="shared" si="7"/>
        <v>44</v>
      </c>
      <c r="C56" s="269" t="s">
        <v>214</v>
      </c>
      <c r="D56" s="291" t="s">
        <v>366</v>
      </c>
      <c r="E56" s="285" t="s">
        <v>234</v>
      </c>
      <c r="F56" s="285" t="s">
        <v>911</v>
      </c>
      <c r="G56" s="285" t="s">
        <v>151</v>
      </c>
      <c r="H56" s="286">
        <v>6.64</v>
      </c>
      <c r="I56" s="293" t="s">
        <v>141</v>
      </c>
      <c r="J56" s="193"/>
      <c r="K56" s="193"/>
      <c r="L56" s="193"/>
      <c r="M56" s="224">
        <f t="shared" si="15"/>
        <v>0</v>
      </c>
      <c r="N56" s="225">
        <f t="shared" si="4"/>
        <v>0</v>
      </c>
      <c r="O56" s="218">
        <v>100</v>
      </c>
      <c r="P56" s="226">
        <f t="shared" si="5"/>
        <v>0</v>
      </c>
      <c r="Q56" s="227"/>
      <c r="R56" s="227"/>
      <c r="S56" s="227"/>
      <c r="T56" s="229">
        <f t="shared" si="2"/>
        <v>1.3280000000000001</v>
      </c>
      <c r="U56" s="231">
        <v>30</v>
      </c>
      <c r="V56" s="226">
        <f t="shared" si="3"/>
        <v>0.22133333333333333</v>
      </c>
      <c r="W56" s="230">
        <f t="shared" si="6"/>
        <v>5.5333333333333332</v>
      </c>
      <c r="X56" s="290" t="s">
        <v>926</v>
      </c>
      <c r="Y56" s="260" t="s">
        <v>918</v>
      </c>
    </row>
    <row r="57" spans="1:25" s="105" customFormat="1">
      <c r="A57" s="103"/>
      <c r="B57" s="137">
        <f t="shared" si="7"/>
        <v>45</v>
      </c>
      <c r="C57" s="269" t="s">
        <v>888</v>
      </c>
      <c r="D57" s="291" t="s">
        <v>873</v>
      </c>
      <c r="E57" s="285" t="s">
        <v>630</v>
      </c>
      <c r="F57" s="285" t="s">
        <v>255</v>
      </c>
      <c r="G57" s="285" t="s">
        <v>156</v>
      </c>
      <c r="H57" s="287">
        <v>65.37</v>
      </c>
      <c r="I57" s="292"/>
      <c r="J57" s="193"/>
      <c r="K57" s="193"/>
      <c r="L57" s="193"/>
      <c r="M57" s="224">
        <v>0</v>
      </c>
      <c r="N57" s="225">
        <f t="shared" si="4"/>
        <v>0</v>
      </c>
      <c r="O57" s="218">
        <v>100</v>
      </c>
      <c r="P57" s="226">
        <f t="shared" si="5"/>
        <v>0</v>
      </c>
      <c r="Q57" s="227"/>
      <c r="R57" s="227"/>
      <c r="S57" s="227"/>
      <c r="T57" s="229">
        <f t="shared" si="2"/>
        <v>13.074000000000002</v>
      </c>
      <c r="U57" s="231">
        <v>30</v>
      </c>
      <c r="V57" s="226">
        <f t="shared" ref="V57" si="18">H57/U57</f>
        <v>2.1790000000000003</v>
      </c>
      <c r="W57" s="230">
        <f t="shared" ref="W57" si="19">V57*$W$7</f>
        <v>54.475000000000009</v>
      </c>
      <c r="X57" s="290" t="s">
        <v>926</v>
      </c>
      <c r="Y57" s="260" t="s">
        <v>916</v>
      </c>
    </row>
    <row r="58" spans="1:25" s="105" customFormat="1">
      <c r="A58" s="103">
        <v>1</v>
      </c>
      <c r="B58" s="137">
        <f t="shared" si="7"/>
        <v>46</v>
      </c>
      <c r="C58" s="269" t="s">
        <v>888</v>
      </c>
      <c r="D58" s="291" t="s">
        <v>880</v>
      </c>
      <c r="E58" s="285" t="s">
        <v>628</v>
      </c>
      <c r="F58" s="285" t="s">
        <v>258</v>
      </c>
      <c r="G58" s="285" t="s">
        <v>912</v>
      </c>
      <c r="H58" s="287">
        <v>33.35</v>
      </c>
      <c r="I58" s="293"/>
      <c r="J58" s="193"/>
      <c r="K58" s="193"/>
      <c r="L58" s="193"/>
      <c r="M58" s="224">
        <v>0</v>
      </c>
      <c r="N58" s="225">
        <f t="shared" si="4"/>
        <v>0</v>
      </c>
      <c r="O58" s="218">
        <v>100</v>
      </c>
      <c r="P58" s="226">
        <f t="shared" si="5"/>
        <v>0</v>
      </c>
      <c r="Q58" s="227"/>
      <c r="R58" s="227"/>
      <c r="S58" s="227"/>
      <c r="T58" s="229">
        <f t="shared" si="2"/>
        <v>6.67</v>
      </c>
      <c r="U58" s="231">
        <v>30</v>
      </c>
      <c r="V58" s="226">
        <f>H58/U58</f>
        <v>1.1116666666666668</v>
      </c>
      <c r="W58" s="230">
        <f t="shared" si="6"/>
        <v>27.791666666666671</v>
      </c>
      <c r="X58" s="290" t="s">
        <v>926</v>
      </c>
      <c r="Y58" s="260" t="s">
        <v>916</v>
      </c>
    </row>
    <row r="59" spans="1:25" s="105" customFormat="1">
      <c r="A59" s="103"/>
      <c r="B59" s="137">
        <f t="shared" si="7"/>
        <v>47</v>
      </c>
      <c r="C59" s="269" t="s">
        <v>888</v>
      </c>
      <c r="D59" s="291" t="s">
        <v>880</v>
      </c>
      <c r="E59" s="285" t="s">
        <v>633</v>
      </c>
      <c r="F59" s="285" t="s">
        <v>258</v>
      </c>
      <c r="G59" s="285" t="s">
        <v>912</v>
      </c>
      <c r="H59" s="287">
        <v>44.54</v>
      </c>
      <c r="I59" s="293"/>
      <c r="J59" s="193"/>
      <c r="K59" s="193"/>
      <c r="L59" s="193"/>
      <c r="M59" s="224">
        <f t="shared" si="0"/>
        <v>0</v>
      </c>
      <c r="N59" s="225">
        <f t="shared" si="4"/>
        <v>0</v>
      </c>
      <c r="O59" s="218">
        <v>100</v>
      </c>
      <c r="P59" s="226">
        <f t="shared" si="5"/>
        <v>0</v>
      </c>
      <c r="Q59" s="227"/>
      <c r="R59" s="227"/>
      <c r="S59" s="227"/>
      <c r="T59" s="229">
        <f t="shared" si="2"/>
        <v>8.9080000000000013</v>
      </c>
      <c r="U59" s="231">
        <v>30</v>
      </c>
      <c r="V59" s="226">
        <f t="shared" ref="V59" si="20">H59/U59</f>
        <v>1.4846666666666666</v>
      </c>
      <c r="W59" s="230">
        <f t="shared" ref="W59" si="21">V59*$W$7</f>
        <v>37.116666666666667</v>
      </c>
      <c r="X59" s="290" t="s">
        <v>926</v>
      </c>
      <c r="Y59" s="260" t="s">
        <v>916</v>
      </c>
    </row>
    <row r="60" spans="1:25" s="105" customFormat="1">
      <c r="A60" s="103">
        <v>1</v>
      </c>
      <c r="B60" s="137">
        <f t="shared" si="7"/>
        <v>48</v>
      </c>
      <c r="C60" s="269" t="s">
        <v>888</v>
      </c>
      <c r="D60" s="291" t="s">
        <v>370</v>
      </c>
      <c r="E60" s="285" t="s">
        <v>600</v>
      </c>
      <c r="F60" s="285" t="s">
        <v>252</v>
      </c>
      <c r="G60" s="285" t="s">
        <v>912</v>
      </c>
      <c r="H60" s="287">
        <v>29.12</v>
      </c>
      <c r="I60" s="293"/>
      <c r="J60" s="193"/>
      <c r="K60" s="193"/>
      <c r="L60" s="193"/>
      <c r="M60" s="224">
        <f t="shared" si="0"/>
        <v>0</v>
      </c>
      <c r="N60" s="225">
        <f t="shared" si="4"/>
        <v>0</v>
      </c>
      <c r="O60" s="218">
        <v>100</v>
      </c>
      <c r="P60" s="226">
        <f t="shared" si="5"/>
        <v>0</v>
      </c>
      <c r="Q60" s="227"/>
      <c r="R60" s="227"/>
      <c r="S60" s="227"/>
      <c r="T60" s="229">
        <f t="shared" si="2"/>
        <v>5.8239999999999998</v>
      </c>
      <c r="U60" s="231">
        <v>30</v>
      </c>
      <c r="V60" s="226">
        <f>H60/U60</f>
        <v>0.97066666666666668</v>
      </c>
      <c r="W60" s="230">
        <f t="shared" si="6"/>
        <v>24.266666666666666</v>
      </c>
      <c r="X60" s="290" t="s">
        <v>926</v>
      </c>
      <c r="Y60" s="260" t="s">
        <v>916</v>
      </c>
    </row>
    <row r="61" spans="1:25" s="105" customFormat="1">
      <c r="A61" s="103"/>
      <c r="B61" s="137">
        <f t="shared" si="7"/>
        <v>49</v>
      </c>
      <c r="C61" s="269" t="s">
        <v>888</v>
      </c>
      <c r="D61" s="291" t="s">
        <v>370</v>
      </c>
      <c r="E61" s="285" t="s">
        <v>598</v>
      </c>
      <c r="F61" s="285" t="s">
        <v>636</v>
      </c>
      <c r="G61" s="285" t="s">
        <v>912</v>
      </c>
      <c r="H61" s="287">
        <v>22.61</v>
      </c>
      <c r="I61" s="293"/>
      <c r="J61" s="193"/>
      <c r="K61" s="193"/>
      <c r="L61" s="193"/>
      <c r="M61" s="224">
        <f t="shared" ref="M61:M69" si="22">((I61*$M$8*12)+(K61*0.8*12)+L61)/2</f>
        <v>0</v>
      </c>
      <c r="N61" s="225">
        <f t="shared" si="4"/>
        <v>0</v>
      </c>
      <c r="O61" s="218">
        <v>100</v>
      </c>
      <c r="P61" s="226">
        <f t="shared" si="5"/>
        <v>0</v>
      </c>
      <c r="Q61" s="227"/>
      <c r="R61" s="227"/>
      <c r="S61" s="227"/>
      <c r="T61" s="229">
        <f t="shared" si="2"/>
        <v>4.5220000000000002</v>
      </c>
      <c r="U61" s="231">
        <v>30</v>
      </c>
      <c r="V61" s="226">
        <f t="shared" ref="V61:V62" si="23">H61/U61</f>
        <v>0.7536666666666666</v>
      </c>
      <c r="W61" s="230">
        <f t="shared" si="6"/>
        <v>18.841666666666665</v>
      </c>
      <c r="X61" s="290" t="s">
        <v>926</v>
      </c>
      <c r="Y61" s="260" t="s">
        <v>916</v>
      </c>
    </row>
    <row r="62" spans="1:25" s="105" customFormat="1">
      <c r="A62" s="103"/>
      <c r="B62" s="137">
        <f t="shared" si="7"/>
        <v>50</v>
      </c>
      <c r="C62" s="269" t="s">
        <v>888</v>
      </c>
      <c r="D62" s="291" t="s">
        <v>873</v>
      </c>
      <c r="E62" s="285" t="s">
        <v>588</v>
      </c>
      <c r="F62" s="285" t="s">
        <v>255</v>
      </c>
      <c r="G62" s="285" t="s">
        <v>156</v>
      </c>
      <c r="H62" s="287">
        <v>65.52</v>
      </c>
      <c r="I62" s="292"/>
      <c r="J62" s="193"/>
      <c r="K62" s="193"/>
      <c r="L62" s="193"/>
      <c r="M62" s="224">
        <f t="shared" si="22"/>
        <v>0</v>
      </c>
      <c r="N62" s="225">
        <f t="shared" si="4"/>
        <v>0</v>
      </c>
      <c r="O62" s="218">
        <v>100</v>
      </c>
      <c r="P62" s="226">
        <f t="shared" si="5"/>
        <v>0</v>
      </c>
      <c r="Q62" s="227"/>
      <c r="R62" s="227"/>
      <c r="S62" s="227"/>
      <c r="T62" s="229">
        <f t="shared" si="2"/>
        <v>13.103999999999999</v>
      </c>
      <c r="U62" s="231">
        <v>30</v>
      </c>
      <c r="V62" s="226">
        <f t="shared" si="23"/>
        <v>2.1839999999999997</v>
      </c>
      <c r="W62" s="230">
        <f t="shared" ref="W62" si="24">V62*$W$7</f>
        <v>54.599999999999994</v>
      </c>
      <c r="X62" s="290" t="s">
        <v>926</v>
      </c>
      <c r="Y62" s="260" t="s">
        <v>916</v>
      </c>
    </row>
    <row r="63" spans="1:25" s="105" customFormat="1">
      <c r="A63" s="103">
        <v>1</v>
      </c>
      <c r="B63" s="137">
        <f t="shared" si="7"/>
        <v>51</v>
      </c>
      <c r="C63" s="269" t="s">
        <v>888</v>
      </c>
      <c r="D63" s="291" t="s">
        <v>873</v>
      </c>
      <c r="E63" s="285" t="s">
        <v>631</v>
      </c>
      <c r="F63" s="285" t="s">
        <v>255</v>
      </c>
      <c r="G63" s="285" t="s">
        <v>156</v>
      </c>
      <c r="H63" s="287">
        <v>65.430000000000007</v>
      </c>
      <c r="I63" s="292"/>
      <c r="J63" s="193"/>
      <c r="K63" s="193"/>
      <c r="L63" s="193"/>
      <c r="M63" s="224">
        <f t="shared" ref="M63:M64" si="25">((I63*$M$8*12)+(K63*0.8*12)+L63)</f>
        <v>0</v>
      </c>
      <c r="N63" s="225">
        <f t="shared" si="4"/>
        <v>0</v>
      </c>
      <c r="O63" s="218">
        <v>100</v>
      </c>
      <c r="P63" s="226">
        <f t="shared" si="5"/>
        <v>0</v>
      </c>
      <c r="Q63" s="227"/>
      <c r="R63" s="227"/>
      <c r="S63" s="227"/>
      <c r="T63" s="229">
        <f t="shared" si="2"/>
        <v>13.086000000000002</v>
      </c>
      <c r="U63" s="231">
        <v>30</v>
      </c>
      <c r="V63" s="226">
        <f>H63/U63</f>
        <v>2.181</v>
      </c>
      <c r="W63" s="230">
        <f t="shared" si="6"/>
        <v>54.524999999999999</v>
      </c>
      <c r="X63" s="290" t="s">
        <v>926</v>
      </c>
      <c r="Y63" s="260" t="s">
        <v>916</v>
      </c>
    </row>
    <row r="64" spans="1:25" s="105" customFormat="1">
      <c r="A64" s="103"/>
      <c r="B64" s="137">
        <f t="shared" si="7"/>
        <v>52</v>
      </c>
      <c r="C64" s="269" t="s">
        <v>888</v>
      </c>
      <c r="D64" s="291" t="s">
        <v>873</v>
      </c>
      <c r="E64" s="285" t="s">
        <v>589</v>
      </c>
      <c r="F64" s="285" t="s">
        <v>255</v>
      </c>
      <c r="G64" s="285" t="s">
        <v>156</v>
      </c>
      <c r="H64" s="287">
        <v>65.33</v>
      </c>
      <c r="I64" s="292"/>
      <c r="J64" s="193"/>
      <c r="K64" s="193"/>
      <c r="L64" s="193"/>
      <c r="M64" s="224">
        <f t="shared" si="25"/>
        <v>0</v>
      </c>
      <c r="N64" s="225">
        <f t="shared" si="4"/>
        <v>0</v>
      </c>
      <c r="O64" s="218">
        <v>100</v>
      </c>
      <c r="P64" s="226">
        <f t="shared" si="5"/>
        <v>0</v>
      </c>
      <c r="Q64" s="227"/>
      <c r="R64" s="227"/>
      <c r="S64" s="227"/>
      <c r="T64" s="229">
        <f t="shared" si="2"/>
        <v>13.065999999999999</v>
      </c>
      <c r="U64" s="231">
        <v>30</v>
      </c>
      <c r="V64" s="226">
        <f t="shared" ref="V64" si="26">H64/U64</f>
        <v>2.1776666666666666</v>
      </c>
      <c r="W64" s="230">
        <f t="shared" ref="W64" si="27">V64*$W$7</f>
        <v>54.441666666666663</v>
      </c>
      <c r="X64" s="290" t="s">
        <v>926</v>
      </c>
      <c r="Y64" s="260" t="s">
        <v>916</v>
      </c>
    </row>
    <row r="65" spans="1:25" s="105" customFormat="1">
      <c r="A65" s="103">
        <v>1</v>
      </c>
      <c r="B65" s="137">
        <f t="shared" si="7"/>
        <v>53</v>
      </c>
      <c r="C65" s="269" t="s">
        <v>888</v>
      </c>
      <c r="D65" s="291" t="s">
        <v>873</v>
      </c>
      <c r="E65" s="285" t="s">
        <v>623</v>
      </c>
      <c r="F65" s="285" t="s">
        <v>255</v>
      </c>
      <c r="G65" s="285" t="s">
        <v>156</v>
      </c>
      <c r="H65" s="287">
        <v>65.5</v>
      </c>
      <c r="I65" s="292"/>
      <c r="J65" s="193"/>
      <c r="K65" s="193"/>
      <c r="L65" s="193"/>
      <c r="M65" s="224">
        <f t="shared" ref="M65:M66" si="28">((I65*$M$8*12)+(K65*0.8*12)+L65)/2</f>
        <v>0</v>
      </c>
      <c r="N65" s="225">
        <f t="shared" si="4"/>
        <v>0</v>
      </c>
      <c r="O65" s="218">
        <v>100</v>
      </c>
      <c r="P65" s="226">
        <f t="shared" si="5"/>
        <v>0</v>
      </c>
      <c r="Q65" s="227"/>
      <c r="R65" s="227"/>
      <c r="S65" s="227"/>
      <c r="T65" s="229">
        <f t="shared" si="2"/>
        <v>13.100000000000001</v>
      </c>
      <c r="U65" s="231">
        <v>30</v>
      </c>
      <c r="V65" s="226">
        <f t="shared" ref="V65:V67" si="29">H65/U65</f>
        <v>2.1833333333333331</v>
      </c>
      <c r="W65" s="230">
        <f t="shared" si="6"/>
        <v>54.583333333333329</v>
      </c>
      <c r="X65" s="290" t="s">
        <v>926</v>
      </c>
      <c r="Y65" s="260" t="s">
        <v>916</v>
      </c>
    </row>
    <row r="66" spans="1:25" s="105" customFormat="1">
      <c r="A66" s="103"/>
      <c r="B66" s="137">
        <f t="shared" si="7"/>
        <v>54</v>
      </c>
      <c r="C66" s="269" t="s">
        <v>888</v>
      </c>
      <c r="D66" s="291" t="s">
        <v>881</v>
      </c>
      <c r="E66" s="285" t="s">
        <v>624</v>
      </c>
      <c r="F66" s="269" t="s">
        <v>273</v>
      </c>
      <c r="G66" s="285" t="s">
        <v>156</v>
      </c>
      <c r="H66" s="287">
        <v>16.309999999999999</v>
      </c>
      <c r="I66" s="293"/>
      <c r="J66" s="193"/>
      <c r="K66" s="193"/>
      <c r="L66" s="193"/>
      <c r="M66" s="224">
        <f t="shared" si="28"/>
        <v>0</v>
      </c>
      <c r="N66" s="225">
        <f t="shared" si="4"/>
        <v>0</v>
      </c>
      <c r="O66" s="218">
        <v>100</v>
      </c>
      <c r="P66" s="226">
        <f t="shared" si="5"/>
        <v>0</v>
      </c>
      <c r="Q66" s="227"/>
      <c r="R66" s="227"/>
      <c r="S66" s="227"/>
      <c r="T66" s="229">
        <f t="shared" si="2"/>
        <v>3.262</v>
      </c>
      <c r="U66" s="231">
        <v>30</v>
      </c>
      <c r="V66" s="226">
        <f t="shared" si="29"/>
        <v>0.54366666666666663</v>
      </c>
      <c r="W66" s="230">
        <f t="shared" ref="W66:W67" si="30">V66*$W$7</f>
        <v>13.591666666666665</v>
      </c>
      <c r="X66" s="290" t="s">
        <v>926</v>
      </c>
      <c r="Y66" s="260" t="s">
        <v>916</v>
      </c>
    </row>
    <row r="67" spans="1:25" s="105" customFormat="1">
      <c r="A67" s="103"/>
      <c r="B67" s="137">
        <f t="shared" si="7"/>
        <v>55</v>
      </c>
      <c r="C67" s="269" t="s">
        <v>888</v>
      </c>
      <c r="D67" s="291" t="s">
        <v>933</v>
      </c>
      <c r="E67" s="285" t="s">
        <v>626</v>
      </c>
      <c r="F67" s="285" t="s">
        <v>632</v>
      </c>
      <c r="G67" s="285" t="s">
        <v>912</v>
      </c>
      <c r="H67" s="287">
        <v>98.16</v>
      </c>
      <c r="I67" s="293"/>
      <c r="J67" s="193"/>
      <c r="K67" s="193"/>
      <c r="L67" s="193"/>
      <c r="M67" s="224">
        <f t="shared" ref="M67" si="31">((I67*$M$8*12)+(K67*0.8*12)+L67)</f>
        <v>0</v>
      </c>
      <c r="N67" s="225">
        <f t="shared" si="4"/>
        <v>0</v>
      </c>
      <c r="O67" s="218">
        <v>100</v>
      </c>
      <c r="P67" s="226">
        <f t="shared" si="5"/>
        <v>0</v>
      </c>
      <c r="Q67" s="227"/>
      <c r="R67" s="227"/>
      <c r="S67" s="227"/>
      <c r="T67" s="229">
        <f t="shared" si="2"/>
        <v>19.631999999999998</v>
      </c>
      <c r="U67" s="231">
        <v>30</v>
      </c>
      <c r="V67" s="226">
        <f t="shared" si="29"/>
        <v>3.2719999999999998</v>
      </c>
      <c r="W67" s="230">
        <f t="shared" si="30"/>
        <v>81.8</v>
      </c>
      <c r="X67" s="290" t="s">
        <v>926</v>
      </c>
      <c r="Y67" s="260" t="s">
        <v>916</v>
      </c>
    </row>
    <row r="68" spans="1:25" s="105" customFormat="1">
      <c r="A68" s="103">
        <v>1</v>
      </c>
      <c r="B68" s="137">
        <f t="shared" si="7"/>
        <v>56</v>
      </c>
      <c r="C68" s="269" t="s">
        <v>888</v>
      </c>
      <c r="D68" s="291" t="s">
        <v>928</v>
      </c>
      <c r="E68" s="285" t="s">
        <v>593</v>
      </c>
      <c r="F68" s="285" t="s">
        <v>259</v>
      </c>
      <c r="G68" s="285" t="s">
        <v>891</v>
      </c>
      <c r="H68" s="287">
        <v>248.12</v>
      </c>
      <c r="I68" s="293"/>
      <c r="J68" s="193"/>
      <c r="K68" s="193"/>
      <c r="L68" s="193"/>
      <c r="M68" s="224">
        <f t="shared" si="22"/>
        <v>0</v>
      </c>
      <c r="N68" s="225">
        <f t="shared" si="4"/>
        <v>0</v>
      </c>
      <c r="O68" s="218">
        <v>100</v>
      </c>
      <c r="P68" s="226">
        <f t="shared" si="5"/>
        <v>0</v>
      </c>
      <c r="Q68" s="227"/>
      <c r="R68" s="227"/>
      <c r="S68" s="227"/>
      <c r="T68" s="229">
        <f t="shared" si="2"/>
        <v>49.623999999999995</v>
      </c>
      <c r="U68" s="231">
        <v>30</v>
      </c>
      <c r="V68" s="226">
        <f t="shared" ref="V68:V70" si="32">H68/U68</f>
        <v>8.2706666666666671</v>
      </c>
      <c r="W68" s="230">
        <f t="shared" si="6"/>
        <v>206.76666666666668</v>
      </c>
      <c r="X68" s="290" t="s">
        <v>926</v>
      </c>
      <c r="Y68" s="260" t="s">
        <v>916</v>
      </c>
    </row>
    <row r="69" spans="1:25" s="105" customFormat="1">
      <c r="A69" s="103"/>
      <c r="B69" s="137">
        <f t="shared" si="7"/>
        <v>57</v>
      </c>
      <c r="C69" s="269" t="s">
        <v>888</v>
      </c>
      <c r="D69" s="291" t="s">
        <v>868</v>
      </c>
      <c r="E69" s="285" t="s">
        <v>913</v>
      </c>
      <c r="F69" s="285" t="s">
        <v>254</v>
      </c>
      <c r="G69" s="285" t="s">
        <v>152</v>
      </c>
      <c r="H69" s="287">
        <v>18.52</v>
      </c>
      <c r="I69" s="293" t="s">
        <v>56</v>
      </c>
      <c r="J69" s="193"/>
      <c r="K69" s="193"/>
      <c r="L69" s="193"/>
      <c r="M69" s="224">
        <f t="shared" si="22"/>
        <v>19.200000000000003</v>
      </c>
      <c r="N69" s="225">
        <f t="shared" si="4"/>
        <v>29.632000000000005</v>
      </c>
      <c r="O69" s="218">
        <v>100</v>
      </c>
      <c r="P69" s="226">
        <f t="shared" si="5"/>
        <v>0.29632000000000003</v>
      </c>
      <c r="Q69" s="227"/>
      <c r="R69" s="227"/>
      <c r="S69" s="227"/>
      <c r="T69" s="229">
        <f t="shared" si="2"/>
        <v>3.7040000000000002</v>
      </c>
      <c r="U69" s="231">
        <v>30</v>
      </c>
      <c r="V69" s="226">
        <f t="shared" si="32"/>
        <v>0.61733333333333329</v>
      </c>
      <c r="W69" s="230">
        <f t="shared" ref="W69:W70" si="33">V69*$W$7</f>
        <v>15.433333333333332</v>
      </c>
      <c r="X69" s="290" t="s">
        <v>926</v>
      </c>
      <c r="Y69" s="260" t="s">
        <v>919</v>
      </c>
    </row>
    <row r="70" spans="1:25" s="105" customFormat="1">
      <c r="A70" s="103"/>
      <c r="B70" s="137">
        <f t="shared" si="7"/>
        <v>58</v>
      </c>
      <c r="C70" s="269" t="s">
        <v>888</v>
      </c>
      <c r="D70" s="291" t="s">
        <v>873</v>
      </c>
      <c r="E70" s="285" t="s">
        <v>601</v>
      </c>
      <c r="F70" s="285" t="s">
        <v>255</v>
      </c>
      <c r="G70" s="285" t="s">
        <v>156</v>
      </c>
      <c r="H70" s="287">
        <v>72.52</v>
      </c>
      <c r="I70" s="292"/>
      <c r="J70" s="193"/>
      <c r="K70" s="193"/>
      <c r="L70" s="193"/>
      <c r="M70" s="224">
        <f t="shared" ref="M70:M75" si="34">((I70*$M$8*12)+(K70*0.8*12)+L70)</f>
        <v>0</v>
      </c>
      <c r="N70" s="225">
        <f t="shared" si="4"/>
        <v>0</v>
      </c>
      <c r="O70" s="218">
        <v>100</v>
      </c>
      <c r="P70" s="226">
        <f t="shared" si="5"/>
        <v>0</v>
      </c>
      <c r="Q70" s="227"/>
      <c r="R70" s="227"/>
      <c r="S70" s="227"/>
      <c r="T70" s="229">
        <f t="shared" si="2"/>
        <v>14.504</v>
      </c>
      <c r="U70" s="231">
        <v>30</v>
      </c>
      <c r="V70" s="226">
        <f t="shared" si="32"/>
        <v>2.4173333333333331</v>
      </c>
      <c r="W70" s="230">
        <f t="shared" si="33"/>
        <v>60.43333333333333</v>
      </c>
      <c r="X70" s="290" t="s">
        <v>926</v>
      </c>
      <c r="Y70" s="260" t="s">
        <v>916</v>
      </c>
    </row>
    <row r="71" spans="1:25" s="105" customFormat="1">
      <c r="A71" s="103">
        <v>1</v>
      </c>
      <c r="B71" s="137">
        <f t="shared" si="7"/>
        <v>59</v>
      </c>
      <c r="C71" s="269" t="s">
        <v>888</v>
      </c>
      <c r="D71" s="291" t="s">
        <v>934</v>
      </c>
      <c r="E71" s="285" t="s">
        <v>914</v>
      </c>
      <c r="F71" s="285" t="s">
        <v>260</v>
      </c>
      <c r="G71" s="285" t="s">
        <v>156</v>
      </c>
      <c r="H71" s="287">
        <v>8.82</v>
      </c>
      <c r="I71" s="292"/>
      <c r="J71" s="193"/>
      <c r="K71" s="193"/>
      <c r="L71" s="193"/>
      <c r="M71" s="224">
        <f t="shared" si="34"/>
        <v>0</v>
      </c>
      <c r="N71" s="225">
        <f t="shared" si="4"/>
        <v>0</v>
      </c>
      <c r="O71" s="218">
        <v>100</v>
      </c>
      <c r="P71" s="226">
        <f t="shared" si="5"/>
        <v>0</v>
      </c>
      <c r="Q71" s="227"/>
      <c r="R71" s="227"/>
      <c r="S71" s="227"/>
      <c r="T71" s="229">
        <f t="shared" si="2"/>
        <v>1.764</v>
      </c>
      <c r="U71" s="231">
        <v>30</v>
      </c>
      <c r="V71" s="226">
        <f>H71/U71</f>
        <v>0.29399999999999998</v>
      </c>
      <c r="W71" s="230">
        <f t="shared" si="6"/>
        <v>7.35</v>
      </c>
      <c r="X71" s="290" t="s">
        <v>926</v>
      </c>
      <c r="Y71" s="260" t="s">
        <v>916</v>
      </c>
    </row>
    <row r="72" spans="1:25" s="105" customFormat="1">
      <c r="A72" s="103"/>
      <c r="B72" s="137">
        <f t="shared" si="7"/>
        <v>60</v>
      </c>
      <c r="C72" s="269" t="s">
        <v>888</v>
      </c>
      <c r="D72" s="291"/>
      <c r="E72" s="285" t="s">
        <v>622</v>
      </c>
      <c r="F72" s="285" t="s">
        <v>247</v>
      </c>
      <c r="G72" s="285" t="s">
        <v>156</v>
      </c>
      <c r="H72" s="287">
        <v>6.25</v>
      </c>
      <c r="I72" s="292"/>
      <c r="J72" s="193"/>
      <c r="K72" s="193"/>
      <c r="L72" s="193"/>
      <c r="M72" s="224">
        <f t="shared" si="34"/>
        <v>0</v>
      </c>
      <c r="N72" s="225">
        <f t="shared" si="4"/>
        <v>0</v>
      </c>
      <c r="O72" s="218">
        <v>100</v>
      </c>
      <c r="P72" s="226">
        <f t="shared" si="5"/>
        <v>0</v>
      </c>
      <c r="Q72" s="227"/>
      <c r="R72" s="227"/>
      <c r="S72" s="227"/>
      <c r="T72" s="229">
        <f t="shared" si="2"/>
        <v>1.25</v>
      </c>
      <c r="U72" s="231">
        <v>30</v>
      </c>
      <c r="V72" s="226">
        <f t="shared" ref="V72" si="35">H72/U72</f>
        <v>0.20833333333333334</v>
      </c>
      <c r="W72" s="230">
        <f t="shared" ref="W72" si="36">V72*$W$7</f>
        <v>5.2083333333333339</v>
      </c>
      <c r="X72" s="290" t="s">
        <v>926</v>
      </c>
      <c r="Y72" s="260" t="s">
        <v>916</v>
      </c>
    </row>
    <row r="73" spans="1:25" s="105" customFormat="1">
      <c r="A73" s="103">
        <v>1</v>
      </c>
      <c r="B73" s="137">
        <f t="shared" si="7"/>
        <v>61</v>
      </c>
      <c r="C73" s="269" t="s">
        <v>888</v>
      </c>
      <c r="D73" s="291" t="s">
        <v>873</v>
      </c>
      <c r="E73" s="285" t="s">
        <v>617</v>
      </c>
      <c r="F73" s="285" t="s">
        <v>255</v>
      </c>
      <c r="G73" s="285" t="s">
        <v>156</v>
      </c>
      <c r="H73" s="287">
        <v>83.77</v>
      </c>
      <c r="I73" s="292"/>
      <c r="J73" s="193"/>
      <c r="K73" s="193"/>
      <c r="L73" s="193"/>
      <c r="M73" s="224">
        <f t="shared" si="34"/>
        <v>0</v>
      </c>
      <c r="N73" s="225">
        <f t="shared" si="4"/>
        <v>0</v>
      </c>
      <c r="O73" s="218">
        <v>100</v>
      </c>
      <c r="P73" s="226">
        <f t="shared" si="5"/>
        <v>0</v>
      </c>
      <c r="Q73" s="227"/>
      <c r="R73" s="227"/>
      <c r="S73" s="227"/>
      <c r="T73" s="229">
        <f t="shared" si="2"/>
        <v>16.754000000000001</v>
      </c>
      <c r="U73" s="231">
        <v>30</v>
      </c>
      <c r="V73" s="226">
        <f>H73/U73</f>
        <v>2.7923333333333331</v>
      </c>
      <c r="W73" s="230">
        <f t="shared" si="6"/>
        <v>69.808333333333323</v>
      </c>
      <c r="X73" s="290" t="s">
        <v>926</v>
      </c>
      <c r="Y73" s="260" t="s">
        <v>916</v>
      </c>
    </row>
    <row r="74" spans="1:25" s="105" customFormat="1">
      <c r="A74" s="103"/>
      <c r="B74" s="137">
        <f t="shared" si="7"/>
        <v>62</v>
      </c>
      <c r="C74" s="269" t="s">
        <v>888</v>
      </c>
      <c r="D74" s="291" t="s">
        <v>871</v>
      </c>
      <c r="E74" s="285" t="s">
        <v>618</v>
      </c>
      <c r="F74" s="285" t="s">
        <v>906</v>
      </c>
      <c r="G74" s="285" t="s">
        <v>156</v>
      </c>
      <c r="H74" s="287">
        <v>24.56</v>
      </c>
      <c r="I74" s="292"/>
      <c r="J74" s="193"/>
      <c r="K74" s="193"/>
      <c r="L74" s="193"/>
      <c r="M74" s="224">
        <f t="shared" si="34"/>
        <v>0</v>
      </c>
      <c r="N74" s="225">
        <f t="shared" si="4"/>
        <v>0</v>
      </c>
      <c r="O74" s="218">
        <v>100</v>
      </c>
      <c r="P74" s="226">
        <f t="shared" si="5"/>
        <v>0</v>
      </c>
      <c r="Q74" s="227"/>
      <c r="R74" s="227"/>
      <c r="S74" s="227"/>
      <c r="T74" s="229">
        <f t="shared" si="2"/>
        <v>4.9119999999999999</v>
      </c>
      <c r="U74" s="231">
        <v>30</v>
      </c>
      <c r="V74" s="226">
        <f t="shared" ref="V74" si="37">H74/U74</f>
        <v>0.81866666666666665</v>
      </c>
      <c r="W74" s="230">
        <f t="shared" ref="W74" si="38">V74*$W$7</f>
        <v>20.466666666666665</v>
      </c>
      <c r="X74" s="290" t="s">
        <v>926</v>
      </c>
      <c r="Y74" s="260" t="s">
        <v>916</v>
      </c>
    </row>
    <row r="75" spans="1:25" s="105" customFormat="1">
      <c r="A75" s="103">
        <v>1</v>
      </c>
      <c r="B75" s="137">
        <f t="shared" si="7"/>
        <v>63</v>
      </c>
      <c r="C75" s="284" t="s">
        <v>888</v>
      </c>
      <c r="D75" s="294" t="s">
        <v>873</v>
      </c>
      <c r="E75" s="288" t="s">
        <v>620</v>
      </c>
      <c r="F75" s="285" t="s">
        <v>255</v>
      </c>
      <c r="G75" s="288" t="s">
        <v>156</v>
      </c>
      <c r="H75" s="289">
        <v>65.290000000000006</v>
      </c>
      <c r="I75" s="292"/>
      <c r="J75" s="193"/>
      <c r="K75" s="193"/>
      <c r="L75" s="193"/>
      <c r="M75" s="224">
        <f t="shared" si="34"/>
        <v>0</v>
      </c>
      <c r="N75" s="225">
        <f t="shared" si="4"/>
        <v>0</v>
      </c>
      <c r="O75" s="218">
        <v>100</v>
      </c>
      <c r="P75" s="226">
        <f t="shared" si="5"/>
        <v>0</v>
      </c>
      <c r="Q75" s="227"/>
      <c r="R75" s="227"/>
      <c r="S75" s="227"/>
      <c r="T75" s="229">
        <f t="shared" si="2"/>
        <v>13.058</v>
      </c>
      <c r="U75" s="231">
        <v>30</v>
      </c>
      <c r="V75" s="226">
        <f>H75/U75</f>
        <v>2.1763333333333335</v>
      </c>
      <c r="W75" s="230">
        <f t="shared" si="6"/>
        <v>54.408333333333339</v>
      </c>
      <c r="X75" s="290" t="s">
        <v>926</v>
      </c>
      <c r="Y75" s="260" t="s">
        <v>916</v>
      </c>
    </row>
    <row r="76" spans="1:25" s="105" customFormat="1" ht="12.75">
      <c r="A76" s="103"/>
      <c r="B76" s="137">
        <f t="shared" si="7"/>
        <v>64</v>
      </c>
      <c r="C76" s="276"/>
      <c r="D76" s="189"/>
      <c r="E76" s="275"/>
      <c r="F76" s="275"/>
      <c r="G76" s="276"/>
      <c r="H76" s="278"/>
      <c r="I76" s="279"/>
      <c r="J76" s="193"/>
      <c r="K76" s="193"/>
      <c r="L76" s="193"/>
      <c r="M76" s="193"/>
      <c r="N76" s="193"/>
      <c r="O76" s="193"/>
      <c r="P76" s="193"/>
      <c r="Q76" s="193"/>
      <c r="R76" s="193"/>
      <c r="S76" s="193"/>
      <c r="T76" s="193"/>
      <c r="U76" s="193"/>
      <c r="V76" s="193"/>
      <c r="W76" s="193"/>
      <c r="X76" s="261"/>
      <c r="Y76" s="281"/>
    </row>
    <row r="77" spans="1:25" s="105" customFormat="1">
      <c r="A77" s="103"/>
      <c r="B77" s="104"/>
      <c r="C77" s="268"/>
      <c r="D77" s="168"/>
      <c r="E77" s="168"/>
      <c r="F77" s="168"/>
      <c r="G77" s="168"/>
      <c r="H77" s="168"/>
      <c r="I77" s="168"/>
      <c r="J77" s="168"/>
      <c r="K77" s="168"/>
      <c r="L77" s="168"/>
      <c r="M77" s="168"/>
      <c r="N77" s="168"/>
      <c r="O77" s="104"/>
      <c r="P77" s="202"/>
      <c r="Q77" s="170"/>
      <c r="R77" s="139"/>
      <c r="S77" s="172"/>
      <c r="T77" s="173"/>
      <c r="U77" s="104"/>
      <c r="V77" s="170"/>
      <c r="W77" s="173"/>
      <c r="X77" s="260"/>
    </row>
    <row r="78" spans="1:25">
      <c r="A78" s="103"/>
      <c r="B78" s="104"/>
      <c r="C78" s="268"/>
      <c r="D78" s="168"/>
      <c r="E78" s="168"/>
      <c r="F78" s="232" t="s">
        <v>241</v>
      </c>
      <c r="G78" s="232"/>
      <c r="H78" s="245">
        <f>SUM(H13:H76)</f>
        <v>3147.2899999999991</v>
      </c>
      <c r="I78" s="232"/>
      <c r="J78" s="232"/>
      <c r="K78" s="232"/>
      <c r="L78" s="232"/>
      <c r="M78" s="232"/>
      <c r="N78" s="233">
        <f>SUM(N13:N77)</f>
        <v>2825.3624999999997</v>
      </c>
      <c r="O78" s="234" t="s">
        <v>242</v>
      </c>
      <c r="P78" s="235">
        <f>SUM(P13:P76)</f>
        <v>28.253625000000003</v>
      </c>
      <c r="Q78" s="236">
        <f>SUM(Q13:Q76)</f>
        <v>4015.3600000000006</v>
      </c>
      <c r="R78" s="237" t="s">
        <v>243</v>
      </c>
      <c r="S78" s="238">
        <f>SUM(S13:S76)</f>
        <v>10.890240000000002</v>
      </c>
      <c r="T78" s="239">
        <f>SUM(T13:T76)</f>
        <v>571.85200000000009</v>
      </c>
      <c r="U78" s="234"/>
      <c r="V78" s="235">
        <f>SUM(V13:V76)</f>
        <v>95.308666666666682</v>
      </c>
      <c r="W78" s="240">
        <f>SUM(W13:W76)</f>
        <v>2382.7166666666667</v>
      </c>
      <c r="X78" s="262"/>
    </row>
    <row r="79" spans="1:25">
      <c r="A79" s="103"/>
      <c r="B79" s="104"/>
      <c r="C79" s="268"/>
      <c r="D79" s="168"/>
      <c r="E79" s="168"/>
      <c r="F79" s="168"/>
      <c r="G79" s="168"/>
      <c r="H79" s="168"/>
      <c r="I79" s="168"/>
      <c r="J79" s="168"/>
      <c r="K79" s="168"/>
      <c r="L79" s="168"/>
      <c r="M79" s="168"/>
      <c r="N79" s="169"/>
      <c r="O79" s="104"/>
      <c r="P79" s="170"/>
      <c r="Q79" s="170"/>
      <c r="R79" s="139"/>
      <c r="S79" s="173"/>
      <c r="T79" s="171"/>
      <c r="U79" s="138"/>
      <c r="V79" s="168"/>
      <c r="W79" s="170"/>
      <c r="X79" s="263"/>
    </row>
    <row r="80" spans="1:25" ht="21.6" customHeight="1">
      <c r="A80" s="103"/>
      <c r="B80" s="104"/>
      <c r="C80" s="268"/>
      <c r="D80" s="168"/>
      <c r="E80" s="168"/>
      <c r="F80" s="168"/>
      <c r="G80" s="168"/>
      <c r="H80" s="168"/>
      <c r="I80" s="541" t="s">
        <v>244</v>
      </c>
      <c r="J80" s="541"/>
      <c r="K80" s="541"/>
      <c r="L80" s="541"/>
      <c r="M80" s="541"/>
      <c r="N80" s="242">
        <f>N78+Q78</f>
        <v>6840.7224999999999</v>
      </c>
      <c r="O80" s="243" t="s">
        <v>245</v>
      </c>
      <c r="P80" s="241">
        <f>P78+S78</f>
        <v>39.143865000000005</v>
      </c>
      <c r="Q80" s="542" t="s">
        <v>425</v>
      </c>
      <c r="R80" s="542"/>
      <c r="S80" s="542"/>
      <c r="T80" s="244"/>
      <c r="U80" s="543">
        <f>P80*O7</f>
        <v>782.8773000000001</v>
      </c>
      <c r="V80" s="543"/>
      <c r="W80" s="543"/>
      <c r="X80" s="106"/>
    </row>
    <row r="81" spans="1:25">
      <c r="A81" s="103"/>
    </row>
    <row r="82" spans="1:25">
      <c r="A82" s="103"/>
    </row>
    <row r="83" spans="1:25">
      <c r="A83" s="103"/>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row>
  </sheetData>
  <sheetProtection algorithmName="SHA-512" hashValue="d65nFd+xEV1KdyS23XWq4jSZd33Cg4ZiNxwMNpW4ZXD1u1gNTAMO5MJNGSzi7vsiDBJnuD+ABLpw5pXl7QJy8g==" saltValue="SHFDSz7E8G6LVX0vbYCCmA==" spinCount="100000" sheet="1" objects="1" scenarios="1"/>
  <mergeCells count="16">
    <mergeCell ref="U5:V5"/>
    <mergeCell ref="I80:M80"/>
    <mergeCell ref="Q80:S80"/>
    <mergeCell ref="U80:W80"/>
    <mergeCell ref="I7:L7"/>
    <mergeCell ref="I9:L9"/>
    <mergeCell ref="I10:L10"/>
    <mergeCell ref="N10:P10"/>
    <mergeCell ref="Q10:S10"/>
    <mergeCell ref="U10:W10"/>
    <mergeCell ref="B6:D6"/>
    <mergeCell ref="I6:L6"/>
    <mergeCell ref="B3:C3"/>
    <mergeCell ref="B4:H4"/>
    <mergeCell ref="J4:R4"/>
    <mergeCell ref="B5:S5"/>
  </mergeCells>
  <phoneticPr fontId="51" type="noConversion"/>
  <conditionalFormatting sqref="D7:D76">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D4AF8-C11A-4DB1-8CE9-89D5ADAF774C}">
  <sheetPr codeName="Tabelle16">
    <tabColor rgb="FFFFFF00"/>
  </sheetPr>
  <dimension ref="A3:AME138"/>
  <sheetViews>
    <sheetView workbookViewId="0">
      <selection activeCell="T3" sqref="T3"/>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7" width="10.625" style="105" customWidth="1"/>
    <col min="8" max="8" width="9.87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9" width="10.625" style="105" customWidth="1"/>
    <col min="1020" max="1025" width="10.625" customWidth="1"/>
    <col min="1026" max="1026" width="11" customWidth="1"/>
  </cols>
  <sheetData>
    <row r="3" spans="1:25"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5" ht="18" customHeight="1">
      <c r="A4" s="103"/>
      <c r="B4" s="537" t="str">
        <f>Objektübersicht!C13</f>
        <v xml:space="preserve">Maickler Schule-Neubau, Hermann-Löns-Weg 9, 70736 Fellbach </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5"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5" ht="15" customHeight="1">
      <c r="A6" s="103"/>
      <c r="B6" s="534" t="s">
        <v>160</v>
      </c>
      <c r="C6" s="534"/>
      <c r="D6" s="534"/>
      <c r="E6" s="108"/>
      <c r="F6" s="108"/>
      <c r="G6"/>
      <c r="H6" s="222" t="s">
        <v>428</v>
      </c>
      <c r="I6" s="535" t="s">
        <v>161</v>
      </c>
      <c r="J6" s="535"/>
      <c r="K6" s="535"/>
      <c r="L6" s="536"/>
      <c r="M6" s="109">
        <v>5</v>
      </c>
      <c r="N6" s="104"/>
      <c r="O6" s="110"/>
      <c r="P6" s="110"/>
      <c r="Q6" s="110"/>
      <c r="R6" s="110"/>
      <c r="S6" s="110"/>
      <c r="T6" s="110"/>
      <c r="U6" s="110"/>
      <c r="V6" s="110"/>
      <c r="W6" s="110"/>
      <c r="X6" s="106"/>
    </row>
    <row r="7" spans="1:25" ht="15" customHeight="1">
      <c r="A7" s="103"/>
      <c r="B7" s="104"/>
      <c r="C7" s="111"/>
      <c r="D7" s="112"/>
      <c r="E7" s="112"/>
      <c r="F7" s="113" t="s">
        <v>162</v>
      </c>
      <c r="G7" s="114">
        <v>58</v>
      </c>
      <c r="H7"/>
      <c r="I7" s="535" t="s">
        <v>163</v>
      </c>
      <c r="J7" s="535"/>
      <c r="K7" s="535"/>
      <c r="L7" s="536"/>
      <c r="M7" s="109">
        <v>192</v>
      </c>
      <c r="N7" s="115" t="s">
        <v>164</v>
      </c>
      <c r="O7" s="174">
        <f>SVS_Unterhaltsreinigung!F72</f>
        <v>20</v>
      </c>
      <c r="P7" s="116">
        <f>M7</f>
        <v>192</v>
      </c>
      <c r="Q7" s="104"/>
      <c r="R7"/>
      <c r="S7" s="104"/>
      <c r="T7" s="104"/>
      <c r="U7" s="104"/>
      <c r="V7" s="117" t="s">
        <v>165</v>
      </c>
      <c r="W7" s="174">
        <f>SVS_Grundreinigung!F72</f>
        <v>25</v>
      </c>
      <c r="X7" s="106"/>
    </row>
    <row r="8" spans="1:25">
      <c r="A8" s="103"/>
      <c r="B8" s="474" t="s">
        <v>1873</v>
      </c>
      <c r="C8" s="479" t="s">
        <v>1874</v>
      </c>
      <c r="D8" s="479"/>
      <c r="E8" s="479"/>
      <c r="F8" s="479"/>
      <c r="G8" s="480"/>
      <c r="H8" s="479"/>
      <c r="I8" s="104"/>
      <c r="J8" s="104"/>
      <c r="K8" s="104"/>
      <c r="L8" s="104"/>
      <c r="M8" s="221">
        <f>M7/12/5</f>
        <v>3.2</v>
      </c>
      <c r="N8" s="104"/>
      <c r="O8" s="104"/>
      <c r="P8" s="104"/>
      <c r="Q8" s="104"/>
      <c r="R8" s="104"/>
      <c r="S8" s="104"/>
      <c r="T8" s="104"/>
      <c r="U8" s="104"/>
      <c r="V8" s="104"/>
      <c r="W8" s="104"/>
      <c r="X8" s="106"/>
    </row>
    <row r="9" spans="1:25" ht="15" thickBot="1">
      <c r="A9" s="103"/>
      <c r="B9" s="475"/>
      <c r="C9" s="479" t="s">
        <v>1875</v>
      </c>
      <c r="D9" s="479"/>
      <c r="E9" s="481"/>
      <c r="F9" s="481"/>
      <c r="G9" s="482"/>
      <c r="H9" s="482"/>
      <c r="I9" s="535" t="s">
        <v>161</v>
      </c>
      <c r="J9" s="535"/>
      <c r="K9" s="535"/>
      <c r="L9" s="536"/>
      <c r="M9" s="109"/>
      <c r="N9" s="118"/>
      <c r="O9" s="104"/>
      <c r="P9" s="110"/>
      <c r="Q9" s="110"/>
      <c r="R9" s="110"/>
      <c r="S9" s="110"/>
      <c r="T9" s="110"/>
      <c r="U9" s="104"/>
      <c r="V9" s="104"/>
      <c r="W9" s="104"/>
      <c r="X9" s="106"/>
    </row>
    <row r="10" spans="1:25" ht="15" thickBot="1">
      <c r="A10" s="103"/>
      <c r="B10" s="475"/>
      <c r="C10" s="475" t="s">
        <v>1876</v>
      </c>
      <c r="D10" s="475"/>
      <c r="E10" s="476"/>
      <c r="F10" s="477"/>
      <c r="G10" s="489">
        <v>0.05</v>
      </c>
      <c r="H10" s="478"/>
      <c r="I10" s="535" t="s">
        <v>163</v>
      </c>
      <c r="J10" s="535"/>
      <c r="K10" s="535"/>
      <c r="L10" s="536"/>
      <c r="M10" s="109"/>
      <c r="N10" s="538" t="s">
        <v>166</v>
      </c>
      <c r="O10" s="538"/>
      <c r="P10" s="538"/>
      <c r="Q10" s="539" t="s">
        <v>167</v>
      </c>
      <c r="R10" s="539"/>
      <c r="S10" s="539"/>
      <c r="T10" s="119" t="s">
        <v>31</v>
      </c>
      <c r="U10" s="540" t="s">
        <v>168</v>
      </c>
      <c r="V10" s="540"/>
      <c r="W10" s="540"/>
      <c r="X10" s="106"/>
    </row>
    <row r="11" spans="1:25" ht="34.35" customHeight="1">
      <c r="A11" s="103"/>
      <c r="B11" s="120" t="s">
        <v>169</v>
      </c>
      <c r="C11" s="120" t="s">
        <v>170</v>
      </c>
      <c r="D11" s="121" t="s">
        <v>171</v>
      </c>
      <c r="E11" s="120" t="s">
        <v>172</v>
      </c>
      <c r="F11" s="473" t="s">
        <v>173</v>
      </c>
      <c r="G11" s="483"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5" ht="8.4499999999999993" customHeight="1">
      <c r="A12" s="103"/>
      <c r="B12" s="134"/>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5">
      <c r="A13" s="103">
        <v>1</v>
      </c>
      <c r="B13" s="137">
        <v>1</v>
      </c>
      <c r="C13" s="295" t="s">
        <v>188</v>
      </c>
      <c r="D13" s="296" t="s">
        <v>935</v>
      </c>
      <c r="E13" s="297" t="s">
        <v>936</v>
      </c>
      <c r="F13" s="298" t="s">
        <v>937</v>
      </c>
      <c r="G13" s="299" t="s">
        <v>938</v>
      </c>
      <c r="H13" s="300">
        <v>12.12</v>
      </c>
      <c r="I13" s="301"/>
      <c r="J13" s="301"/>
      <c r="K13" s="301"/>
      <c r="L13" s="188"/>
      <c r="M13" s="224">
        <f t="shared" ref="M13:M58" si="0">((I13*$M$8*12)+(K13*0.8*12)+L13)</f>
        <v>0</v>
      </c>
      <c r="N13" s="225">
        <f>(H13*M13)/12</f>
        <v>0</v>
      </c>
      <c r="O13" s="218">
        <v>100</v>
      </c>
      <c r="P13" s="226">
        <f>N13/O13</f>
        <v>0</v>
      </c>
      <c r="Q13" s="227"/>
      <c r="R13" s="227"/>
      <c r="S13" s="227"/>
      <c r="T13" s="229">
        <f t="shared" ref="T13:T72" si="1">H13/O13*$O$7</f>
        <v>2.4239999999999999</v>
      </c>
      <c r="U13" s="231">
        <v>30</v>
      </c>
      <c r="V13" s="226">
        <f t="shared" ref="V13:V60" si="2">H13/U13</f>
        <v>0.40399999999999997</v>
      </c>
      <c r="W13" s="230">
        <f>V13*$W$7</f>
        <v>10.1</v>
      </c>
      <c r="X13" s="261" t="s">
        <v>1806</v>
      </c>
      <c r="Y13" s="269" t="s">
        <v>754</v>
      </c>
    </row>
    <row r="14" spans="1:25">
      <c r="A14" s="103"/>
      <c r="B14" s="137">
        <f>B13+1</f>
        <v>2</v>
      </c>
      <c r="C14" s="295" t="s">
        <v>188</v>
      </c>
      <c r="D14" s="296" t="s">
        <v>935</v>
      </c>
      <c r="E14" s="297" t="s">
        <v>939</v>
      </c>
      <c r="F14" s="298" t="s">
        <v>940</v>
      </c>
      <c r="G14" s="299" t="s">
        <v>941</v>
      </c>
      <c r="H14" s="300">
        <v>3.87</v>
      </c>
      <c r="I14" s="302"/>
      <c r="J14" s="302"/>
      <c r="K14" s="302"/>
      <c r="L14" s="188"/>
      <c r="M14" s="224">
        <f t="shared" si="0"/>
        <v>0</v>
      </c>
      <c r="N14" s="225">
        <f t="shared" ref="N14:N79" si="3">(H14*M14)/12</f>
        <v>0</v>
      </c>
      <c r="O14" s="218">
        <v>100</v>
      </c>
      <c r="P14" s="226">
        <f t="shared" ref="P14:P79" si="4">N14/O14</f>
        <v>0</v>
      </c>
      <c r="Q14" s="227"/>
      <c r="R14" s="219"/>
      <c r="S14" s="228"/>
      <c r="T14" s="229">
        <f t="shared" si="1"/>
        <v>0.77400000000000002</v>
      </c>
      <c r="U14" s="231">
        <v>30</v>
      </c>
      <c r="V14" s="226">
        <f t="shared" si="2"/>
        <v>0.129</v>
      </c>
      <c r="W14" s="230">
        <f t="shared" ref="W14:W84" si="5">V14*$W$7</f>
        <v>3.2250000000000001</v>
      </c>
      <c r="X14" s="261" t="s">
        <v>1806</v>
      </c>
      <c r="Y14" s="269" t="s">
        <v>754</v>
      </c>
    </row>
    <row r="15" spans="1:25">
      <c r="A15" s="103">
        <v>1</v>
      </c>
      <c r="B15" s="137">
        <f t="shared" ref="B15:B80" si="6">B14+1</f>
        <v>3</v>
      </c>
      <c r="C15" s="295" t="s">
        <v>188</v>
      </c>
      <c r="D15" s="296" t="s">
        <v>935</v>
      </c>
      <c r="E15" s="297" t="s">
        <v>942</v>
      </c>
      <c r="F15" s="298" t="s">
        <v>943</v>
      </c>
      <c r="G15" s="299" t="s">
        <v>941</v>
      </c>
      <c r="H15" s="300">
        <v>4.68</v>
      </c>
      <c r="I15" s="302"/>
      <c r="J15" s="302"/>
      <c r="K15" s="302"/>
      <c r="L15" s="188"/>
      <c r="M15" s="224">
        <f t="shared" si="0"/>
        <v>0</v>
      </c>
      <c r="N15" s="225">
        <f t="shared" si="3"/>
        <v>0</v>
      </c>
      <c r="O15" s="218">
        <v>100</v>
      </c>
      <c r="P15" s="226">
        <f t="shared" si="4"/>
        <v>0</v>
      </c>
      <c r="Q15" s="227"/>
      <c r="R15" s="219"/>
      <c r="S15" s="228"/>
      <c r="T15" s="229">
        <f t="shared" si="1"/>
        <v>0.93599999999999994</v>
      </c>
      <c r="U15" s="231">
        <v>30</v>
      </c>
      <c r="V15" s="226">
        <f t="shared" si="2"/>
        <v>0.156</v>
      </c>
      <c r="W15" s="230">
        <f t="shared" si="5"/>
        <v>3.9</v>
      </c>
      <c r="X15" s="261" t="s">
        <v>1806</v>
      </c>
      <c r="Y15" s="269" t="s">
        <v>754</v>
      </c>
    </row>
    <row r="16" spans="1:25">
      <c r="A16" s="103">
        <v>1</v>
      </c>
      <c r="B16" s="137">
        <f t="shared" si="6"/>
        <v>4</v>
      </c>
      <c r="C16" s="295" t="s">
        <v>188</v>
      </c>
      <c r="D16" s="296" t="s">
        <v>935</v>
      </c>
      <c r="E16" s="297" t="s">
        <v>944</v>
      </c>
      <c r="F16" s="298" t="s">
        <v>945</v>
      </c>
      <c r="G16" s="299" t="s">
        <v>941</v>
      </c>
      <c r="H16" s="300">
        <v>20.49</v>
      </c>
      <c r="I16" s="302"/>
      <c r="J16" s="302"/>
      <c r="K16" s="302"/>
      <c r="L16" s="188"/>
      <c r="M16" s="224">
        <f t="shared" si="0"/>
        <v>0</v>
      </c>
      <c r="N16" s="225">
        <f t="shared" si="3"/>
        <v>0</v>
      </c>
      <c r="O16" s="218">
        <v>100</v>
      </c>
      <c r="P16" s="226">
        <f t="shared" si="4"/>
        <v>0</v>
      </c>
      <c r="Q16" s="227"/>
      <c r="R16" s="219"/>
      <c r="S16" s="228"/>
      <c r="T16" s="229">
        <f t="shared" si="1"/>
        <v>4.097999999999999</v>
      </c>
      <c r="U16" s="231">
        <v>30</v>
      </c>
      <c r="V16" s="226">
        <f t="shared" si="2"/>
        <v>0.68299999999999994</v>
      </c>
      <c r="W16" s="230">
        <f t="shared" si="5"/>
        <v>17.074999999999999</v>
      </c>
      <c r="X16" s="261" t="s">
        <v>1806</v>
      </c>
      <c r="Y16" s="269" t="s">
        <v>754</v>
      </c>
    </row>
    <row r="17" spans="1:25">
      <c r="A17" s="103">
        <v>1</v>
      </c>
      <c r="B17" s="137">
        <f t="shared" si="6"/>
        <v>5</v>
      </c>
      <c r="C17" s="295" t="s">
        <v>188</v>
      </c>
      <c r="D17" s="296" t="s">
        <v>1110</v>
      </c>
      <c r="E17" s="297" t="s">
        <v>947</v>
      </c>
      <c r="F17" s="299" t="s">
        <v>711</v>
      </c>
      <c r="G17" s="299" t="s">
        <v>941</v>
      </c>
      <c r="H17" s="300">
        <v>31.94</v>
      </c>
      <c r="I17" s="302"/>
      <c r="J17" s="302"/>
      <c r="K17" s="302"/>
      <c r="L17" s="188">
        <v>6</v>
      </c>
      <c r="M17" s="224">
        <f t="shared" si="0"/>
        <v>6</v>
      </c>
      <c r="N17" s="225">
        <f t="shared" si="3"/>
        <v>15.97</v>
      </c>
      <c r="O17" s="218">
        <v>100</v>
      </c>
      <c r="P17" s="226">
        <f t="shared" si="4"/>
        <v>0.15970000000000001</v>
      </c>
      <c r="Q17" s="227"/>
      <c r="R17" s="227"/>
      <c r="S17" s="227"/>
      <c r="T17" s="229">
        <f t="shared" si="1"/>
        <v>6.3879999999999999</v>
      </c>
      <c r="U17" s="231">
        <v>30</v>
      </c>
      <c r="V17" s="226">
        <f t="shared" si="2"/>
        <v>1.0646666666666667</v>
      </c>
      <c r="W17" s="230">
        <f t="shared" si="5"/>
        <v>26.616666666666667</v>
      </c>
      <c r="X17" s="261" t="s">
        <v>1806</v>
      </c>
      <c r="Y17" s="269"/>
    </row>
    <row r="18" spans="1:25">
      <c r="A18" s="103">
        <v>1</v>
      </c>
      <c r="B18" s="137">
        <f t="shared" si="6"/>
        <v>6</v>
      </c>
      <c r="C18" s="295" t="s">
        <v>188</v>
      </c>
      <c r="D18" s="296" t="s">
        <v>874</v>
      </c>
      <c r="E18" s="297" t="s">
        <v>949</v>
      </c>
      <c r="F18" s="303" t="s">
        <v>224</v>
      </c>
      <c r="G18" s="303" t="s">
        <v>941</v>
      </c>
      <c r="H18" s="300">
        <v>31.01</v>
      </c>
      <c r="I18" s="302"/>
      <c r="J18" s="302"/>
      <c r="K18" s="302"/>
      <c r="L18" s="188">
        <v>6</v>
      </c>
      <c r="M18" s="224">
        <f t="shared" si="0"/>
        <v>6</v>
      </c>
      <c r="N18" s="225">
        <f t="shared" si="3"/>
        <v>15.505000000000001</v>
      </c>
      <c r="O18" s="218">
        <v>100</v>
      </c>
      <c r="P18" s="226">
        <f t="shared" si="4"/>
        <v>0.15505000000000002</v>
      </c>
      <c r="Q18" s="227"/>
      <c r="R18" s="219"/>
      <c r="S18" s="228"/>
      <c r="T18" s="229">
        <f t="shared" si="1"/>
        <v>6.2020000000000008</v>
      </c>
      <c r="U18" s="231">
        <v>30</v>
      </c>
      <c r="V18" s="226">
        <f t="shared" si="2"/>
        <v>1.0336666666666667</v>
      </c>
      <c r="W18" s="230">
        <f t="shared" si="5"/>
        <v>25.841666666666669</v>
      </c>
      <c r="X18" s="261" t="s">
        <v>1806</v>
      </c>
      <c r="Y18" s="269"/>
    </row>
    <row r="19" spans="1:25">
      <c r="A19" s="103">
        <v>1</v>
      </c>
      <c r="B19" s="137">
        <f t="shared" si="6"/>
        <v>7</v>
      </c>
      <c r="C19" s="295" t="s">
        <v>188</v>
      </c>
      <c r="D19" s="296"/>
      <c r="E19" s="297" t="s">
        <v>950</v>
      </c>
      <c r="F19" s="298" t="s">
        <v>951</v>
      </c>
      <c r="G19" s="299" t="s">
        <v>941</v>
      </c>
      <c r="H19" s="300">
        <v>23.74</v>
      </c>
      <c r="I19" s="302"/>
      <c r="J19" s="302"/>
      <c r="K19" s="302"/>
      <c r="L19" s="188"/>
      <c r="M19" s="188"/>
      <c r="N19" s="188"/>
      <c r="O19" s="188"/>
      <c r="P19" s="188"/>
      <c r="Q19" s="188"/>
      <c r="R19" s="188"/>
      <c r="S19" s="188"/>
      <c r="T19" s="188"/>
      <c r="U19" s="188"/>
      <c r="V19" s="188"/>
      <c r="W19" s="188"/>
      <c r="X19" s="261" t="s">
        <v>1806</v>
      </c>
      <c r="Y19" s="269" t="s">
        <v>1111</v>
      </c>
    </row>
    <row r="20" spans="1:25">
      <c r="A20" s="103">
        <v>1</v>
      </c>
      <c r="B20" s="137">
        <f t="shared" si="6"/>
        <v>8</v>
      </c>
      <c r="C20" s="295" t="s">
        <v>188</v>
      </c>
      <c r="D20" s="296"/>
      <c r="E20" s="297" t="s">
        <v>952</v>
      </c>
      <c r="F20" s="303" t="s">
        <v>953</v>
      </c>
      <c r="G20" s="303" t="s">
        <v>954</v>
      </c>
      <c r="H20" s="300">
        <v>986.22</v>
      </c>
      <c r="I20" s="302"/>
      <c r="J20" s="302"/>
      <c r="K20" s="302"/>
      <c r="L20" s="188"/>
      <c r="M20" s="188"/>
      <c r="N20" s="188"/>
      <c r="O20" s="188"/>
      <c r="P20" s="188"/>
      <c r="Q20" s="188"/>
      <c r="R20" s="188"/>
      <c r="S20" s="188"/>
      <c r="T20" s="188"/>
      <c r="U20" s="188"/>
      <c r="V20" s="188"/>
      <c r="W20" s="188"/>
      <c r="X20" s="261" t="s">
        <v>1806</v>
      </c>
      <c r="Y20" s="269" t="s">
        <v>1111</v>
      </c>
    </row>
    <row r="21" spans="1:25">
      <c r="A21" s="103">
        <v>1</v>
      </c>
      <c r="B21" s="137">
        <f t="shared" si="6"/>
        <v>9</v>
      </c>
      <c r="C21" s="295" t="s">
        <v>188</v>
      </c>
      <c r="D21" s="296"/>
      <c r="E21" s="297" t="s">
        <v>955</v>
      </c>
      <c r="F21" s="303" t="s">
        <v>956</v>
      </c>
      <c r="G21" s="299" t="s">
        <v>957</v>
      </c>
      <c r="H21" s="300">
        <v>129.09</v>
      </c>
      <c r="I21" s="302"/>
      <c r="J21" s="302"/>
      <c r="K21" s="302"/>
      <c r="L21" s="188"/>
      <c r="M21" s="188"/>
      <c r="N21" s="188"/>
      <c r="O21" s="188"/>
      <c r="P21" s="188"/>
      <c r="Q21" s="188"/>
      <c r="R21" s="188"/>
      <c r="S21" s="188"/>
      <c r="T21" s="188"/>
      <c r="U21" s="188"/>
      <c r="V21" s="188"/>
      <c r="W21" s="188"/>
      <c r="X21" s="261" t="s">
        <v>1806</v>
      </c>
      <c r="Y21" s="269" t="s">
        <v>1111</v>
      </c>
    </row>
    <row r="22" spans="1:25">
      <c r="A22" s="103">
        <v>1</v>
      </c>
      <c r="B22" s="137">
        <f t="shared" si="6"/>
        <v>10</v>
      </c>
      <c r="C22" s="295" t="s">
        <v>188</v>
      </c>
      <c r="D22" s="296"/>
      <c r="E22" s="297" t="s">
        <v>958</v>
      </c>
      <c r="F22" s="303" t="s">
        <v>959</v>
      </c>
      <c r="G22" s="299" t="s">
        <v>957</v>
      </c>
      <c r="H22" s="300">
        <v>23.83</v>
      </c>
      <c r="I22" s="302"/>
      <c r="J22" s="302"/>
      <c r="K22" s="302"/>
      <c r="L22" s="188"/>
      <c r="M22" s="188"/>
      <c r="N22" s="188"/>
      <c r="O22" s="188"/>
      <c r="P22" s="188"/>
      <c r="Q22" s="188"/>
      <c r="R22" s="188"/>
      <c r="S22" s="188"/>
      <c r="T22" s="188"/>
      <c r="U22" s="188"/>
      <c r="V22" s="188"/>
      <c r="W22" s="188"/>
      <c r="X22" s="261" t="s">
        <v>1806</v>
      </c>
      <c r="Y22" s="269" t="s">
        <v>1111</v>
      </c>
    </row>
    <row r="23" spans="1:25">
      <c r="A23" s="103">
        <v>1</v>
      </c>
      <c r="B23" s="137">
        <f t="shared" si="6"/>
        <v>11</v>
      </c>
      <c r="C23" s="295" t="s">
        <v>188</v>
      </c>
      <c r="D23" s="296" t="s">
        <v>868</v>
      </c>
      <c r="E23" s="297" t="s">
        <v>961</v>
      </c>
      <c r="F23" s="303" t="s">
        <v>254</v>
      </c>
      <c r="G23" s="303" t="s">
        <v>941</v>
      </c>
      <c r="H23" s="300">
        <v>23.87</v>
      </c>
      <c r="I23" s="302">
        <v>3</v>
      </c>
      <c r="J23" s="302">
        <v>2</v>
      </c>
      <c r="K23" s="302"/>
      <c r="L23" s="188"/>
      <c r="M23" s="224">
        <f t="shared" si="0"/>
        <v>115.20000000000002</v>
      </c>
      <c r="N23" s="225">
        <f t="shared" si="3"/>
        <v>229.15200000000004</v>
      </c>
      <c r="O23" s="218">
        <v>100</v>
      </c>
      <c r="P23" s="226">
        <f t="shared" si="4"/>
        <v>2.2915200000000002</v>
      </c>
      <c r="Q23" s="227">
        <f>H23*J23*$M$8</f>
        <v>152.768</v>
      </c>
      <c r="R23" s="220">
        <v>200</v>
      </c>
      <c r="S23" s="228">
        <f t="shared" ref="S23:S25" si="7">Q23/R23</f>
        <v>0.76383999999999996</v>
      </c>
      <c r="T23" s="229">
        <f t="shared" si="1"/>
        <v>4.7740000000000009</v>
      </c>
      <c r="U23" s="231">
        <v>30</v>
      </c>
      <c r="V23" s="226">
        <f t="shared" si="2"/>
        <v>0.79566666666666674</v>
      </c>
      <c r="W23" s="230">
        <f t="shared" si="5"/>
        <v>19.891666666666669</v>
      </c>
      <c r="X23" s="261" t="s">
        <v>1806</v>
      </c>
      <c r="Y23" s="269"/>
    </row>
    <row r="24" spans="1:25">
      <c r="A24" s="103">
        <v>1</v>
      </c>
      <c r="B24" s="137">
        <f t="shared" si="6"/>
        <v>12</v>
      </c>
      <c r="C24" s="295" t="s">
        <v>188</v>
      </c>
      <c r="D24" s="296" t="s">
        <v>962</v>
      </c>
      <c r="E24" s="297" t="s">
        <v>963</v>
      </c>
      <c r="F24" s="303" t="s">
        <v>964</v>
      </c>
      <c r="G24" s="303" t="s">
        <v>941</v>
      </c>
      <c r="H24" s="300">
        <v>5.53</v>
      </c>
      <c r="I24" s="302">
        <v>3</v>
      </c>
      <c r="J24" s="302">
        <v>2</v>
      </c>
      <c r="K24" s="302"/>
      <c r="L24" s="188"/>
      <c r="M24" s="224">
        <f t="shared" si="0"/>
        <v>115.20000000000002</v>
      </c>
      <c r="N24" s="225">
        <f t="shared" si="3"/>
        <v>53.088000000000015</v>
      </c>
      <c r="O24" s="218">
        <v>100</v>
      </c>
      <c r="P24" s="226">
        <f t="shared" si="4"/>
        <v>0.53088000000000013</v>
      </c>
      <c r="Q24" s="227">
        <f t="shared" ref="Q24:Q25" si="8">H24*J24*$M$8</f>
        <v>35.392000000000003</v>
      </c>
      <c r="R24" s="220">
        <v>200</v>
      </c>
      <c r="S24" s="228">
        <f t="shared" si="7"/>
        <v>0.17696000000000001</v>
      </c>
      <c r="T24" s="229">
        <f t="shared" si="1"/>
        <v>1.1060000000000001</v>
      </c>
      <c r="U24" s="231">
        <v>30</v>
      </c>
      <c r="V24" s="226">
        <f t="shared" si="2"/>
        <v>0.18433333333333335</v>
      </c>
      <c r="W24" s="230">
        <f t="shared" si="5"/>
        <v>4.6083333333333334</v>
      </c>
      <c r="X24" s="261" t="s">
        <v>1806</v>
      </c>
      <c r="Y24" s="269"/>
    </row>
    <row r="25" spans="1:25">
      <c r="A25" s="103">
        <v>1</v>
      </c>
      <c r="B25" s="137">
        <f t="shared" si="6"/>
        <v>13</v>
      </c>
      <c r="C25" s="295" t="s">
        <v>188</v>
      </c>
      <c r="D25" s="296" t="s">
        <v>960</v>
      </c>
      <c r="E25" s="297" t="s">
        <v>965</v>
      </c>
      <c r="F25" s="303" t="s">
        <v>254</v>
      </c>
      <c r="G25" s="303" t="s">
        <v>941</v>
      </c>
      <c r="H25" s="300">
        <v>30.27</v>
      </c>
      <c r="I25" s="302">
        <v>3</v>
      </c>
      <c r="J25" s="302">
        <v>2</v>
      </c>
      <c r="K25" s="302"/>
      <c r="L25" s="188"/>
      <c r="M25" s="224">
        <f t="shared" si="0"/>
        <v>115.20000000000002</v>
      </c>
      <c r="N25" s="225">
        <f t="shared" si="3"/>
        <v>290.59200000000004</v>
      </c>
      <c r="O25" s="218">
        <v>100</v>
      </c>
      <c r="P25" s="226">
        <f t="shared" si="4"/>
        <v>2.9059200000000005</v>
      </c>
      <c r="Q25" s="227">
        <f t="shared" si="8"/>
        <v>193.72800000000001</v>
      </c>
      <c r="R25" s="220">
        <v>200</v>
      </c>
      <c r="S25" s="228">
        <f t="shared" si="7"/>
        <v>0.96864000000000006</v>
      </c>
      <c r="T25" s="229">
        <f t="shared" si="1"/>
        <v>6.0539999999999994</v>
      </c>
      <c r="U25" s="231">
        <v>30</v>
      </c>
      <c r="V25" s="226">
        <f t="shared" si="2"/>
        <v>1.0089999999999999</v>
      </c>
      <c r="W25" s="230">
        <f t="shared" si="5"/>
        <v>25.224999999999998</v>
      </c>
      <c r="X25" s="261" t="s">
        <v>1806</v>
      </c>
      <c r="Y25" s="269"/>
    </row>
    <row r="26" spans="1:25">
      <c r="A26" s="103">
        <v>1</v>
      </c>
      <c r="B26" s="137">
        <f t="shared" si="6"/>
        <v>14</v>
      </c>
      <c r="C26" s="295" t="s">
        <v>188</v>
      </c>
      <c r="D26" s="296" t="s">
        <v>966</v>
      </c>
      <c r="E26" s="297" t="s">
        <v>967</v>
      </c>
      <c r="F26" s="303" t="s">
        <v>191</v>
      </c>
      <c r="G26" s="303" t="s">
        <v>941</v>
      </c>
      <c r="H26" s="300">
        <v>53.73</v>
      </c>
      <c r="I26" s="302">
        <v>3</v>
      </c>
      <c r="J26" s="302">
        <v>2</v>
      </c>
      <c r="K26" s="302"/>
      <c r="L26" s="188"/>
      <c r="M26" s="224">
        <f t="shared" si="0"/>
        <v>115.20000000000002</v>
      </c>
      <c r="N26" s="225">
        <f t="shared" si="3"/>
        <v>515.80800000000011</v>
      </c>
      <c r="O26" s="218">
        <v>100</v>
      </c>
      <c r="P26" s="226">
        <f t="shared" si="4"/>
        <v>5.1580800000000009</v>
      </c>
      <c r="Q26" s="227"/>
      <c r="R26" s="219"/>
      <c r="S26" s="228"/>
      <c r="T26" s="229">
        <f t="shared" si="1"/>
        <v>10.746</v>
      </c>
      <c r="U26" s="231">
        <v>30</v>
      </c>
      <c r="V26" s="226">
        <f t="shared" si="2"/>
        <v>1.7909999999999999</v>
      </c>
      <c r="W26" s="230">
        <f t="shared" si="5"/>
        <v>44.774999999999999</v>
      </c>
      <c r="X26" s="261" t="s">
        <v>1806</v>
      </c>
      <c r="Y26" s="269"/>
    </row>
    <row r="27" spans="1:25">
      <c r="A27" s="103">
        <v>1</v>
      </c>
      <c r="B27" s="137">
        <f t="shared" si="6"/>
        <v>15</v>
      </c>
      <c r="C27" s="295" t="s">
        <v>188</v>
      </c>
      <c r="D27" s="296"/>
      <c r="E27" s="297" t="s">
        <v>968</v>
      </c>
      <c r="F27" s="303" t="s">
        <v>969</v>
      </c>
      <c r="G27" s="303" t="s">
        <v>954</v>
      </c>
      <c r="H27" s="300">
        <v>72.099999999999994</v>
      </c>
      <c r="I27" s="302"/>
      <c r="J27" s="302"/>
      <c r="K27" s="302"/>
      <c r="L27" s="188"/>
      <c r="M27" s="188"/>
      <c r="N27" s="188"/>
      <c r="O27" s="188"/>
      <c r="P27" s="188"/>
      <c r="Q27" s="188"/>
      <c r="R27" s="188"/>
      <c r="S27" s="188"/>
      <c r="T27" s="188"/>
      <c r="U27" s="188"/>
      <c r="V27" s="188"/>
      <c r="W27" s="188"/>
      <c r="X27" s="261" t="s">
        <v>1806</v>
      </c>
      <c r="Y27" s="269" t="s">
        <v>1111</v>
      </c>
    </row>
    <row r="28" spans="1:25">
      <c r="A28" s="103">
        <v>1</v>
      </c>
      <c r="B28" s="137">
        <f t="shared" si="6"/>
        <v>16</v>
      </c>
      <c r="C28" s="295" t="s">
        <v>188</v>
      </c>
      <c r="D28" s="296" t="s">
        <v>966</v>
      </c>
      <c r="E28" s="304" t="s">
        <v>968</v>
      </c>
      <c r="F28" s="305" t="s">
        <v>964</v>
      </c>
      <c r="G28" s="305" t="s">
        <v>941</v>
      </c>
      <c r="H28" s="306">
        <v>4.68</v>
      </c>
      <c r="I28" s="302">
        <v>3</v>
      </c>
      <c r="J28" s="302">
        <v>2</v>
      </c>
      <c r="K28" s="302"/>
      <c r="L28" s="188"/>
      <c r="M28" s="224">
        <f t="shared" si="0"/>
        <v>115.20000000000002</v>
      </c>
      <c r="N28" s="225">
        <f t="shared" si="3"/>
        <v>44.928000000000004</v>
      </c>
      <c r="O28" s="218">
        <v>100</v>
      </c>
      <c r="P28" s="226">
        <f t="shared" si="4"/>
        <v>0.44928000000000007</v>
      </c>
      <c r="Q28" s="227"/>
      <c r="R28" s="227"/>
      <c r="S28" s="227"/>
      <c r="T28" s="229">
        <f t="shared" si="1"/>
        <v>0.93599999999999994</v>
      </c>
      <c r="U28" s="231">
        <v>30</v>
      </c>
      <c r="V28" s="226">
        <f t="shared" si="2"/>
        <v>0.156</v>
      </c>
      <c r="W28" s="230">
        <f t="shared" si="5"/>
        <v>3.9</v>
      </c>
      <c r="X28" s="261" t="s">
        <v>1806</v>
      </c>
      <c r="Y28" s="269"/>
    </row>
    <row r="29" spans="1:25">
      <c r="A29" s="103">
        <v>1</v>
      </c>
      <c r="B29" s="137">
        <f t="shared" si="6"/>
        <v>17</v>
      </c>
      <c r="C29" s="295" t="s">
        <v>214</v>
      </c>
      <c r="D29" s="296" t="s">
        <v>970</v>
      </c>
      <c r="E29" s="297" t="s">
        <v>971</v>
      </c>
      <c r="F29" s="298" t="s">
        <v>972</v>
      </c>
      <c r="G29" s="299" t="s">
        <v>575</v>
      </c>
      <c r="H29" s="300">
        <v>21.96</v>
      </c>
      <c r="I29" s="302">
        <v>1</v>
      </c>
      <c r="J29" s="302"/>
      <c r="K29" s="302"/>
      <c r="L29" s="188"/>
      <c r="M29" s="224">
        <f t="shared" si="0"/>
        <v>38.400000000000006</v>
      </c>
      <c r="N29" s="225">
        <f t="shared" si="3"/>
        <v>70.272000000000006</v>
      </c>
      <c r="O29" s="218">
        <v>100</v>
      </c>
      <c r="P29" s="226">
        <f t="shared" si="4"/>
        <v>0.70272000000000001</v>
      </c>
      <c r="Q29" s="227"/>
      <c r="R29" s="227"/>
      <c r="S29" s="227"/>
      <c r="T29" s="229">
        <f t="shared" si="1"/>
        <v>4.3920000000000003</v>
      </c>
      <c r="U29" s="231">
        <v>30</v>
      </c>
      <c r="V29" s="226">
        <f t="shared" si="2"/>
        <v>0.73199999999999998</v>
      </c>
      <c r="W29" s="230">
        <f t="shared" si="5"/>
        <v>18.3</v>
      </c>
      <c r="X29" s="261" t="s">
        <v>1806</v>
      </c>
      <c r="Y29" s="269"/>
    </row>
    <row r="30" spans="1:25">
      <c r="A30" s="103">
        <v>1</v>
      </c>
      <c r="B30" s="137">
        <f t="shared" si="6"/>
        <v>18</v>
      </c>
      <c r="C30" s="295" t="s">
        <v>214</v>
      </c>
      <c r="D30" s="296" t="s">
        <v>973</v>
      </c>
      <c r="E30" s="297" t="s">
        <v>974</v>
      </c>
      <c r="F30" s="307" t="s">
        <v>975</v>
      </c>
      <c r="G30" s="299" t="s">
        <v>575</v>
      </c>
      <c r="H30" s="300">
        <v>22.9</v>
      </c>
      <c r="I30" s="302">
        <v>2</v>
      </c>
      <c r="J30" s="302"/>
      <c r="K30" s="302"/>
      <c r="L30" s="188"/>
      <c r="M30" s="224">
        <f t="shared" si="0"/>
        <v>76.800000000000011</v>
      </c>
      <c r="N30" s="225">
        <f t="shared" si="3"/>
        <v>146.56000000000003</v>
      </c>
      <c r="O30" s="218">
        <v>100</v>
      </c>
      <c r="P30" s="226">
        <f t="shared" si="4"/>
        <v>1.4656000000000002</v>
      </c>
      <c r="Q30" s="227">
        <f t="shared" ref="Q30" si="9">H30*J30*$M$8</f>
        <v>0</v>
      </c>
      <c r="R30" s="220">
        <v>200</v>
      </c>
      <c r="S30" s="228">
        <f t="shared" ref="S30" si="10">Q30/R30</f>
        <v>0</v>
      </c>
      <c r="T30" s="229">
        <f t="shared" si="1"/>
        <v>4.58</v>
      </c>
      <c r="U30" s="231">
        <v>30</v>
      </c>
      <c r="V30" s="226">
        <f t="shared" si="2"/>
        <v>0.76333333333333331</v>
      </c>
      <c r="W30" s="230">
        <f t="shared" si="5"/>
        <v>19.083333333333332</v>
      </c>
      <c r="X30" s="261" t="s">
        <v>1806</v>
      </c>
      <c r="Y30" s="311" t="s">
        <v>1112</v>
      </c>
    </row>
    <row r="31" spans="1:25">
      <c r="A31" s="103">
        <v>1</v>
      </c>
      <c r="B31" s="137">
        <f t="shared" si="6"/>
        <v>19</v>
      </c>
      <c r="C31" s="295" t="s">
        <v>214</v>
      </c>
      <c r="D31" s="296" t="s">
        <v>976</v>
      </c>
      <c r="E31" s="297" t="s">
        <v>977</v>
      </c>
      <c r="F31" s="298" t="s">
        <v>978</v>
      </c>
      <c r="G31" s="299" t="s">
        <v>575</v>
      </c>
      <c r="H31" s="300">
        <v>85.49</v>
      </c>
      <c r="I31" s="302">
        <v>1</v>
      </c>
      <c r="J31" s="302">
        <v>4</v>
      </c>
      <c r="K31" s="302"/>
      <c r="L31" s="188"/>
      <c r="M31" s="224">
        <f t="shared" si="0"/>
        <v>38.400000000000006</v>
      </c>
      <c r="N31" s="225">
        <f t="shared" si="3"/>
        <v>273.56800000000004</v>
      </c>
      <c r="O31" s="218">
        <v>100</v>
      </c>
      <c r="P31" s="226">
        <f t="shared" si="4"/>
        <v>2.7356800000000003</v>
      </c>
      <c r="Q31" s="227"/>
      <c r="R31" s="227"/>
      <c r="S31" s="227"/>
      <c r="T31" s="229">
        <f t="shared" si="1"/>
        <v>17.097999999999999</v>
      </c>
      <c r="U31" s="231">
        <v>30</v>
      </c>
      <c r="V31" s="226">
        <f t="shared" si="2"/>
        <v>2.8496666666666663</v>
      </c>
      <c r="W31" s="230">
        <f t="shared" si="5"/>
        <v>71.24166666666666</v>
      </c>
      <c r="X31" s="261" t="s">
        <v>1806</v>
      </c>
      <c r="Y31" s="269"/>
    </row>
    <row r="32" spans="1:25">
      <c r="A32" s="103">
        <v>1</v>
      </c>
      <c r="B32" s="137">
        <f t="shared" si="6"/>
        <v>20</v>
      </c>
      <c r="C32" s="295" t="s">
        <v>214</v>
      </c>
      <c r="D32" s="296" t="s">
        <v>979</v>
      </c>
      <c r="E32" s="297" t="s">
        <v>980</v>
      </c>
      <c r="F32" s="298" t="s">
        <v>981</v>
      </c>
      <c r="G32" s="299" t="s">
        <v>575</v>
      </c>
      <c r="H32" s="300">
        <v>26.47</v>
      </c>
      <c r="I32" s="302">
        <v>1</v>
      </c>
      <c r="J32" s="302">
        <v>4</v>
      </c>
      <c r="K32" s="302"/>
      <c r="L32" s="188"/>
      <c r="M32" s="224">
        <f t="shared" si="0"/>
        <v>38.400000000000006</v>
      </c>
      <c r="N32" s="225">
        <f t="shared" si="3"/>
        <v>84.704000000000008</v>
      </c>
      <c r="O32" s="218">
        <v>100</v>
      </c>
      <c r="P32" s="226">
        <f t="shared" si="4"/>
        <v>0.84704000000000013</v>
      </c>
      <c r="Q32" s="227"/>
      <c r="R32" s="227"/>
      <c r="S32" s="227"/>
      <c r="T32" s="229">
        <f t="shared" si="1"/>
        <v>5.2939999999999996</v>
      </c>
      <c r="U32" s="231">
        <v>30</v>
      </c>
      <c r="V32" s="226">
        <f t="shared" si="2"/>
        <v>0.8823333333333333</v>
      </c>
      <c r="W32" s="230">
        <f t="shared" si="5"/>
        <v>22.058333333333334</v>
      </c>
      <c r="X32" s="261" t="s">
        <v>1806</v>
      </c>
      <c r="Y32" s="269"/>
    </row>
    <row r="33" spans="1:25">
      <c r="A33" s="103"/>
      <c r="B33" s="137">
        <f t="shared" si="6"/>
        <v>21</v>
      </c>
      <c r="C33" s="295" t="s">
        <v>214</v>
      </c>
      <c r="D33" s="296" t="s">
        <v>982</v>
      </c>
      <c r="E33" s="297" t="s">
        <v>983</v>
      </c>
      <c r="F33" s="298" t="s">
        <v>252</v>
      </c>
      <c r="G33" s="299" t="s">
        <v>575</v>
      </c>
      <c r="H33" s="300">
        <v>26.47</v>
      </c>
      <c r="I33" s="302">
        <v>2</v>
      </c>
      <c r="J33" s="302"/>
      <c r="K33" s="302"/>
      <c r="L33" s="188"/>
      <c r="M33" s="224">
        <f>((I33*$M$8*12)+(K33*0.8*12)+L33+10)+10</f>
        <v>96.800000000000011</v>
      </c>
      <c r="N33" s="225">
        <f t="shared" si="3"/>
        <v>213.52466666666669</v>
      </c>
      <c r="O33" s="218">
        <v>100</v>
      </c>
      <c r="P33" s="226">
        <f t="shared" si="4"/>
        <v>2.1352466666666667</v>
      </c>
      <c r="Q33" s="227"/>
      <c r="R33" s="227"/>
      <c r="S33" s="227"/>
      <c r="T33" s="229">
        <f t="shared" si="1"/>
        <v>5.2939999999999996</v>
      </c>
      <c r="U33" s="231">
        <v>30</v>
      </c>
      <c r="V33" s="226">
        <f t="shared" si="2"/>
        <v>0.8823333333333333</v>
      </c>
      <c r="W33" s="230">
        <f t="shared" si="5"/>
        <v>22.058333333333334</v>
      </c>
      <c r="X33" s="261" t="s">
        <v>1806</v>
      </c>
      <c r="Y33" s="311" t="s">
        <v>1112</v>
      </c>
    </row>
    <row r="34" spans="1:25">
      <c r="A34" s="103"/>
      <c r="B34" s="137">
        <f t="shared" si="6"/>
        <v>22</v>
      </c>
      <c r="C34" s="295" t="s">
        <v>214</v>
      </c>
      <c r="D34" s="296" t="s">
        <v>982</v>
      </c>
      <c r="E34" s="297" t="s">
        <v>984</v>
      </c>
      <c r="F34" s="298" t="s">
        <v>985</v>
      </c>
      <c r="G34" s="299" t="s">
        <v>575</v>
      </c>
      <c r="H34" s="300">
        <v>22.86</v>
      </c>
      <c r="I34" s="302">
        <v>2</v>
      </c>
      <c r="J34" s="302"/>
      <c r="K34" s="302"/>
      <c r="L34" s="188"/>
      <c r="M34" s="224">
        <f t="shared" ref="M34:M36" si="11">((I34*$M$8*12)+(K34*0.8*12)+L34+10)+10</f>
        <v>96.800000000000011</v>
      </c>
      <c r="N34" s="225">
        <f t="shared" si="3"/>
        <v>184.40400000000002</v>
      </c>
      <c r="O34" s="218">
        <v>100</v>
      </c>
      <c r="P34" s="226">
        <f t="shared" si="4"/>
        <v>1.8440400000000003</v>
      </c>
      <c r="Q34" s="188"/>
      <c r="R34" s="188"/>
      <c r="S34" s="188"/>
      <c r="T34" s="229">
        <f t="shared" si="1"/>
        <v>4.5720000000000001</v>
      </c>
      <c r="U34" s="231">
        <v>30</v>
      </c>
      <c r="V34" s="226">
        <f t="shared" si="2"/>
        <v>0.76200000000000001</v>
      </c>
      <c r="W34" s="230">
        <f t="shared" si="5"/>
        <v>19.05</v>
      </c>
      <c r="X34" s="261" t="s">
        <v>1806</v>
      </c>
      <c r="Y34" s="311" t="s">
        <v>1112</v>
      </c>
    </row>
    <row r="35" spans="1:25">
      <c r="A35" s="103"/>
      <c r="B35" s="137">
        <f t="shared" si="6"/>
        <v>23</v>
      </c>
      <c r="C35" s="295" t="s">
        <v>214</v>
      </c>
      <c r="D35" s="296" t="s">
        <v>982</v>
      </c>
      <c r="E35" s="297" t="s">
        <v>986</v>
      </c>
      <c r="F35" s="298" t="s">
        <v>987</v>
      </c>
      <c r="G35" s="299" t="s">
        <v>575</v>
      </c>
      <c r="H35" s="300">
        <v>26.47</v>
      </c>
      <c r="I35" s="302">
        <v>2</v>
      </c>
      <c r="J35" s="302"/>
      <c r="K35" s="302"/>
      <c r="L35" s="188"/>
      <c r="M35" s="224">
        <f t="shared" si="11"/>
        <v>96.800000000000011</v>
      </c>
      <c r="N35" s="225">
        <f t="shared" si="3"/>
        <v>213.52466666666669</v>
      </c>
      <c r="O35" s="218">
        <v>100</v>
      </c>
      <c r="P35" s="226">
        <f t="shared" si="4"/>
        <v>2.1352466666666667</v>
      </c>
      <c r="Q35" s="227"/>
      <c r="R35" s="227"/>
      <c r="S35" s="227"/>
      <c r="T35" s="229">
        <f t="shared" si="1"/>
        <v>5.2939999999999996</v>
      </c>
      <c r="U35" s="231">
        <v>30</v>
      </c>
      <c r="V35" s="226">
        <f t="shared" si="2"/>
        <v>0.8823333333333333</v>
      </c>
      <c r="W35" s="230">
        <f t="shared" si="5"/>
        <v>22.058333333333334</v>
      </c>
      <c r="X35" s="261" t="s">
        <v>1806</v>
      </c>
      <c r="Y35" s="311" t="s">
        <v>1112</v>
      </c>
    </row>
    <row r="36" spans="1:25">
      <c r="A36" s="103"/>
      <c r="B36" s="137">
        <f t="shared" si="6"/>
        <v>24</v>
      </c>
      <c r="C36" s="295" t="s">
        <v>214</v>
      </c>
      <c r="D36" s="296" t="s">
        <v>982</v>
      </c>
      <c r="E36" s="297" t="s">
        <v>988</v>
      </c>
      <c r="F36" s="298" t="s">
        <v>989</v>
      </c>
      <c r="G36" s="299" t="s">
        <v>575</v>
      </c>
      <c r="H36" s="300">
        <v>26.41</v>
      </c>
      <c r="I36" s="302">
        <v>2</v>
      </c>
      <c r="J36" s="302"/>
      <c r="K36" s="302"/>
      <c r="L36" s="188"/>
      <c r="M36" s="224">
        <f t="shared" si="11"/>
        <v>96.800000000000011</v>
      </c>
      <c r="N36" s="225">
        <f t="shared" si="3"/>
        <v>213.04066666666668</v>
      </c>
      <c r="O36" s="218">
        <v>100</v>
      </c>
      <c r="P36" s="226">
        <f t="shared" si="4"/>
        <v>2.130406666666667</v>
      </c>
      <c r="Q36" s="227"/>
      <c r="R36" s="227"/>
      <c r="S36" s="227"/>
      <c r="T36" s="229">
        <f t="shared" si="1"/>
        <v>5.282</v>
      </c>
      <c r="U36" s="231">
        <v>30</v>
      </c>
      <c r="V36" s="226">
        <f t="shared" si="2"/>
        <v>0.8803333333333333</v>
      </c>
      <c r="W36" s="230">
        <f t="shared" si="5"/>
        <v>22.008333333333333</v>
      </c>
      <c r="X36" s="261" t="s">
        <v>1806</v>
      </c>
      <c r="Y36" s="311" t="s">
        <v>1112</v>
      </c>
    </row>
    <row r="37" spans="1:25">
      <c r="A37" s="103"/>
      <c r="B37" s="137">
        <f t="shared" si="6"/>
        <v>25</v>
      </c>
      <c r="C37" s="295" t="s">
        <v>214</v>
      </c>
      <c r="D37" s="296" t="s">
        <v>946</v>
      </c>
      <c r="E37" s="297" t="s">
        <v>990</v>
      </c>
      <c r="F37" s="299" t="s">
        <v>711</v>
      </c>
      <c r="G37" s="299" t="s">
        <v>575</v>
      </c>
      <c r="H37" s="308">
        <v>36.229999999999997</v>
      </c>
      <c r="I37" s="302"/>
      <c r="J37" s="302"/>
      <c r="K37" s="302"/>
      <c r="L37" s="188"/>
      <c r="M37" s="188"/>
      <c r="N37" s="188"/>
      <c r="O37" s="218">
        <v>100</v>
      </c>
      <c r="P37" s="226">
        <f t="shared" si="4"/>
        <v>0</v>
      </c>
      <c r="Q37" s="227"/>
      <c r="R37" s="227"/>
      <c r="S37" s="227"/>
      <c r="T37" s="229">
        <f t="shared" si="1"/>
        <v>7.2459999999999987</v>
      </c>
      <c r="U37" s="231">
        <v>30</v>
      </c>
      <c r="V37" s="226">
        <f t="shared" si="2"/>
        <v>1.2076666666666667</v>
      </c>
      <c r="W37" s="230">
        <f t="shared" si="5"/>
        <v>30.191666666666666</v>
      </c>
      <c r="X37" s="261" t="s">
        <v>1806</v>
      </c>
      <c r="Y37" s="269"/>
    </row>
    <row r="38" spans="1:25">
      <c r="A38" s="103">
        <v>1</v>
      </c>
      <c r="B38" s="137">
        <f t="shared" si="6"/>
        <v>26</v>
      </c>
      <c r="C38" s="295" t="s">
        <v>214</v>
      </c>
      <c r="D38" s="296"/>
      <c r="E38" s="297" t="s">
        <v>991</v>
      </c>
      <c r="F38" s="298" t="s">
        <v>992</v>
      </c>
      <c r="G38" s="299" t="s">
        <v>941</v>
      </c>
      <c r="H38" s="300">
        <v>3.33</v>
      </c>
      <c r="I38" s="302"/>
      <c r="J38" s="302"/>
      <c r="K38" s="302"/>
      <c r="L38" s="188"/>
      <c r="M38" s="188"/>
      <c r="N38" s="188"/>
      <c r="O38" s="218">
        <v>100</v>
      </c>
      <c r="P38" s="226">
        <f t="shared" si="4"/>
        <v>0</v>
      </c>
      <c r="Q38" s="227"/>
      <c r="R38" s="227"/>
      <c r="S38" s="227"/>
      <c r="T38" s="229">
        <f t="shared" si="1"/>
        <v>0.66600000000000004</v>
      </c>
      <c r="U38" s="231">
        <v>30</v>
      </c>
      <c r="V38" s="226">
        <f t="shared" si="2"/>
        <v>0.111</v>
      </c>
      <c r="W38" s="230">
        <f t="shared" si="5"/>
        <v>2.7749999999999999</v>
      </c>
      <c r="X38" s="261" t="s">
        <v>1806</v>
      </c>
      <c r="Y38" s="269"/>
    </row>
    <row r="39" spans="1:25">
      <c r="A39" s="103"/>
      <c r="B39" s="137">
        <f t="shared" si="6"/>
        <v>27</v>
      </c>
      <c r="C39" s="295" t="s">
        <v>214</v>
      </c>
      <c r="D39" s="296" t="s">
        <v>993</v>
      </c>
      <c r="E39" s="297" t="s">
        <v>994</v>
      </c>
      <c r="F39" s="298" t="s">
        <v>995</v>
      </c>
      <c r="G39" s="303" t="s">
        <v>941</v>
      </c>
      <c r="H39" s="300">
        <v>4.6230000000000002</v>
      </c>
      <c r="I39" s="302"/>
      <c r="J39" s="302"/>
      <c r="K39" s="302"/>
      <c r="L39" s="188"/>
      <c r="M39" s="188"/>
      <c r="N39" s="188"/>
      <c r="O39" s="218">
        <v>100</v>
      </c>
      <c r="P39" s="226">
        <f t="shared" si="4"/>
        <v>0</v>
      </c>
      <c r="Q39" s="227"/>
      <c r="R39" s="227"/>
      <c r="S39" s="227"/>
      <c r="T39" s="229">
        <f t="shared" si="1"/>
        <v>0.92459999999999998</v>
      </c>
      <c r="U39" s="231">
        <v>30</v>
      </c>
      <c r="V39" s="226">
        <f t="shared" si="2"/>
        <v>0.15410000000000001</v>
      </c>
      <c r="W39" s="230">
        <f t="shared" si="5"/>
        <v>3.8525000000000005</v>
      </c>
      <c r="X39" s="261" t="s">
        <v>1806</v>
      </c>
      <c r="Y39" s="269"/>
    </row>
    <row r="40" spans="1:25">
      <c r="A40" s="103">
        <v>1</v>
      </c>
      <c r="B40" s="137">
        <f t="shared" si="6"/>
        <v>28</v>
      </c>
      <c r="C40" s="295" t="s">
        <v>214</v>
      </c>
      <c r="D40" s="296" t="s">
        <v>996</v>
      </c>
      <c r="E40" s="297" t="s">
        <v>997</v>
      </c>
      <c r="F40" s="298" t="s">
        <v>998</v>
      </c>
      <c r="G40" s="303" t="s">
        <v>151</v>
      </c>
      <c r="H40" s="300">
        <v>15.77</v>
      </c>
      <c r="I40" s="302">
        <v>5</v>
      </c>
      <c r="J40" s="302"/>
      <c r="K40" s="302"/>
      <c r="L40" s="188"/>
      <c r="M40" s="224">
        <f t="shared" si="0"/>
        <v>192</v>
      </c>
      <c r="N40" s="225">
        <f t="shared" si="3"/>
        <v>252.32000000000002</v>
      </c>
      <c r="O40" s="218">
        <v>100</v>
      </c>
      <c r="P40" s="226">
        <f t="shared" si="4"/>
        <v>2.5232000000000001</v>
      </c>
      <c r="Q40" s="227"/>
      <c r="R40" s="227"/>
      <c r="S40" s="227"/>
      <c r="T40" s="229">
        <f t="shared" si="1"/>
        <v>3.1539999999999999</v>
      </c>
      <c r="U40" s="231">
        <v>30</v>
      </c>
      <c r="V40" s="226">
        <f t="shared" si="2"/>
        <v>0.52566666666666662</v>
      </c>
      <c r="W40" s="230">
        <f t="shared" si="5"/>
        <v>13.141666666666666</v>
      </c>
      <c r="X40" s="261" t="s">
        <v>1806</v>
      </c>
      <c r="Y40" s="269"/>
    </row>
    <row r="41" spans="1:25">
      <c r="A41" s="103">
        <v>1</v>
      </c>
      <c r="B41" s="137">
        <f t="shared" si="6"/>
        <v>29</v>
      </c>
      <c r="C41" s="295" t="s">
        <v>214</v>
      </c>
      <c r="D41" s="296" t="s">
        <v>996</v>
      </c>
      <c r="E41" s="297" t="s">
        <v>999</v>
      </c>
      <c r="F41" s="303" t="s">
        <v>1000</v>
      </c>
      <c r="G41" s="303" t="s">
        <v>151</v>
      </c>
      <c r="H41" s="300">
        <v>3.19</v>
      </c>
      <c r="I41" s="302">
        <v>5</v>
      </c>
      <c r="J41" s="302"/>
      <c r="K41" s="302"/>
      <c r="L41" s="188"/>
      <c r="M41" s="224">
        <f>((I41*$M$8*12)+(K41*0.8*12)+L41+10)</f>
        <v>202</v>
      </c>
      <c r="N41" s="225">
        <f t="shared" si="3"/>
        <v>53.698333333333331</v>
      </c>
      <c r="O41" s="218">
        <v>100</v>
      </c>
      <c r="P41" s="226">
        <f t="shared" si="4"/>
        <v>0.53698333333333326</v>
      </c>
      <c r="Q41" s="227"/>
      <c r="R41" s="227"/>
      <c r="S41" s="227"/>
      <c r="T41" s="229">
        <f t="shared" si="1"/>
        <v>0.6379999999999999</v>
      </c>
      <c r="U41" s="231">
        <v>30</v>
      </c>
      <c r="V41" s="226">
        <f t="shared" si="2"/>
        <v>0.10633333333333334</v>
      </c>
      <c r="W41" s="230">
        <f t="shared" si="5"/>
        <v>2.6583333333333332</v>
      </c>
      <c r="X41" s="261" t="s">
        <v>1806</v>
      </c>
      <c r="Y41" s="311" t="s">
        <v>1112</v>
      </c>
    </row>
    <row r="42" spans="1:25">
      <c r="A42" s="103">
        <v>1</v>
      </c>
      <c r="B42" s="137">
        <f t="shared" si="6"/>
        <v>30</v>
      </c>
      <c r="C42" s="295" t="s">
        <v>214</v>
      </c>
      <c r="D42" s="296" t="s">
        <v>996</v>
      </c>
      <c r="E42" s="297" t="s">
        <v>1001</v>
      </c>
      <c r="F42" s="303" t="s">
        <v>1002</v>
      </c>
      <c r="G42" s="303" t="s">
        <v>151</v>
      </c>
      <c r="H42" s="300">
        <v>3.19</v>
      </c>
      <c r="I42" s="302">
        <v>5</v>
      </c>
      <c r="J42" s="302"/>
      <c r="K42" s="302"/>
      <c r="L42" s="188"/>
      <c r="M42" s="224">
        <f>((I42*$M$8*12)+(K42*0.8*12)+L42+10)</f>
        <v>202</v>
      </c>
      <c r="N42" s="225">
        <f t="shared" si="3"/>
        <v>53.698333333333331</v>
      </c>
      <c r="O42" s="218">
        <v>100</v>
      </c>
      <c r="P42" s="226">
        <f t="shared" si="4"/>
        <v>0.53698333333333326</v>
      </c>
      <c r="Q42" s="227"/>
      <c r="R42" s="227"/>
      <c r="S42" s="227"/>
      <c r="T42" s="229">
        <f t="shared" si="1"/>
        <v>0.6379999999999999</v>
      </c>
      <c r="U42" s="231">
        <v>30</v>
      </c>
      <c r="V42" s="226">
        <f t="shared" si="2"/>
        <v>0.10633333333333334</v>
      </c>
      <c r="W42" s="230">
        <f t="shared" si="5"/>
        <v>2.6583333333333332</v>
      </c>
      <c r="X42" s="261" t="s">
        <v>1806</v>
      </c>
      <c r="Y42" s="311" t="s">
        <v>1112</v>
      </c>
    </row>
    <row r="43" spans="1:25">
      <c r="A43" s="103">
        <v>1</v>
      </c>
      <c r="B43" s="137">
        <f t="shared" si="6"/>
        <v>31</v>
      </c>
      <c r="C43" s="295" t="s">
        <v>214</v>
      </c>
      <c r="D43" s="296" t="s">
        <v>996</v>
      </c>
      <c r="E43" s="297" t="s">
        <v>1003</v>
      </c>
      <c r="F43" s="298" t="s">
        <v>1004</v>
      </c>
      <c r="G43" s="303" t="s">
        <v>151</v>
      </c>
      <c r="H43" s="300">
        <v>15.77</v>
      </c>
      <c r="I43" s="302">
        <v>5</v>
      </c>
      <c r="J43" s="302"/>
      <c r="K43" s="302"/>
      <c r="L43" s="188"/>
      <c r="M43" s="224">
        <f t="shared" si="0"/>
        <v>192</v>
      </c>
      <c r="N43" s="225">
        <f t="shared" si="3"/>
        <v>252.32000000000002</v>
      </c>
      <c r="O43" s="218">
        <v>100</v>
      </c>
      <c r="P43" s="226">
        <f t="shared" si="4"/>
        <v>2.5232000000000001</v>
      </c>
      <c r="Q43" s="227"/>
      <c r="R43" s="227"/>
      <c r="S43" s="227"/>
      <c r="T43" s="229">
        <f t="shared" si="1"/>
        <v>3.1539999999999999</v>
      </c>
      <c r="U43" s="231">
        <v>30</v>
      </c>
      <c r="V43" s="226">
        <f t="shared" si="2"/>
        <v>0.52566666666666662</v>
      </c>
      <c r="W43" s="230">
        <f t="shared" si="5"/>
        <v>13.141666666666666</v>
      </c>
      <c r="X43" s="261" t="s">
        <v>1806</v>
      </c>
      <c r="Y43" s="269"/>
    </row>
    <row r="44" spans="1:25" s="105" customFormat="1" ht="12.75">
      <c r="A44" s="103">
        <v>1</v>
      </c>
      <c r="B44" s="137">
        <f t="shared" si="6"/>
        <v>32</v>
      </c>
      <c r="C44" s="295" t="s">
        <v>214</v>
      </c>
      <c r="D44" s="296" t="s">
        <v>1005</v>
      </c>
      <c r="E44" s="297" t="s">
        <v>1006</v>
      </c>
      <c r="F44" s="299" t="s">
        <v>1007</v>
      </c>
      <c r="G44" s="303" t="s">
        <v>575</v>
      </c>
      <c r="H44" s="308">
        <v>86.8</v>
      </c>
      <c r="I44" s="302">
        <v>1</v>
      </c>
      <c r="J44" s="302">
        <v>4</v>
      </c>
      <c r="K44" s="302"/>
      <c r="L44" s="188"/>
      <c r="M44" s="224">
        <f t="shared" si="0"/>
        <v>38.400000000000006</v>
      </c>
      <c r="N44" s="225">
        <f t="shared" si="3"/>
        <v>277.76000000000005</v>
      </c>
      <c r="O44" s="218">
        <v>100</v>
      </c>
      <c r="P44" s="226">
        <f t="shared" si="4"/>
        <v>2.7776000000000005</v>
      </c>
      <c r="Q44" s="227">
        <f>(H44*J44*$M$8)/2</f>
        <v>555.52</v>
      </c>
      <c r="R44" s="220">
        <v>200</v>
      </c>
      <c r="S44" s="228">
        <f t="shared" ref="S44" si="12">Q44/R44</f>
        <v>2.7776000000000001</v>
      </c>
      <c r="T44" s="229">
        <f t="shared" si="1"/>
        <v>17.36</v>
      </c>
      <c r="U44" s="231">
        <v>30</v>
      </c>
      <c r="V44" s="226">
        <f t="shared" si="2"/>
        <v>2.8933333333333331</v>
      </c>
      <c r="W44" s="230">
        <f t="shared" si="5"/>
        <v>72.333333333333329</v>
      </c>
      <c r="X44" s="261" t="s">
        <v>1806</v>
      </c>
      <c r="Y44" s="261"/>
    </row>
    <row r="45" spans="1:25" s="105" customFormat="1" ht="12.75">
      <c r="A45" s="103"/>
      <c r="B45" s="137">
        <f t="shared" si="6"/>
        <v>33</v>
      </c>
      <c r="C45" s="295" t="s">
        <v>214</v>
      </c>
      <c r="D45" s="296" t="s">
        <v>1008</v>
      </c>
      <c r="E45" s="297" t="s">
        <v>1009</v>
      </c>
      <c r="F45" s="298" t="s">
        <v>1010</v>
      </c>
      <c r="G45" s="303" t="s">
        <v>1011</v>
      </c>
      <c r="H45" s="300">
        <v>165.44</v>
      </c>
      <c r="I45" s="302">
        <v>5</v>
      </c>
      <c r="J45" s="302"/>
      <c r="K45" s="302"/>
      <c r="L45" s="188"/>
      <c r="M45" s="224">
        <f t="shared" si="0"/>
        <v>192</v>
      </c>
      <c r="N45" s="225">
        <f t="shared" si="3"/>
        <v>2647.04</v>
      </c>
      <c r="O45" s="218">
        <v>100</v>
      </c>
      <c r="P45" s="226">
        <f t="shared" si="4"/>
        <v>26.470399999999998</v>
      </c>
      <c r="Q45" s="227"/>
      <c r="R45" s="227"/>
      <c r="S45" s="228"/>
      <c r="T45" s="229">
        <f t="shared" si="1"/>
        <v>33.087999999999994</v>
      </c>
      <c r="U45" s="231">
        <v>30</v>
      </c>
      <c r="V45" s="226">
        <f t="shared" si="2"/>
        <v>5.5146666666666668</v>
      </c>
      <c r="W45" s="230">
        <f t="shared" si="5"/>
        <v>137.86666666666667</v>
      </c>
      <c r="X45" s="261" t="s">
        <v>1806</v>
      </c>
      <c r="Y45" s="261"/>
    </row>
    <row r="46" spans="1:25" s="105" customFormat="1" ht="12.75">
      <c r="A46" s="103">
        <v>1</v>
      </c>
      <c r="B46" s="137">
        <f t="shared" si="6"/>
        <v>34</v>
      </c>
      <c r="C46" s="295" t="s">
        <v>214</v>
      </c>
      <c r="D46" s="296" t="s">
        <v>1012</v>
      </c>
      <c r="E46" s="297" t="s">
        <v>1013</v>
      </c>
      <c r="F46" s="303" t="s">
        <v>246</v>
      </c>
      <c r="G46" s="303" t="s">
        <v>151</v>
      </c>
      <c r="H46" s="300">
        <v>60.44</v>
      </c>
      <c r="I46" s="302">
        <v>5</v>
      </c>
      <c r="J46" s="302"/>
      <c r="K46" s="302"/>
      <c r="L46" s="193"/>
      <c r="M46" s="224">
        <f t="shared" si="0"/>
        <v>192</v>
      </c>
      <c r="N46" s="225">
        <f t="shared" si="3"/>
        <v>967.04</v>
      </c>
      <c r="O46" s="218">
        <v>100</v>
      </c>
      <c r="P46" s="226">
        <f t="shared" si="4"/>
        <v>9.670399999999999</v>
      </c>
      <c r="Q46" s="227"/>
      <c r="R46" s="227"/>
      <c r="S46" s="227"/>
      <c r="T46" s="229">
        <f t="shared" si="1"/>
        <v>12.087999999999999</v>
      </c>
      <c r="U46" s="231">
        <v>30</v>
      </c>
      <c r="V46" s="226">
        <f t="shared" si="2"/>
        <v>2.0146666666666664</v>
      </c>
      <c r="W46" s="230">
        <f t="shared" si="5"/>
        <v>50.36666666666666</v>
      </c>
      <c r="X46" s="261" t="s">
        <v>1806</v>
      </c>
      <c r="Y46" s="269"/>
    </row>
    <row r="47" spans="1:25" s="105" customFormat="1" ht="12.75">
      <c r="A47" s="103">
        <v>1</v>
      </c>
      <c r="B47" s="137">
        <f t="shared" si="6"/>
        <v>35</v>
      </c>
      <c r="C47" s="295" t="s">
        <v>214</v>
      </c>
      <c r="D47" s="296" t="s">
        <v>982</v>
      </c>
      <c r="E47" s="297" t="s">
        <v>1014</v>
      </c>
      <c r="F47" s="303" t="s">
        <v>250</v>
      </c>
      <c r="G47" s="303" t="s">
        <v>151</v>
      </c>
      <c r="H47" s="300">
        <v>7.05</v>
      </c>
      <c r="I47" s="302">
        <v>2</v>
      </c>
      <c r="J47" s="302"/>
      <c r="K47" s="302"/>
      <c r="L47" s="193"/>
      <c r="M47" s="224">
        <f t="shared" si="0"/>
        <v>76.800000000000011</v>
      </c>
      <c r="N47" s="225">
        <f t="shared" si="3"/>
        <v>45.120000000000005</v>
      </c>
      <c r="O47" s="218">
        <v>100</v>
      </c>
      <c r="P47" s="226">
        <f t="shared" si="4"/>
        <v>0.45120000000000005</v>
      </c>
      <c r="Q47" s="227"/>
      <c r="R47" s="227"/>
      <c r="S47" s="227"/>
      <c r="T47" s="229">
        <f t="shared" si="1"/>
        <v>1.41</v>
      </c>
      <c r="U47" s="231">
        <v>30</v>
      </c>
      <c r="V47" s="226">
        <f t="shared" si="2"/>
        <v>0.23499999999999999</v>
      </c>
      <c r="W47" s="230">
        <f t="shared" si="5"/>
        <v>5.875</v>
      </c>
      <c r="X47" s="261" t="s">
        <v>1806</v>
      </c>
      <c r="Y47" s="269"/>
    </row>
    <row r="48" spans="1:25" s="105" customFormat="1" ht="12.75">
      <c r="A48" s="103">
        <v>1</v>
      </c>
      <c r="B48" s="137">
        <f t="shared" si="6"/>
        <v>36</v>
      </c>
      <c r="C48" s="295" t="s">
        <v>214</v>
      </c>
      <c r="D48" s="296" t="s">
        <v>1015</v>
      </c>
      <c r="E48" s="297" t="s">
        <v>1016</v>
      </c>
      <c r="F48" s="303" t="s">
        <v>274</v>
      </c>
      <c r="G48" s="303" t="s">
        <v>151</v>
      </c>
      <c r="H48" s="300">
        <v>12.11</v>
      </c>
      <c r="I48" s="302">
        <v>1</v>
      </c>
      <c r="J48" s="302">
        <v>4</v>
      </c>
      <c r="K48" s="302"/>
      <c r="L48" s="193"/>
      <c r="M48" s="224">
        <f t="shared" si="0"/>
        <v>38.400000000000006</v>
      </c>
      <c r="N48" s="225">
        <f t="shared" si="3"/>
        <v>38.752000000000002</v>
      </c>
      <c r="O48" s="218">
        <v>100</v>
      </c>
      <c r="P48" s="226">
        <f t="shared" si="4"/>
        <v>0.38752000000000003</v>
      </c>
      <c r="Q48" s="227">
        <f t="shared" ref="Q48" si="13">H48*J48*$M$8</f>
        <v>155.00800000000001</v>
      </c>
      <c r="R48" s="220">
        <v>200</v>
      </c>
      <c r="S48" s="228">
        <f t="shared" ref="S48" si="14">Q48/R48</f>
        <v>0.77504000000000006</v>
      </c>
      <c r="T48" s="229">
        <f t="shared" si="1"/>
        <v>2.4220000000000002</v>
      </c>
      <c r="U48" s="231">
        <v>30</v>
      </c>
      <c r="V48" s="226">
        <f t="shared" si="2"/>
        <v>0.40366666666666667</v>
      </c>
      <c r="W48" s="230">
        <f t="shared" si="5"/>
        <v>10.091666666666667</v>
      </c>
      <c r="X48" s="261" t="s">
        <v>1806</v>
      </c>
      <c r="Y48" s="269"/>
    </row>
    <row r="49" spans="1:25" s="105" customFormat="1" ht="12.75">
      <c r="A49" s="103">
        <v>1</v>
      </c>
      <c r="B49" s="137">
        <f t="shared" si="6"/>
        <v>37</v>
      </c>
      <c r="C49" s="295" t="s">
        <v>214</v>
      </c>
      <c r="D49" s="296" t="s">
        <v>996</v>
      </c>
      <c r="E49" s="297" t="s">
        <v>1017</v>
      </c>
      <c r="F49" s="303" t="s">
        <v>213</v>
      </c>
      <c r="G49" s="303" t="s">
        <v>151</v>
      </c>
      <c r="H49" s="300">
        <v>1.67</v>
      </c>
      <c r="I49" s="302">
        <v>5</v>
      </c>
      <c r="J49" s="302"/>
      <c r="K49" s="302"/>
      <c r="L49" s="193"/>
      <c r="M49" s="224">
        <f t="shared" si="0"/>
        <v>192</v>
      </c>
      <c r="N49" s="225">
        <f t="shared" si="3"/>
        <v>26.72</v>
      </c>
      <c r="O49" s="218">
        <v>100</v>
      </c>
      <c r="P49" s="226">
        <f t="shared" si="4"/>
        <v>0.26719999999999999</v>
      </c>
      <c r="Q49" s="227"/>
      <c r="R49" s="227"/>
      <c r="S49" s="227"/>
      <c r="T49" s="229">
        <f t="shared" si="1"/>
        <v>0.33399999999999996</v>
      </c>
      <c r="U49" s="231">
        <v>30</v>
      </c>
      <c r="V49" s="226">
        <f t="shared" si="2"/>
        <v>5.5666666666666663E-2</v>
      </c>
      <c r="W49" s="230">
        <f t="shared" si="5"/>
        <v>1.3916666666666666</v>
      </c>
      <c r="X49" s="261" t="s">
        <v>1806</v>
      </c>
      <c r="Y49" s="269"/>
    </row>
    <row r="50" spans="1:25" s="105" customFormat="1" ht="12.75">
      <c r="A50" s="103">
        <v>1</v>
      </c>
      <c r="B50" s="137">
        <f t="shared" si="6"/>
        <v>38</v>
      </c>
      <c r="C50" s="295" t="s">
        <v>214</v>
      </c>
      <c r="D50" s="296" t="s">
        <v>1018</v>
      </c>
      <c r="E50" s="297" t="s">
        <v>1019</v>
      </c>
      <c r="F50" s="303" t="s">
        <v>224</v>
      </c>
      <c r="G50" s="303" t="s">
        <v>151</v>
      </c>
      <c r="H50" s="300">
        <v>7.56</v>
      </c>
      <c r="I50" s="302">
        <v>1</v>
      </c>
      <c r="J50" s="302"/>
      <c r="K50" s="302"/>
      <c r="L50" s="193"/>
      <c r="M50" s="224">
        <f t="shared" si="0"/>
        <v>38.400000000000006</v>
      </c>
      <c r="N50" s="225">
        <f t="shared" si="3"/>
        <v>24.192000000000004</v>
      </c>
      <c r="O50" s="218">
        <v>100</v>
      </c>
      <c r="P50" s="226">
        <f t="shared" si="4"/>
        <v>0.24192000000000002</v>
      </c>
      <c r="Q50" s="227"/>
      <c r="R50" s="227"/>
      <c r="S50" s="227"/>
      <c r="T50" s="229">
        <f t="shared" si="1"/>
        <v>1.512</v>
      </c>
      <c r="U50" s="231">
        <v>30</v>
      </c>
      <c r="V50" s="226">
        <f t="shared" si="2"/>
        <v>0.252</v>
      </c>
      <c r="W50" s="230">
        <f t="shared" si="5"/>
        <v>6.3</v>
      </c>
      <c r="X50" s="261" t="s">
        <v>1806</v>
      </c>
      <c r="Y50" s="269"/>
    </row>
    <row r="51" spans="1:25" s="105" customFormat="1" ht="12.75">
      <c r="A51" s="103">
        <v>1</v>
      </c>
      <c r="B51" s="137">
        <f t="shared" si="6"/>
        <v>39</v>
      </c>
      <c r="C51" s="295" t="s">
        <v>214</v>
      </c>
      <c r="D51" s="296" t="s">
        <v>1018</v>
      </c>
      <c r="E51" s="297" t="s">
        <v>1020</v>
      </c>
      <c r="F51" s="303" t="s">
        <v>224</v>
      </c>
      <c r="G51" s="303" t="s">
        <v>151</v>
      </c>
      <c r="H51" s="300">
        <v>6.85</v>
      </c>
      <c r="I51" s="302">
        <v>1</v>
      </c>
      <c r="J51" s="302"/>
      <c r="K51" s="302"/>
      <c r="L51" s="193"/>
      <c r="M51" s="224">
        <f>((I51*$M$8*12)+(K51*0.8*12)+L51)/2</f>
        <v>19.200000000000003</v>
      </c>
      <c r="N51" s="225">
        <f t="shared" si="3"/>
        <v>10.96</v>
      </c>
      <c r="O51" s="218">
        <v>100</v>
      </c>
      <c r="P51" s="226">
        <f t="shared" si="4"/>
        <v>0.1096</v>
      </c>
      <c r="Q51" s="227"/>
      <c r="R51" s="227"/>
      <c r="S51" s="227"/>
      <c r="T51" s="229">
        <f t="shared" si="1"/>
        <v>1.3699999999999999</v>
      </c>
      <c r="U51" s="231">
        <v>30</v>
      </c>
      <c r="V51" s="226">
        <f t="shared" si="2"/>
        <v>0.22833333333333333</v>
      </c>
      <c r="W51" s="230">
        <f t="shared" si="5"/>
        <v>5.708333333333333</v>
      </c>
      <c r="X51" s="261" t="s">
        <v>1806</v>
      </c>
      <c r="Y51" s="269"/>
    </row>
    <row r="52" spans="1:25" s="105" customFormat="1" ht="12.75">
      <c r="A52" s="103"/>
      <c r="B52" s="137">
        <f t="shared" si="6"/>
        <v>40</v>
      </c>
      <c r="C52" s="295" t="s">
        <v>214</v>
      </c>
      <c r="D52" s="296" t="s">
        <v>1018</v>
      </c>
      <c r="E52" s="297" t="s">
        <v>1021</v>
      </c>
      <c r="F52" s="303" t="s">
        <v>1022</v>
      </c>
      <c r="G52" s="303" t="s">
        <v>151</v>
      </c>
      <c r="H52" s="300">
        <v>16.13</v>
      </c>
      <c r="I52" s="302">
        <v>1</v>
      </c>
      <c r="J52" s="302"/>
      <c r="K52" s="302"/>
      <c r="L52" s="193"/>
      <c r="M52" s="224">
        <f>((I52*$M$8*12)+(K52*0.8*12)+L52)/2</f>
        <v>19.200000000000003</v>
      </c>
      <c r="N52" s="225">
        <f t="shared" si="3"/>
        <v>25.808000000000003</v>
      </c>
      <c r="O52" s="218">
        <v>100</v>
      </c>
      <c r="P52" s="226">
        <f t="shared" si="4"/>
        <v>0.25808000000000003</v>
      </c>
      <c r="Q52" s="227"/>
      <c r="R52" s="227"/>
      <c r="S52" s="227"/>
      <c r="T52" s="229">
        <f t="shared" si="1"/>
        <v>3.226</v>
      </c>
      <c r="U52" s="231">
        <v>30</v>
      </c>
      <c r="V52" s="226">
        <f t="shared" si="2"/>
        <v>0.53766666666666663</v>
      </c>
      <c r="W52" s="230">
        <f t="shared" si="5"/>
        <v>13.441666666666666</v>
      </c>
      <c r="X52" s="261" t="s">
        <v>1806</v>
      </c>
      <c r="Y52" s="269"/>
    </row>
    <row r="53" spans="1:25" s="105" customFormat="1" ht="12.75">
      <c r="A53" s="103">
        <v>1</v>
      </c>
      <c r="B53" s="137">
        <f t="shared" si="6"/>
        <v>41</v>
      </c>
      <c r="C53" s="295" t="s">
        <v>214</v>
      </c>
      <c r="D53" s="296"/>
      <c r="E53" s="297" t="s">
        <v>1023</v>
      </c>
      <c r="F53" s="303" t="s">
        <v>1024</v>
      </c>
      <c r="G53" s="303" t="s">
        <v>941</v>
      </c>
      <c r="H53" s="300">
        <v>3.77</v>
      </c>
      <c r="I53" s="302"/>
      <c r="J53" s="302"/>
      <c r="K53" s="302"/>
      <c r="L53" s="193"/>
      <c r="M53" s="193"/>
      <c r="N53" s="193"/>
      <c r="O53" s="193"/>
      <c r="P53" s="193"/>
      <c r="Q53" s="193"/>
      <c r="R53" s="193"/>
      <c r="S53" s="193"/>
      <c r="T53" s="193"/>
      <c r="U53" s="193"/>
      <c r="V53" s="193"/>
      <c r="W53" s="193"/>
      <c r="X53" s="261" t="s">
        <v>1806</v>
      </c>
      <c r="Y53" s="269" t="s">
        <v>1111</v>
      </c>
    </row>
    <row r="54" spans="1:25" s="105" customFormat="1" ht="12.75">
      <c r="A54" s="103">
        <v>1</v>
      </c>
      <c r="B54" s="137">
        <f t="shared" si="6"/>
        <v>42</v>
      </c>
      <c r="C54" s="295" t="s">
        <v>214</v>
      </c>
      <c r="D54" s="296" t="s">
        <v>1025</v>
      </c>
      <c r="E54" s="297" t="s">
        <v>1026</v>
      </c>
      <c r="F54" s="303" t="s">
        <v>1027</v>
      </c>
      <c r="G54" s="303" t="s">
        <v>151</v>
      </c>
      <c r="H54" s="300">
        <v>7.05</v>
      </c>
      <c r="I54" s="302">
        <v>5</v>
      </c>
      <c r="J54" s="302"/>
      <c r="K54" s="302"/>
      <c r="L54" s="193"/>
      <c r="M54" s="224">
        <f t="shared" si="0"/>
        <v>192</v>
      </c>
      <c r="N54" s="225">
        <f t="shared" si="3"/>
        <v>112.8</v>
      </c>
      <c r="O54" s="218">
        <v>100</v>
      </c>
      <c r="P54" s="226">
        <f t="shared" si="4"/>
        <v>1.1279999999999999</v>
      </c>
      <c r="Q54" s="227"/>
      <c r="R54" s="227"/>
      <c r="S54" s="227"/>
      <c r="T54" s="229">
        <f t="shared" si="1"/>
        <v>1.41</v>
      </c>
      <c r="U54" s="231">
        <v>30</v>
      </c>
      <c r="V54" s="226">
        <f t="shared" si="2"/>
        <v>0.23499999999999999</v>
      </c>
      <c r="W54" s="230">
        <f t="shared" si="5"/>
        <v>5.875</v>
      </c>
      <c r="X54" s="261" t="s">
        <v>1806</v>
      </c>
      <c r="Y54" s="269"/>
    </row>
    <row r="55" spans="1:25" s="105" customFormat="1" ht="12.75">
      <c r="A55" s="103"/>
      <c r="B55" s="137">
        <f t="shared" si="6"/>
        <v>43</v>
      </c>
      <c r="C55" s="295" t="s">
        <v>214</v>
      </c>
      <c r="D55" s="296" t="s">
        <v>996</v>
      </c>
      <c r="E55" s="297" t="s">
        <v>1028</v>
      </c>
      <c r="F55" s="303" t="s">
        <v>1029</v>
      </c>
      <c r="G55" s="303" t="s">
        <v>151</v>
      </c>
      <c r="H55" s="300">
        <v>6.53</v>
      </c>
      <c r="I55" s="302">
        <v>5</v>
      </c>
      <c r="J55" s="302"/>
      <c r="K55" s="302"/>
      <c r="L55" s="193"/>
      <c r="M55" s="224">
        <f t="shared" si="0"/>
        <v>192</v>
      </c>
      <c r="N55" s="225">
        <f t="shared" si="3"/>
        <v>104.48</v>
      </c>
      <c r="O55" s="218">
        <v>100</v>
      </c>
      <c r="P55" s="226">
        <f t="shared" si="4"/>
        <v>1.0448</v>
      </c>
      <c r="Q55" s="227"/>
      <c r="R55" s="227"/>
      <c r="S55" s="227"/>
      <c r="T55" s="229">
        <f t="shared" si="1"/>
        <v>1.306</v>
      </c>
      <c r="U55" s="231">
        <v>30</v>
      </c>
      <c r="V55" s="226">
        <f t="shared" si="2"/>
        <v>0.21766666666666667</v>
      </c>
      <c r="W55" s="230">
        <f t="shared" si="5"/>
        <v>5.4416666666666664</v>
      </c>
      <c r="X55" s="261" t="s">
        <v>1806</v>
      </c>
      <c r="Y55" s="269"/>
    </row>
    <row r="56" spans="1:25" s="105" customFormat="1" ht="12.75">
      <c r="A56" s="103">
        <v>1</v>
      </c>
      <c r="B56" s="137">
        <f t="shared" si="6"/>
        <v>44</v>
      </c>
      <c r="C56" s="295" t="s">
        <v>214</v>
      </c>
      <c r="D56" s="296" t="s">
        <v>948</v>
      </c>
      <c r="E56" s="297" t="s">
        <v>1030</v>
      </c>
      <c r="F56" s="303" t="s">
        <v>1031</v>
      </c>
      <c r="G56" s="303" t="s">
        <v>941</v>
      </c>
      <c r="H56" s="300">
        <v>20.399999999999999</v>
      </c>
      <c r="I56" s="302"/>
      <c r="J56" s="302"/>
      <c r="K56" s="302"/>
      <c r="L56" s="193"/>
      <c r="M56" s="224">
        <f t="shared" si="0"/>
        <v>0</v>
      </c>
      <c r="N56" s="225">
        <f t="shared" si="3"/>
        <v>0</v>
      </c>
      <c r="O56" s="218">
        <v>100</v>
      </c>
      <c r="P56" s="226">
        <f t="shared" si="4"/>
        <v>0</v>
      </c>
      <c r="Q56" s="227"/>
      <c r="R56" s="227"/>
      <c r="S56" s="227"/>
      <c r="T56" s="229">
        <f t="shared" si="1"/>
        <v>4.08</v>
      </c>
      <c r="U56" s="231">
        <v>30</v>
      </c>
      <c r="V56" s="226">
        <f t="shared" si="2"/>
        <v>0.67999999999999994</v>
      </c>
      <c r="W56" s="230">
        <f t="shared" si="5"/>
        <v>17</v>
      </c>
      <c r="X56" s="261" t="s">
        <v>1806</v>
      </c>
      <c r="Y56" s="269"/>
    </row>
    <row r="57" spans="1:25" s="105" customFormat="1" ht="12.75">
      <c r="A57" s="103"/>
      <c r="B57" s="137">
        <f t="shared" si="6"/>
        <v>45</v>
      </c>
      <c r="C57" s="295" t="s">
        <v>214</v>
      </c>
      <c r="D57" s="296" t="s">
        <v>948</v>
      </c>
      <c r="E57" s="297" t="s">
        <v>1032</v>
      </c>
      <c r="F57" s="303" t="s">
        <v>1033</v>
      </c>
      <c r="G57" s="303" t="s">
        <v>941</v>
      </c>
      <c r="H57" s="300">
        <v>5.49</v>
      </c>
      <c r="I57" s="302"/>
      <c r="J57" s="302"/>
      <c r="K57" s="302"/>
      <c r="L57" s="193"/>
      <c r="M57" s="224">
        <f t="shared" si="0"/>
        <v>0</v>
      </c>
      <c r="N57" s="225">
        <f t="shared" si="3"/>
        <v>0</v>
      </c>
      <c r="O57" s="218">
        <v>100</v>
      </c>
      <c r="P57" s="226">
        <f t="shared" si="4"/>
        <v>0</v>
      </c>
      <c r="Q57" s="227"/>
      <c r="R57" s="227"/>
      <c r="S57" s="227"/>
      <c r="T57" s="229">
        <f t="shared" si="1"/>
        <v>1.0980000000000001</v>
      </c>
      <c r="U57" s="231">
        <v>30</v>
      </c>
      <c r="V57" s="226">
        <f t="shared" si="2"/>
        <v>0.183</v>
      </c>
      <c r="W57" s="230">
        <f t="shared" si="5"/>
        <v>4.5750000000000002</v>
      </c>
      <c r="X57" s="261" t="s">
        <v>1806</v>
      </c>
      <c r="Y57" s="269"/>
    </row>
    <row r="58" spans="1:25" s="105" customFormat="1" ht="12.75">
      <c r="A58" s="103">
        <v>1</v>
      </c>
      <c r="B58" s="137">
        <f t="shared" si="6"/>
        <v>46</v>
      </c>
      <c r="C58" s="295" t="s">
        <v>214</v>
      </c>
      <c r="D58" s="296" t="s">
        <v>268</v>
      </c>
      <c r="E58" s="297" t="s">
        <v>1034</v>
      </c>
      <c r="F58" s="303" t="s">
        <v>1035</v>
      </c>
      <c r="G58" s="303" t="s">
        <v>941</v>
      </c>
      <c r="H58" s="300">
        <v>13.83</v>
      </c>
      <c r="I58" s="302"/>
      <c r="J58" s="302"/>
      <c r="K58" s="302"/>
      <c r="L58" s="193"/>
      <c r="M58" s="224">
        <f t="shared" si="0"/>
        <v>0</v>
      </c>
      <c r="N58" s="225">
        <f t="shared" si="3"/>
        <v>0</v>
      </c>
      <c r="O58" s="218">
        <v>100</v>
      </c>
      <c r="P58" s="226">
        <f t="shared" si="4"/>
        <v>0</v>
      </c>
      <c r="Q58" s="227"/>
      <c r="R58" s="227"/>
      <c r="S58" s="227"/>
      <c r="T58" s="229">
        <f t="shared" si="1"/>
        <v>2.766</v>
      </c>
      <c r="U58" s="231">
        <v>30</v>
      </c>
      <c r="V58" s="226">
        <f t="shared" si="2"/>
        <v>0.46100000000000002</v>
      </c>
      <c r="W58" s="230">
        <f t="shared" si="5"/>
        <v>11.525</v>
      </c>
      <c r="X58" s="261" t="s">
        <v>1806</v>
      </c>
      <c r="Y58" s="281" t="s">
        <v>754</v>
      </c>
    </row>
    <row r="59" spans="1:25" s="105" customFormat="1" ht="12.75">
      <c r="A59" s="103"/>
      <c r="B59" s="137">
        <f t="shared" si="6"/>
        <v>47</v>
      </c>
      <c r="C59" s="295" t="s">
        <v>214</v>
      </c>
      <c r="D59" s="296" t="s">
        <v>935</v>
      </c>
      <c r="E59" s="297" t="s">
        <v>1036</v>
      </c>
      <c r="F59" s="303" t="s">
        <v>1037</v>
      </c>
      <c r="G59" s="303" t="s">
        <v>941</v>
      </c>
      <c r="H59" s="300">
        <v>5.73</v>
      </c>
      <c r="I59" s="302"/>
      <c r="J59" s="302"/>
      <c r="K59" s="302"/>
      <c r="L59" s="193"/>
      <c r="M59" s="224">
        <f t="shared" ref="M59:M60" si="15">((I59*$M$8*12)+(K59*0.8*12)+L59)/2</f>
        <v>0</v>
      </c>
      <c r="N59" s="225">
        <f t="shared" si="3"/>
        <v>0</v>
      </c>
      <c r="O59" s="218">
        <v>100</v>
      </c>
      <c r="P59" s="226">
        <f t="shared" si="4"/>
        <v>0</v>
      </c>
      <c r="Q59" s="227"/>
      <c r="R59" s="227"/>
      <c r="S59" s="227"/>
      <c r="T59" s="229">
        <f t="shared" si="1"/>
        <v>1.1460000000000001</v>
      </c>
      <c r="U59" s="231">
        <v>30</v>
      </c>
      <c r="V59" s="226">
        <f t="shared" si="2"/>
        <v>0.191</v>
      </c>
      <c r="W59" s="230">
        <f t="shared" si="5"/>
        <v>4.7750000000000004</v>
      </c>
      <c r="X59" s="261" t="s">
        <v>1806</v>
      </c>
      <c r="Y59" s="281" t="s">
        <v>754</v>
      </c>
    </row>
    <row r="60" spans="1:25" s="105" customFormat="1" ht="12.75">
      <c r="A60" s="103"/>
      <c r="B60" s="137">
        <f t="shared" si="6"/>
        <v>48</v>
      </c>
      <c r="C60" s="295" t="s">
        <v>214</v>
      </c>
      <c r="D60" s="296" t="s">
        <v>935</v>
      </c>
      <c r="E60" s="297" t="s">
        <v>1038</v>
      </c>
      <c r="F60" s="303" t="s">
        <v>1039</v>
      </c>
      <c r="G60" s="303" t="s">
        <v>941</v>
      </c>
      <c r="H60" s="300">
        <v>3.71</v>
      </c>
      <c r="I60" s="302"/>
      <c r="J60" s="302"/>
      <c r="K60" s="302"/>
      <c r="L60" s="193"/>
      <c r="M60" s="224">
        <f t="shared" si="15"/>
        <v>0</v>
      </c>
      <c r="N60" s="225">
        <f t="shared" si="3"/>
        <v>0</v>
      </c>
      <c r="O60" s="218">
        <v>100</v>
      </c>
      <c r="P60" s="226">
        <f t="shared" si="4"/>
        <v>0</v>
      </c>
      <c r="Q60" s="227"/>
      <c r="R60" s="227"/>
      <c r="S60" s="228"/>
      <c r="T60" s="229">
        <f t="shared" si="1"/>
        <v>0.74199999999999999</v>
      </c>
      <c r="U60" s="231">
        <v>30</v>
      </c>
      <c r="V60" s="226">
        <f t="shared" si="2"/>
        <v>0.12366666666666666</v>
      </c>
      <c r="W60" s="230">
        <f t="shared" si="5"/>
        <v>3.0916666666666663</v>
      </c>
      <c r="X60" s="261" t="s">
        <v>1806</v>
      </c>
      <c r="Y60" s="281" t="s">
        <v>754</v>
      </c>
    </row>
    <row r="61" spans="1:25" s="105" customFormat="1" ht="12.75">
      <c r="A61" s="103">
        <v>1</v>
      </c>
      <c r="B61" s="137">
        <f t="shared" si="6"/>
        <v>49</v>
      </c>
      <c r="C61" s="295"/>
      <c r="D61" s="296" t="s">
        <v>966</v>
      </c>
      <c r="E61" s="297" t="s">
        <v>1040</v>
      </c>
      <c r="F61" s="303" t="s">
        <v>1041</v>
      </c>
      <c r="G61" s="303" t="s">
        <v>1011</v>
      </c>
      <c r="H61" s="300">
        <v>325.82</v>
      </c>
      <c r="I61" s="302">
        <v>3</v>
      </c>
      <c r="J61" s="302">
        <v>2</v>
      </c>
      <c r="K61" s="302"/>
      <c r="L61" s="193"/>
      <c r="M61" s="224">
        <f>((I61*$M$8*12)+(K61*0.8*12)+L61)/2</f>
        <v>57.600000000000009</v>
      </c>
      <c r="N61" s="225">
        <f t="shared" si="3"/>
        <v>1563.9360000000004</v>
      </c>
      <c r="O61" s="218">
        <v>100</v>
      </c>
      <c r="P61" s="226">
        <f t="shared" si="4"/>
        <v>15.639360000000003</v>
      </c>
      <c r="Q61" s="227">
        <f>H61*J61*$M$8/2</f>
        <v>1042.624</v>
      </c>
      <c r="R61" s="220">
        <v>200</v>
      </c>
      <c r="S61" s="228">
        <f t="shared" ref="S61" si="16">Q61/R61</f>
        <v>5.21312</v>
      </c>
      <c r="T61" s="229">
        <f t="shared" si="1"/>
        <v>65.164000000000001</v>
      </c>
      <c r="U61" s="231">
        <v>30</v>
      </c>
      <c r="V61" s="226">
        <f>H61/U61</f>
        <v>10.860666666666667</v>
      </c>
      <c r="W61" s="230">
        <f t="shared" si="5"/>
        <v>271.51666666666665</v>
      </c>
      <c r="X61" s="261" t="s">
        <v>1806</v>
      </c>
      <c r="Y61" s="312" t="s">
        <v>755</v>
      </c>
    </row>
    <row r="62" spans="1:25" s="105" customFormat="1" ht="12.75">
      <c r="A62" s="103"/>
      <c r="B62" s="137">
        <f t="shared" si="6"/>
        <v>50</v>
      </c>
      <c r="C62" s="295" t="s">
        <v>214</v>
      </c>
      <c r="D62" s="296" t="s">
        <v>1042</v>
      </c>
      <c r="E62" s="297" t="s">
        <v>1040</v>
      </c>
      <c r="F62" s="303" t="s">
        <v>1041</v>
      </c>
      <c r="G62" s="303" t="s">
        <v>1011</v>
      </c>
      <c r="H62" s="300">
        <v>325.82</v>
      </c>
      <c r="I62" s="302">
        <v>5</v>
      </c>
      <c r="J62" s="302"/>
      <c r="K62" s="302"/>
      <c r="L62" s="193"/>
      <c r="M62" s="224">
        <f t="shared" ref="M62:M70" si="17">((I62*$M$8*12)+(K62*0.8*12)+L62)/2</f>
        <v>96</v>
      </c>
      <c r="N62" s="225">
        <f t="shared" si="3"/>
        <v>2606.56</v>
      </c>
      <c r="O62" s="218">
        <v>100</v>
      </c>
      <c r="P62" s="226">
        <f t="shared" si="4"/>
        <v>26.0656</v>
      </c>
      <c r="Q62" s="227"/>
      <c r="R62" s="219"/>
      <c r="S62" s="228"/>
      <c r="T62" s="228"/>
      <c r="U62" s="228"/>
      <c r="V62" s="228"/>
      <c r="W62" s="228"/>
      <c r="X62" s="261" t="s">
        <v>1806</v>
      </c>
      <c r="Y62" s="312" t="s">
        <v>756</v>
      </c>
    </row>
    <row r="63" spans="1:25" s="105" customFormat="1" ht="12.75">
      <c r="A63" s="103"/>
      <c r="B63" s="137"/>
      <c r="C63" s="295"/>
      <c r="D63" s="296" t="s">
        <v>1799</v>
      </c>
      <c r="E63" s="297"/>
      <c r="F63" s="303" t="s">
        <v>249</v>
      </c>
      <c r="G63" s="303" t="s">
        <v>1801</v>
      </c>
      <c r="H63" s="300">
        <v>4.5</v>
      </c>
      <c r="I63" s="302">
        <v>3</v>
      </c>
      <c r="J63" s="302">
        <v>2</v>
      </c>
      <c r="K63" s="302"/>
      <c r="L63" s="193"/>
      <c r="M63" s="224">
        <f>((I63*$M$8*12)+(K63*0.8*12)+L63)/2</f>
        <v>57.600000000000009</v>
      </c>
      <c r="N63" s="225">
        <f t="shared" ref="N63:N64" si="18">(H63*M63)/12</f>
        <v>21.600000000000005</v>
      </c>
      <c r="O63" s="218">
        <v>100</v>
      </c>
      <c r="P63" s="226">
        <f t="shared" ref="P63:P64" si="19">N63/O63</f>
        <v>0.21600000000000005</v>
      </c>
      <c r="Q63" s="227">
        <f>H63*J63*$M$8/2</f>
        <v>14.4</v>
      </c>
      <c r="R63" s="220">
        <v>200</v>
      </c>
      <c r="S63" s="228">
        <f t="shared" ref="S63" si="20">Q63/R63</f>
        <v>7.2000000000000008E-2</v>
      </c>
      <c r="T63" s="229">
        <f t="shared" ref="T63:T64" si="21">H63/O63*$O$7</f>
        <v>0.89999999999999991</v>
      </c>
      <c r="U63" s="231">
        <v>30</v>
      </c>
      <c r="V63" s="226">
        <f>H63/U63</f>
        <v>0.15</v>
      </c>
      <c r="W63" s="230">
        <f t="shared" ref="W63" si="22">V63*$W$7</f>
        <v>3.75</v>
      </c>
      <c r="X63" s="261" t="s">
        <v>1806</v>
      </c>
      <c r="Y63" s="312" t="s">
        <v>755</v>
      </c>
    </row>
    <row r="64" spans="1:25" s="105" customFormat="1" ht="12.75">
      <c r="A64" s="103"/>
      <c r="B64" s="137"/>
      <c r="C64" s="295"/>
      <c r="D64" s="296" t="s">
        <v>1800</v>
      </c>
      <c r="E64" s="297"/>
      <c r="F64" s="303" t="s">
        <v>249</v>
      </c>
      <c r="G64" s="303" t="s">
        <v>1801</v>
      </c>
      <c r="H64" s="300">
        <v>4.5</v>
      </c>
      <c r="I64" s="302">
        <v>5</v>
      </c>
      <c r="J64" s="302"/>
      <c r="K64" s="302"/>
      <c r="L64" s="193"/>
      <c r="M64" s="224">
        <f t="shared" ref="M64" si="23">((I64*$M$8*12)+(K64*0.8*12)+L64)/2</f>
        <v>96</v>
      </c>
      <c r="N64" s="225">
        <f t="shared" si="18"/>
        <v>36</v>
      </c>
      <c r="O64" s="218">
        <v>100</v>
      </c>
      <c r="P64" s="226">
        <f t="shared" si="19"/>
        <v>0.36</v>
      </c>
      <c r="Q64" s="227"/>
      <c r="R64" s="219"/>
      <c r="S64" s="228"/>
      <c r="T64" s="228">
        <f t="shared" si="21"/>
        <v>0.89999999999999991</v>
      </c>
      <c r="U64" s="228"/>
      <c r="V64" s="228"/>
      <c r="W64" s="228"/>
      <c r="X64" s="261" t="s">
        <v>1806</v>
      </c>
      <c r="Y64" s="312" t="s">
        <v>756</v>
      </c>
    </row>
    <row r="65" spans="1:25" s="105" customFormat="1" ht="12.75">
      <c r="A65" s="103">
        <v>1</v>
      </c>
      <c r="B65" s="137">
        <f>B62+1</f>
        <v>51</v>
      </c>
      <c r="C65" s="295"/>
      <c r="D65" s="296" t="s">
        <v>960</v>
      </c>
      <c r="E65" s="297" t="s">
        <v>1043</v>
      </c>
      <c r="F65" s="303" t="s">
        <v>254</v>
      </c>
      <c r="G65" s="303" t="s">
        <v>941</v>
      </c>
      <c r="H65" s="300">
        <v>25.62</v>
      </c>
      <c r="I65" s="302">
        <v>3</v>
      </c>
      <c r="J65" s="302">
        <v>2</v>
      </c>
      <c r="K65" s="302"/>
      <c r="L65" s="193"/>
      <c r="M65" s="224">
        <f t="shared" si="17"/>
        <v>57.600000000000009</v>
      </c>
      <c r="N65" s="225">
        <f t="shared" si="3"/>
        <v>122.97600000000001</v>
      </c>
      <c r="O65" s="218">
        <v>100</v>
      </c>
      <c r="P65" s="226">
        <f t="shared" si="4"/>
        <v>1.2297600000000002</v>
      </c>
      <c r="Q65" s="227">
        <f>H65*J65*$M$8/2</f>
        <v>81.984000000000009</v>
      </c>
      <c r="R65" s="220">
        <v>200</v>
      </c>
      <c r="S65" s="228">
        <f t="shared" ref="S65" si="24">Q65/R65</f>
        <v>0.40992000000000006</v>
      </c>
      <c r="T65" s="229">
        <f t="shared" si="1"/>
        <v>5.1239999999999997</v>
      </c>
      <c r="U65" s="231">
        <v>30</v>
      </c>
      <c r="V65" s="226">
        <f t="shared" ref="V65:V92" si="25">H65/U65</f>
        <v>0.85399999999999998</v>
      </c>
      <c r="W65" s="230">
        <f t="shared" si="5"/>
        <v>21.349999999999998</v>
      </c>
      <c r="X65" s="261" t="s">
        <v>1806</v>
      </c>
      <c r="Y65" s="312" t="s">
        <v>755</v>
      </c>
    </row>
    <row r="66" spans="1:25" s="105" customFormat="1" ht="12.75">
      <c r="A66" s="103"/>
      <c r="B66" s="137">
        <f t="shared" si="6"/>
        <v>52</v>
      </c>
      <c r="C66" s="295" t="s">
        <v>214</v>
      </c>
      <c r="D66" s="296" t="s">
        <v>1044</v>
      </c>
      <c r="E66" s="297" t="s">
        <v>1043</v>
      </c>
      <c r="F66" s="303" t="s">
        <v>254</v>
      </c>
      <c r="G66" s="303" t="s">
        <v>941</v>
      </c>
      <c r="H66" s="300">
        <v>25.62</v>
      </c>
      <c r="I66" s="302">
        <v>5</v>
      </c>
      <c r="J66" s="302"/>
      <c r="K66" s="302"/>
      <c r="L66" s="193"/>
      <c r="M66" s="224">
        <f t="shared" si="17"/>
        <v>96</v>
      </c>
      <c r="N66" s="225">
        <f t="shared" si="3"/>
        <v>204.96</v>
      </c>
      <c r="O66" s="218">
        <v>100</v>
      </c>
      <c r="P66" s="226">
        <f t="shared" si="4"/>
        <v>2.0495999999999999</v>
      </c>
      <c r="Q66" s="227"/>
      <c r="R66" s="227"/>
      <c r="S66" s="228"/>
      <c r="T66" s="228"/>
      <c r="U66" s="228"/>
      <c r="V66" s="228"/>
      <c r="W66" s="228"/>
      <c r="X66" s="261" t="s">
        <v>1806</v>
      </c>
      <c r="Y66" s="312" t="s">
        <v>756</v>
      </c>
    </row>
    <row r="67" spans="1:25" s="105" customFormat="1" ht="12.75">
      <c r="A67" s="103"/>
      <c r="B67" s="137">
        <f t="shared" si="6"/>
        <v>53</v>
      </c>
      <c r="C67" s="295" t="s">
        <v>214</v>
      </c>
      <c r="D67" s="296" t="s">
        <v>960</v>
      </c>
      <c r="E67" s="297" t="s">
        <v>1045</v>
      </c>
      <c r="F67" s="303" t="s">
        <v>254</v>
      </c>
      <c r="G67" s="303" t="s">
        <v>941</v>
      </c>
      <c r="H67" s="300">
        <v>23.51</v>
      </c>
      <c r="I67" s="302">
        <v>3</v>
      </c>
      <c r="J67" s="302">
        <v>2</v>
      </c>
      <c r="K67" s="302"/>
      <c r="L67" s="193"/>
      <c r="M67" s="224">
        <f t="shared" si="17"/>
        <v>57.600000000000009</v>
      </c>
      <c r="N67" s="225">
        <f t="shared" si="3"/>
        <v>112.84800000000003</v>
      </c>
      <c r="O67" s="218">
        <v>100</v>
      </c>
      <c r="P67" s="226">
        <f t="shared" si="4"/>
        <v>1.1284800000000004</v>
      </c>
      <c r="Q67" s="227">
        <f>H67*J67*$M$8/2</f>
        <v>75.232000000000014</v>
      </c>
      <c r="R67" s="220">
        <v>200</v>
      </c>
      <c r="S67" s="228">
        <f t="shared" ref="S67" si="26">Q67/R67</f>
        <v>0.37616000000000005</v>
      </c>
      <c r="T67" s="229">
        <f t="shared" si="1"/>
        <v>4.702</v>
      </c>
      <c r="U67" s="231">
        <v>30</v>
      </c>
      <c r="V67" s="226">
        <f t="shared" si="25"/>
        <v>0.78366666666666673</v>
      </c>
      <c r="W67" s="230">
        <f t="shared" si="5"/>
        <v>19.591666666666669</v>
      </c>
      <c r="X67" s="261" t="s">
        <v>1806</v>
      </c>
      <c r="Y67" s="312" t="s">
        <v>755</v>
      </c>
    </row>
    <row r="68" spans="1:25" s="105" customFormat="1" ht="12.75">
      <c r="A68" s="103">
        <v>1</v>
      </c>
      <c r="B68" s="137">
        <f t="shared" si="6"/>
        <v>54</v>
      </c>
      <c r="C68" s="295"/>
      <c r="D68" s="296" t="s">
        <v>1044</v>
      </c>
      <c r="E68" s="297" t="s">
        <v>1045</v>
      </c>
      <c r="F68" s="303" t="s">
        <v>254</v>
      </c>
      <c r="G68" s="303" t="s">
        <v>941</v>
      </c>
      <c r="H68" s="300">
        <v>23.51</v>
      </c>
      <c r="I68" s="302">
        <v>5</v>
      </c>
      <c r="J68" s="302"/>
      <c r="K68" s="302"/>
      <c r="L68" s="193"/>
      <c r="M68" s="224">
        <f t="shared" si="17"/>
        <v>96</v>
      </c>
      <c r="N68" s="225">
        <f t="shared" si="3"/>
        <v>188.08</v>
      </c>
      <c r="O68" s="218">
        <v>100</v>
      </c>
      <c r="P68" s="226">
        <f t="shared" si="4"/>
        <v>1.8808</v>
      </c>
      <c r="Q68" s="227"/>
      <c r="R68" s="227"/>
      <c r="S68" s="227"/>
      <c r="T68" s="227"/>
      <c r="U68" s="227"/>
      <c r="V68" s="227"/>
      <c r="W68" s="227"/>
      <c r="X68" s="261" t="s">
        <v>1806</v>
      </c>
      <c r="Y68" s="312" t="s">
        <v>756</v>
      </c>
    </row>
    <row r="69" spans="1:25" s="105" customFormat="1" ht="12.75">
      <c r="A69" s="103"/>
      <c r="B69" s="137">
        <f t="shared" si="6"/>
        <v>55</v>
      </c>
      <c r="C69" s="295" t="s">
        <v>214</v>
      </c>
      <c r="D69" s="296" t="s">
        <v>966</v>
      </c>
      <c r="E69" s="297" t="s">
        <v>1046</v>
      </c>
      <c r="F69" s="303" t="s">
        <v>1047</v>
      </c>
      <c r="G69" s="303" t="s">
        <v>1011</v>
      </c>
      <c r="H69" s="300">
        <v>66.91</v>
      </c>
      <c r="I69" s="302">
        <v>3</v>
      </c>
      <c r="J69" s="302">
        <v>2</v>
      </c>
      <c r="K69" s="302"/>
      <c r="L69" s="193"/>
      <c r="M69" s="224">
        <f t="shared" si="17"/>
        <v>57.600000000000009</v>
      </c>
      <c r="N69" s="225">
        <f t="shared" si="3"/>
        <v>321.16800000000006</v>
      </c>
      <c r="O69" s="218">
        <v>100</v>
      </c>
      <c r="P69" s="226">
        <f t="shared" si="4"/>
        <v>3.2116800000000008</v>
      </c>
      <c r="Q69" s="227">
        <f>H69*J69*$M$8/2</f>
        <v>214.11199999999999</v>
      </c>
      <c r="R69" s="220">
        <v>200</v>
      </c>
      <c r="S69" s="228">
        <f t="shared" ref="S69" si="27">Q69/R69</f>
        <v>1.07056</v>
      </c>
      <c r="T69" s="229">
        <f t="shared" si="1"/>
        <v>13.381999999999998</v>
      </c>
      <c r="U69" s="231">
        <v>30</v>
      </c>
      <c r="V69" s="226">
        <f t="shared" ref="V69" si="28">H69/U69</f>
        <v>2.2303333333333333</v>
      </c>
      <c r="W69" s="230">
        <f t="shared" ref="W69" si="29">V69*$W$7</f>
        <v>55.758333333333333</v>
      </c>
      <c r="X69" s="261" t="s">
        <v>1806</v>
      </c>
      <c r="Y69" s="312" t="s">
        <v>755</v>
      </c>
    </row>
    <row r="70" spans="1:25" s="105" customFormat="1" ht="12.75">
      <c r="A70" s="103"/>
      <c r="B70" s="137">
        <f t="shared" si="6"/>
        <v>56</v>
      </c>
      <c r="C70" s="295"/>
      <c r="D70" s="296" t="s">
        <v>1042</v>
      </c>
      <c r="E70" s="297" t="s">
        <v>1046</v>
      </c>
      <c r="F70" s="303" t="s">
        <v>1047</v>
      </c>
      <c r="G70" s="303" t="s">
        <v>1011</v>
      </c>
      <c r="H70" s="300">
        <v>66.91</v>
      </c>
      <c r="I70" s="302">
        <v>5</v>
      </c>
      <c r="J70" s="302"/>
      <c r="K70" s="302"/>
      <c r="L70" s="193"/>
      <c r="M70" s="224">
        <f t="shared" si="17"/>
        <v>96</v>
      </c>
      <c r="N70" s="225">
        <f t="shared" si="3"/>
        <v>535.28</v>
      </c>
      <c r="O70" s="218">
        <v>100</v>
      </c>
      <c r="P70" s="226">
        <f t="shared" si="4"/>
        <v>5.3527999999999993</v>
      </c>
      <c r="Q70" s="227"/>
      <c r="R70" s="227"/>
      <c r="S70" s="227"/>
      <c r="T70" s="227"/>
      <c r="U70" s="227"/>
      <c r="V70" s="227"/>
      <c r="W70" s="227"/>
      <c r="X70" s="261" t="s">
        <v>1806</v>
      </c>
      <c r="Y70" s="312" t="s">
        <v>756</v>
      </c>
    </row>
    <row r="71" spans="1:25" s="105" customFormat="1" ht="12.75">
      <c r="A71" s="103">
        <v>1</v>
      </c>
      <c r="B71" s="137">
        <f t="shared" si="6"/>
        <v>57</v>
      </c>
      <c r="C71" s="295" t="s">
        <v>214</v>
      </c>
      <c r="D71" s="296" t="s">
        <v>966</v>
      </c>
      <c r="E71" s="304" t="s">
        <v>1048</v>
      </c>
      <c r="F71" s="305" t="s">
        <v>1049</v>
      </c>
      <c r="G71" s="305" t="s">
        <v>151</v>
      </c>
      <c r="H71" s="306">
        <v>7.74</v>
      </c>
      <c r="I71" s="302">
        <v>3</v>
      </c>
      <c r="J71" s="302">
        <v>2</v>
      </c>
      <c r="K71" s="302"/>
      <c r="L71" s="193"/>
      <c r="M71" s="224">
        <f t="shared" ref="M71:M129" si="30">((I71*$M$8*12)+(K71*0.8*12)+L71)</f>
        <v>115.20000000000002</v>
      </c>
      <c r="N71" s="225">
        <f t="shared" si="3"/>
        <v>74.304000000000016</v>
      </c>
      <c r="O71" s="218">
        <v>100</v>
      </c>
      <c r="P71" s="226">
        <f t="shared" si="4"/>
        <v>0.74304000000000014</v>
      </c>
      <c r="Q71" s="227">
        <f t="shared" ref="Q71:Q118" si="31">H71*J71*$M$8</f>
        <v>49.536000000000001</v>
      </c>
      <c r="R71" s="220">
        <v>200</v>
      </c>
      <c r="S71" s="228">
        <f t="shared" ref="S71:S79" si="32">Q71/R71</f>
        <v>0.24768000000000001</v>
      </c>
      <c r="T71" s="229">
        <f t="shared" si="1"/>
        <v>1.548</v>
      </c>
      <c r="U71" s="231">
        <v>30</v>
      </c>
      <c r="V71" s="226">
        <f t="shared" si="25"/>
        <v>0.25800000000000001</v>
      </c>
      <c r="W71" s="230">
        <f t="shared" si="5"/>
        <v>6.45</v>
      </c>
      <c r="X71" s="261" t="s">
        <v>1806</v>
      </c>
      <c r="Y71" s="281"/>
    </row>
    <row r="72" spans="1:25" s="105" customFormat="1" ht="12.75">
      <c r="A72" s="103"/>
      <c r="B72" s="137">
        <f t="shared" si="6"/>
        <v>58</v>
      </c>
      <c r="C72" s="295" t="s">
        <v>1050</v>
      </c>
      <c r="D72" s="296" t="s">
        <v>1051</v>
      </c>
      <c r="E72" s="297" t="s">
        <v>1052</v>
      </c>
      <c r="F72" s="299" t="s">
        <v>1053</v>
      </c>
      <c r="G72" s="299" t="s">
        <v>575</v>
      </c>
      <c r="H72" s="308">
        <v>68.91</v>
      </c>
      <c r="I72" s="302">
        <v>1</v>
      </c>
      <c r="J72" s="302">
        <v>4</v>
      </c>
      <c r="K72" s="302"/>
      <c r="L72" s="193"/>
      <c r="M72" s="224">
        <f t="shared" si="30"/>
        <v>38.400000000000006</v>
      </c>
      <c r="N72" s="225">
        <f t="shared" si="3"/>
        <v>220.51200000000003</v>
      </c>
      <c r="O72" s="218">
        <v>100</v>
      </c>
      <c r="P72" s="226">
        <f t="shared" si="4"/>
        <v>2.2051200000000004</v>
      </c>
      <c r="Q72" s="227">
        <f t="shared" si="31"/>
        <v>882.048</v>
      </c>
      <c r="R72" s="220">
        <v>200</v>
      </c>
      <c r="S72" s="228">
        <f t="shared" si="32"/>
        <v>4.4102399999999999</v>
      </c>
      <c r="T72" s="229">
        <f t="shared" si="1"/>
        <v>13.781999999999998</v>
      </c>
      <c r="U72" s="231">
        <v>30</v>
      </c>
      <c r="V72" s="226">
        <f t="shared" si="25"/>
        <v>2.2969999999999997</v>
      </c>
      <c r="W72" s="230">
        <f t="shared" si="5"/>
        <v>57.42499999999999</v>
      </c>
      <c r="X72" s="261" t="s">
        <v>1806</v>
      </c>
      <c r="Y72" s="281"/>
    </row>
    <row r="73" spans="1:25" s="105" customFormat="1" ht="12.75">
      <c r="A73" s="103">
        <v>1</v>
      </c>
      <c r="B73" s="137">
        <f t="shared" si="6"/>
        <v>59</v>
      </c>
      <c r="C73" s="295" t="s">
        <v>1050</v>
      </c>
      <c r="D73" s="296" t="s">
        <v>976</v>
      </c>
      <c r="E73" s="297" t="s">
        <v>1054</v>
      </c>
      <c r="F73" s="299" t="s">
        <v>257</v>
      </c>
      <c r="G73" s="299" t="s">
        <v>575</v>
      </c>
      <c r="H73" s="308">
        <v>29.14</v>
      </c>
      <c r="I73" s="302">
        <v>1</v>
      </c>
      <c r="J73" s="302">
        <v>4</v>
      </c>
      <c r="K73" s="302"/>
      <c r="L73" s="193"/>
      <c r="M73" s="224">
        <f t="shared" si="30"/>
        <v>38.400000000000006</v>
      </c>
      <c r="N73" s="225">
        <f t="shared" si="3"/>
        <v>93.248000000000005</v>
      </c>
      <c r="O73" s="218">
        <v>100</v>
      </c>
      <c r="P73" s="226">
        <f t="shared" si="4"/>
        <v>0.93248000000000009</v>
      </c>
      <c r="Q73" s="227">
        <f t="shared" si="31"/>
        <v>372.99200000000002</v>
      </c>
      <c r="R73" s="220">
        <v>200</v>
      </c>
      <c r="S73" s="228">
        <f t="shared" si="32"/>
        <v>1.8649600000000002</v>
      </c>
      <c r="T73" s="229">
        <f t="shared" ref="T73:T129" si="33">H73/O73*$O$7</f>
        <v>5.8279999999999994</v>
      </c>
      <c r="U73" s="231">
        <v>30</v>
      </c>
      <c r="V73" s="226">
        <f t="shared" si="25"/>
        <v>0.97133333333333338</v>
      </c>
      <c r="W73" s="230">
        <f t="shared" si="5"/>
        <v>24.283333333333335</v>
      </c>
      <c r="X73" s="261" t="s">
        <v>1806</v>
      </c>
      <c r="Y73" s="281"/>
    </row>
    <row r="74" spans="1:25" s="105" customFormat="1" ht="12.75">
      <c r="A74" s="103"/>
      <c r="B74" s="137">
        <f t="shared" si="6"/>
        <v>60</v>
      </c>
      <c r="C74" s="295" t="s">
        <v>1050</v>
      </c>
      <c r="D74" s="296" t="s">
        <v>1051</v>
      </c>
      <c r="E74" s="297" t="s">
        <v>1055</v>
      </c>
      <c r="F74" s="299" t="s">
        <v>1056</v>
      </c>
      <c r="G74" s="299" t="s">
        <v>575</v>
      </c>
      <c r="H74" s="308">
        <v>69.099999999999994</v>
      </c>
      <c r="I74" s="302">
        <v>1</v>
      </c>
      <c r="J74" s="302">
        <v>4</v>
      </c>
      <c r="K74" s="302"/>
      <c r="L74" s="193"/>
      <c r="M74" s="224">
        <f t="shared" si="30"/>
        <v>38.400000000000006</v>
      </c>
      <c r="N74" s="225">
        <f t="shared" si="3"/>
        <v>221.12</v>
      </c>
      <c r="O74" s="218">
        <v>100</v>
      </c>
      <c r="P74" s="226">
        <f t="shared" si="4"/>
        <v>2.2111999999999998</v>
      </c>
      <c r="Q74" s="227">
        <f t="shared" si="31"/>
        <v>884.48</v>
      </c>
      <c r="R74" s="220">
        <v>200</v>
      </c>
      <c r="S74" s="228">
        <f t="shared" si="32"/>
        <v>4.4223999999999997</v>
      </c>
      <c r="T74" s="229">
        <f t="shared" si="33"/>
        <v>13.819999999999999</v>
      </c>
      <c r="U74" s="231">
        <v>30</v>
      </c>
      <c r="V74" s="226">
        <f t="shared" si="25"/>
        <v>2.3033333333333332</v>
      </c>
      <c r="W74" s="230">
        <f t="shared" si="5"/>
        <v>57.583333333333329</v>
      </c>
      <c r="X74" s="261" t="s">
        <v>1806</v>
      </c>
      <c r="Y74" s="281"/>
    </row>
    <row r="75" spans="1:25" s="105" customFormat="1" ht="12.75">
      <c r="A75" s="103">
        <v>1</v>
      </c>
      <c r="B75" s="137">
        <f t="shared" si="6"/>
        <v>61</v>
      </c>
      <c r="C75" s="295" t="s">
        <v>1050</v>
      </c>
      <c r="D75" s="296" t="s">
        <v>1051</v>
      </c>
      <c r="E75" s="297" t="s">
        <v>1057</v>
      </c>
      <c r="F75" s="299" t="s">
        <v>1056</v>
      </c>
      <c r="G75" s="299" t="s">
        <v>575</v>
      </c>
      <c r="H75" s="308">
        <v>70.03</v>
      </c>
      <c r="I75" s="302">
        <v>1</v>
      </c>
      <c r="J75" s="302">
        <v>4</v>
      </c>
      <c r="K75" s="302"/>
      <c r="L75" s="193"/>
      <c r="M75" s="224">
        <f t="shared" si="30"/>
        <v>38.400000000000006</v>
      </c>
      <c r="N75" s="225">
        <f t="shared" si="3"/>
        <v>224.09600000000003</v>
      </c>
      <c r="O75" s="218">
        <v>100</v>
      </c>
      <c r="P75" s="226">
        <f t="shared" si="4"/>
        <v>2.2409600000000003</v>
      </c>
      <c r="Q75" s="227">
        <f t="shared" si="31"/>
        <v>896.38400000000001</v>
      </c>
      <c r="R75" s="220">
        <v>200</v>
      </c>
      <c r="S75" s="228">
        <f t="shared" si="32"/>
        <v>4.4819199999999997</v>
      </c>
      <c r="T75" s="229">
        <f t="shared" si="33"/>
        <v>14.006</v>
      </c>
      <c r="U75" s="231">
        <v>30</v>
      </c>
      <c r="V75" s="226">
        <f t="shared" si="25"/>
        <v>2.3343333333333334</v>
      </c>
      <c r="W75" s="230">
        <f t="shared" si="5"/>
        <v>58.358333333333334</v>
      </c>
      <c r="X75" s="261" t="s">
        <v>1806</v>
      </c>
      <c r="Y75" s="281"/>
    </row>
    <row r="76" spans="1:25" s="105" customFormat="1" ht="12.75">
      <c r="A76" s="103"/>
      <c r="B76" s="137">
        <f t="shared" si="6"/>
        <v>62</v>
      </c>
      <c r="C76" s="295" t="s">
        <v>1050</v>
      </c>
      <c r="D76" s="296" t="s">
        <v>976</v>
      </c>
      <c r="E76" s="297" t="s">
        <v>1058</v>
      </c>
      <c r="F76" s="299" t="s">
        <v>257</v>
      </c>
      <c r="G76" s="299" t="s">
        <v>575</v>
      </c>
      <c r="H76" s="308">
        <v>28.95</v>
      </c>
      <c r="I76" s="302">
        <v>1</v>
      </c>
      <c r="J76" s="302">
        <v>4</v>
      </c>
      <c r="K76" s="302"/>
      <c r="L76" s="193"/>
      <c r="M76" s="224">
        <f t="shared" si="30"/>
        <v>38.400000000000006</v>
      </c>
      <c r="N76" s="225">
        <f t="shared" si="3"/>
        <v>92.64</v>
      </c>
      <c r="O76" s="218">
        <v>100</v>
      </c>
      <c r="P76" s="226">
        <f t="shared" si="4"/>
        <v>0.9264</v>
      </c>
      <c r="Q76" s="227">
        <f t="shared" si="31"/>
        <v>370.56</v>
      </c>
      <c r="R76" s="220">
        <v>200</v>
      </c>
      <c r="S76" s="228">
        <f t="shared" si="32"/>
        <v>1.8528</v>
      </c>
      <c r="T76" s="229">
        <f t="shared" si="33"/>
        <v>5.7899999999999991</v>
      </c>
      <c r="U76" s="231">
        <v>30</v>
      </c>
      <c r="V76" s="226">
        <f t="shared" si="25"/>
        <v>0.96499999999999997</v>
      </c>
      <c r="W76" s="230">
        <f t="shared" si="5"/>
        <v>24.125</v>
      </c>
      <c r="X76" s="261" t="s">
        <v>1806</v>
      </c>
      <c r="Y76" s="281"/>
    </row>
    <row r="77" spans="1:25" s="105" customFormat="1" ht="12.75">
      <c r="A77" s="103">
        <v>1</v>
      </c>
      <c r="B77" s="137">
        <f t="shared" si="6"/>
        <v>63</v>
      </c>
      <c r="C77" s="295" t="s">
        <v>1050</v>
      </c>
      <c r="D77" s="296" t="s">
        <v>1051</v>
      </c>
      <c r="E77" s="297" t="s">
        <v>1059</v>
      </c>
      <c r="F77" s="299" t="s">
        <v>1056</v>
      </c>
      <c r="G77" s="299" t="s">
        <v>575</v>
      </c>
      <c r="H77" s="308">
        <v>70.03</v>
      </c>
      <c r="I77" s="302">
        <v>1</v>
      </c>
      <c r="J77" s="302">
        <v>4</v>
      </c>
      <c r="K77" s="302"/>
      <c r="L77" s="193"/>
      <c r="M77" s="224">
        <f t="shared" si="30"/>
        <v>38.400000000000006</v>
      </c>
      <c r="N77" s="225">
        <f t="shared" si="3"/>
        <v>224.09600000000003</v>
      </c>
      <c r="O77" s="218">
        <v>100</v>
      </c>
      <c r="P77" s="226">
        <f t="shared" si="4"/>
        <v>2.2409600000000003</v>
      </c>
      <c r="Q77" s="227">
        <f t="shared" si="31"/>
        <v>896.38400000000001</v>
      </c>
      <c r="R77" s="220">
        <v>200</v>
      </c>
      <c r="S77" s="228">
        <f t="shared" si="32"/>
        <v>4.4819199999999997</v>
      </c>
      <c r="T77" s="229">
        <f t="shared" si="33"/>
        <v>14.006</v>
      </c>
      <c r="U77" s="231">
        <v>30</v>
      </c>
      <c r="V77" s="226">
        <f t="shared" si="25"/>
        <v>2.3343333333333334</v>
      </c>
      <c r="W77" s="230">
        <f t="shared" si="5"/>
        <v>58.358333333333334</v>
      </c>
      <c r="X77" s="261" t="s">
        <v>1806</v>
      </c>
      <c r="Y77" s="281"/>
    </row>
    <row r="78" spans="1:25" s="105" customFormat="1" ht="12.75">
      <c r="A78" s="103"/>
      <c r="B78" s="137">
        <f t="shared" si="6"/>
        <v>64</v>
      </c>
      <c r="C78" s="295" t="s">
        <v>1050</v>
      </c>
      <c r="D78" s="296" t="s">
        <v>976</v>
      </c>
      <c r="E78" s="297" t="s">
        <v>1060</v>
      </c>
      <c r="F78" s="299" t="s">
        <v>1061</v>
      </c>
      <c r="G78" s="299" t="s">
        <v>575</v>
      </c>
      <c r="H78" s="308">
        <v>28.74</v>
      </c>
      <c r="I78" s="302">
        <v>1</v>
      </c>
      <c r="J78" s="302">
        <v>4</v>
      </c>
      <c r="K78" s="302"/>
      <c r="L78" s="193"/>
      <c r="M78" s="224">
        <f t="shared" si="30"/>
        <v>38.400000000000006</v>
      </c>
      <c r="N78" s="225">
        <f t="shared" si="3"/>
        <v>91.968000000000018</v>
      </c>
      <c r="O78" s="218">
        <v>100</v>
      </c>
      <c r="P78" s="226">
        <f t="shared" si="4"/>
        <v>0.91968000000000016</v>
      </c>
      <c r="Q78" s="227">
        <f t="shared" si="31"/>
        <v>367.87200000000001</v>
      </c>
      <c r="R78" s="220">
        <v>200</v>
      </c>
      <c r="S78" s="228">
        <f t="shared" si="32"/>
        <v>1.8393600000000001</v>
      </c>
      <c r="T78" s="229">
        <f t="shared" si="33"/>
        <v>5.7479999999999993</v>
      </c>
      <c r="U78" s="231">
        <v>30</v>
      </c>
      <c r="V78" s="226">
        <f t="shared" si="25"/>
        <v>0.95799999999999996</v>
      </c>
      <c r="W78" s="230">
        <f t="shared" si="5"/>
        <v>23.95</v>
      </c>
      <c r="X78" s="261" t="s">
        <v>1806</v>
      </c>
      <c r="Y78" s="281"/>
    </row>
    <row r="79" spans="1:25" s="105" customFormat="1" ht="12.75">
      <c r="A79" s="103">
        <v>1</v>
      </c>
      <c r="B79" s="137">
        <f t="shared" si="6"/>
        <v>65</v>
      </c>
      <c r="C79" s="295" t="s">
        <v>1050</v>
      </c>
      <c r="D79" s="296" t="s">
        <v>976</v>
      </c>
      <c r="E79" s="297" t="s">
        <v>1062</v>
      </c>
      <c r="F79" s="299" t="s">
        <v>1063</v>
      </c>
      <c r="G79" s="299" t="s">
        <v>575</v>
      </c>
      <c r="H79" s="308">
        <v>17.16</v>
      </c>
      <c r="I79" s="302">
        <v>1</v>
      </c>
      <c r="J79" s="302">
        <v>4</v>
      </c>
      <c r="K79" s="302"/>
      <c r="L79" s="193"/>
      <c r="M79" s="224">
        <f t="shared" si="30"/>
        <v>38.400000000000006</v>
      </c>
      <c r="N79" s="225">
        <f t="shared" si="3"/>
        <v>54.912000000000006</v>
      </c>
      <c r="O79" s="218">
        <v>100</v>
      </c>
      <c r="P79" s="226">
        <f t="shared" si="4"/>
        <v>0.54912000000000005</v>
      </c>
      <c r="Q79" s="227">
        <f t="shared" si="31"/>
        <v>219.64800000000002</v>
      </c>
      <c r="R79" s="220">
        <v>200</v>
      </c>
      <c r="S79" s="228">
        <f t="shared" si="32"/>
        <v>1.0982400000000001</v>
      </c>
      <c r="T79" s="229">
        <f t="shared" si="33"/>
        <v>3.4319999999999999</v>
      </c>
      <c r="U79" s="231">
        <v>30</v>
      </c>
      <c r="V79" s="226">
        <f t="shared" si="25"/>
        <v>0.57199999999999995</v>
      </c>
      <c r="W79" s="230">
        <f t="shared" si="5"/>
        <v>14.299999999999999</v>
      </c>
      <c r="X79" s="261" t="s">
        <v>1806</v>
      </c>
      <c r="Y79" s="281"/>
    </row>
    <row r="80" spans="1:25" s="105" customFormat="1" ht="12.75">
      <c r="A80" s="103"/>
      <c r="B80" s="137">
        <f t="shared" si="6"/>
        <v>66</v>
      </c>
      <c r="C80" s="295" t="s">
        <v>1050</v>
      </c>
      <c r="D80" s="296" t="s">
        <v>996</v>
      </c>
      <c r="E80" s="297" t="s">
        <v>1064</v>
      </c>
      <c r="F80" s="298" t="s">
        <v>1004</v>
      </c>
      <c r="G80" s="299" t="s">
        <v>151</v>
      </c>
      <c r="H80" s="300">
        <v>8.15</v>
      </c>
      <c r="I80" s="302">
        <v>5</v>
      </c>
      <c r="J80" s="302"/>
      <c r="K80" s="302"/>
      <c r="L80" s="193"/>
      <c r="M80" s="224">
        <f t="shared" si="30"/>
        <v>192</v>
      </c>
      <c r="N80" s="225">
        <f t="shared" ref="N80:N120" si="34">(H80*M80)/12</f>
        <v>130.4</v>
      </c>
      <c r="O80" s="218">
        <v>100</v>
      </c>
      <c r="P80" s="226">
        <f t="shared" ref="P80:P124" si="35">N80/O80</f>
        <v>1.304</v>
      </c>
      <c r="Q80" s="227"/>
      <c r="R80" s="227"/>
      <c r="S80" s="227"/>
      <c r="T80" s="229">
        <f t="shared" si="33"/>
        <v>1.6300000000000001</v>
      </c>
      <c r="U80" s="231">
        <v>30</v>
      </c>
      <c r="V80" s="226">
        <f t="shared" si="25"/>
        <v>0.27166666666666667</v>
      </c>
      <c r="W80" s="230">
        <f t="shared" si="5"/>
        <v>6.791666666666667</v>
      </c>
      <c r="X80" s="261" t="s">
        <v>1806</v>
      </c>
      <c r="Y80" s="281"/>
    </row>
    <row r="81" spans="1:25" s="105" customFormat="1" ht="12.75">
      <c r="A81" s="103">
        <v>1</v>
      </c>
      <c r="B81" s="137">
        <f t="shared" ref="B81:B131" si="36">B80+1</f>
        <v>67</v>
      </c>
      <c r="C81" s="295" t="s">
        <v>1050</v>
      </c>
      <c r="D81" s="296" t="s">
        <v>996</v>
      </c>
      <c r="E81" s="297" t="s">
        <v>497</v>
      </c>
      <c r="F81" s="298" t="s">
        <v>998</v>
      </c>
      <c r="G81" s="299" t="s">
        <v>151</v>
      </c>
      <c r="H81" s="300">
        <v>8.15</v>
      </c>
      <c r="I81" s="302">
        <v>5</v>
      </c>
      <c r="J81" s="302"/>
      <c r="K81" s="302"/>
      <c r="L81" s="193"/>
      <c r="M81" s="224">
        <f t="shared" si="30"/>
        <v>192</v>
      </c>
      <c r="N81" s="225">
        <f t="shared" si="34"/>
        <v>130.4</v>
      </c>
      <c r="O81" s="218">
        <v>100</v>
      </c>
      <c r="P81" s="226">
        <f t="shared" si="35"/>
        <v>1.304</v>
      </c>
      <c r="Q81" s="227"/>
      <c r="R81" s="227"/>
      <c r="S81" s="227"/>
      <c r="T81" s="229">
        <f t="shared" si="33"/>
        <v>1.6300000000000001</v>
      </c>
      <c r="U81" s="231">
        <v>30</v>
      </c>
      <c r="V81" s="226">
        <f t="shared" si="25"/>
        <v>0.27166666666666667</v>
      </c>
      <c r="W81" s="230">
        <f t="shared" si="5"/>
        <v>6.791666666666667</v>
      </c>
      <c r="X81" s="261" t="s">
        <v>1806</v>
      </c>
      <c r="Y81" s="269"/>
    </row>
    <row r="82" spans="1:25" s="105" customFormat="1" ht="12.75">
      <c r="A82" s="103">
        <v>1</v>
      </c>
      <c r="B82" s="137">
        <f t="shared" si="36"/>
        <v>68</v>
      </c>
      <c r="C82" s="295" t="s">
        <v>1050</v>
      </c>
      <c r="D82" s="296" t="s">
        <v>1065</v>
      </c>
      <c r="E82" s="297" t="s">
        <v>1066</v>
      </c>
      <c r="F82" s="299" t="s">
        <v>1067</v>
      </c>
      <c r="G82" s="299" t="s">
        <v>575</v>
      </c>
      <c r="H82" s="308">
        <v>68.47</v>
      </c>
      <c r="I82" s="302">
        <v>5</v>
      </c>
      <c r="J82" s="302"/>
      <c r="K82" s="302"/>
      <c r="L82" s="193"/>
      <c r="M82" s="224">
        <f t="shared" si="30"/>
        <v>192</v>
      </c>
      <c r="N82" s="225">
        <f t="shared" si="34"/>
        <v>1095.52</v>
      </c>
      <c r="O82" s="218">
        <v>100</v>
      </c>
      <c r="P82" s="226">
        <f t="shared" si="35"/>
        <v>10.9552</v>
      </c>
      <c r="Q82" s="227"/>
      <c r="R82" s="227"/>
      <c r="S82" s="227"/>
      <c r="T82" s="229">
        <f t="shared" si="33"/>
        <v>13.693999999999999</v>
      </c>
      <c r="U82" s="231">
        <v>30</v>
      </c>
      <c r="V82" s="226">
        <f t="shared" si="25"/>
        <v>2.2823333333333333</v>
      </c>
      <c r="W82" s="230">
        <f t="shared" si="5"/>
        <v>57.05833333333333</v>
      </c>
      <c r="X82" s="261" t="s">
        <v>1806</v>
      </c>
      <c r="Y82" s="269"/>
    </row>
    <row r="83" spans="1:25" s="105" customFormat="1" ht="12.75">
      <c r="A83" s="103">
        <v>1</v>
      </c>
      <c r="B83" s="137">
        <f t="shared" si="36"/>
        <v>69</v>
      </c>
      <c r="C83" s="295" t="s">
        <v>1050</v>
      </c>
      <c r="D83" s="296" t="s">
        <v>1065</v>
      </c>
      <c r="E83" s="297" t="s">
        <v>1068</v>
      </c>
      <c r="F83" s="299" t="s">
        <v>257</v>
      </c>
      <c r="G83" s="299" t="s">
        <v>575</v>
      </c>
      <c r="H83" s="308">
        <v>28.17</v>
      </c>
      <c r="I83" s="302">
        <v>5</v>
      </c>
      <c r="J83" s="302"/>
      <c r="K83" s="302"/>
      <c r="L83" s="193"/>
      <c r="M83" s="224">
        <f t="shared" si="30"/>
        <v>192</v>
      </c>
      <c r="N83" s="225">
        <f t="shared" si="34"/>
        <v>450.72</v>
      </c>
      <c r="O83" s="218">
        <v>100</v>
      </c>
      <c r="P83" s="226">
        <f t="shared" si="35"/>
        <v>4.5072000000000001</v>
      </c>
      <c r="Q83" s="227"/>
      <c r="R83" s="227"/>
      <c r="S83" s="227"/>
      <c r="T83" s="229">
        <f t="shared" si="33"/>
        <v>5.6340000000000003</v>
      </c>
      <c r="U83" s="231">
        <v>30</v>
      </c>
      <c r="V83" s="226">
        <f t="shared" si="25"/>
        <v>0.93900000000000006</v>
      </c>
      <c r="W83" s="230">
        <f t="shared" si="5"/>
        <v>23.475000000000001</v>
      </c>
      <c r="X83" s="261" t="s">
        <v>1806</v>
      </c>
      <c r="Y83" s="269"/>
    </row>
    <row r="84" spans="1:25" s="105" customFormat="1" ht="12.75">
      <c r="A84" s="103">
        <v>1</v>
      </c>
      <c r="B84" s="137">
        <f t="shared" si="36"/>
        <v>70</v>
      </c>
      <c r="C84" s="295" t="s">
        <v>1050</v>
      </c>
      <c r="D84" s="296" t="s">
        <v>1051</v>
      </c>
      <c r="E84" s="297" t="s">
        <v>1069</v>
      </c>
      <c r="F84" s="299" t="s">
        <v>1056</v>
      </c>
      <c r="G84" s="299" t="s">
        <v>575</v>
      </c>
      <c r="H84" s="308">
        <v>68.66</v>
      </c>
      <c r="I84" s="302">
        <v>1</v>
      </c>
      <c r="J84" s="302">
        <v>4</v>
      </c>
      <c r="K84" s="302"/>
      <c r="L84" s="193"/>
      <c r="M84" s="224">
        <f t="shared" si="30"/>
        <v>38.400000000000006</v>
      </c>
      <c r="N84" s="225">
        <f t="shared" si="34"/>
        <v>219.71200000000002</v>
      </c>
      <c r="O84" s="218">
        <v>100</v>
      </c>
      <c r="P84" s="226">
        <f t="shared" si="35"/>
        <v>2.19712</v>
      </c>
      <c r="Q84" s="227">
        <f t="shared" si="31"/>
        <v>878.84799999999996</v>
      </c>
      <c r="R84" s="220">
        <v>200</v>
      </c>
      <c r="S84" s="228">
        <f t="shared" ref="S84:S89" si="37">Q84/R84</f>
        <v>4.3942399999999999</v>
      </c>
      <c r="T84" s="229">
        <f t="shared" si="33"/>
        <v>13.731999999999999</v>
      </c>
      <c r="U84" s="231">
        <v>30</v>
      </c>
      <c r="V84" s="226">
        <f t="shared" si="25"/>
        <v>2.2886666666666664</v>
      </c>
      <c r="W84" s="230">
        <f t="shared" si="5"/>
        <v>57.216666666666661</v>
      </c>
      <c r="X84" s="261" t="s">
        <v>1806</v>
      </c>
      <c r="Y84" s="269"/>
    </row>
    <row r="85" spans="1:25" s="105" customFormat="1" ht="12.75">
      <c r="A85" s="103">
        <v>1</v>
      </c>
      <c r="B85" s="137">
        <f t="shared" si="36"/>
        <v>71</v>
      </c>
      <c r="C85" s="295" t="s">
        <v>1050</v>
      </c>
      <c r="D85" s="296" t="s">
        <v>1051</v>
      </c>
      <c r="E85" s="297" t="s">
        <v>1070</v>
      </c>
      <c r="F85" s="299" t="s">
        <v>1056</v>
      </c>
      <c r="G85" s="299" t="s">
        <v>575</v>
      </c>
      <c r="H85" s="308">
        <v>70.48</v>
      </c>
      <c r="I85" s="302">
        <v>1</v>
      </c>
      <c r="J85" s="302">
        <v>4</v>
      </c>
      <c r="K85" s="302"/>
      <c r="L85" s="193"/>
      <c r="M85" s="224">
        <f t="shared" si="30"/>
        <v>38.400000000000006</v>
      </c>
      <c r="N85" s="225">
        <f t="shared" si="34"/>
        <v>225.53600000000006</v>
      </c>
      <c r="O85" s="218">
        <v>100</v>
      </c>
      <c r="P85" s="226">
        <f t="shared" si="35"/>
        <v>2.2553600000000005</v>
      </c>
      <c r="Q85" s="227">
        <f t="shared" si="31"/>
        <v>902.14400000000012</v>
      </c>
      <c r="R85" s="220">
        <v>200</v>
      </c>
      <c r="S85" s="228">
        <f t="shared" si="37"/>
        <v>4.510720000000001</v>
      </c>
      <c r="T85" s="229">
        <f t="shared" si="33"/>
        <v>14.096000000000002</v>
      </c>
      <c r="U85" s="231">
        <v>30</v>
      </c>
      <c r="V85" s="226">
        <f t="shared" si="25"/>
        <v>2.3493333333333335</v>
      </c>
      <c r="W85" s="230">
        <f t="shared" ref="W85:W129" si="38">V85*$W$7</f>
        <v>58.733333333333334</v>
      </c>
      <c r="X85" s="261" t="s">
        <v>1806</v>
      </c>
      <c r="Y85" s="269"/>
    </row>
    <row r="86" spans="1:25" s="105" customFormat="1" ht="12.75">
      <c r="A86" s="103">
        <v>1</v>
      </c>
      <c r="B86" s="137">
        <f t="shared" si="36"/>
        <v>72</v>
      </c>
      <c r="C86" s="295" t="s">
        <v>1050</v>
      </c>
      <c r="D86" s="296" t="s">
        <v>1065</v>
      </c>
      <c r="E86" s="297" t="s">
        <v>1071</v>
      </c>
      <c r="F86" s="299" t="s">
        <v>257</v>
      </c>
      <c r="G86" s="299" t="s">
        <v>575</v>
      </c>
      <c r="H86" s="308">
        <v>29.14</v>
      </c>
      <c r="I86" s="302">
        <v>5</v>
      </c>
      <c r="J86" s="302"/>
      <c r="K86" s="302"/>
      <c r="L86" s="197"/>
      <c r="M86" s="224">
        <f t="shared" si="30"/>
        <v>192</v>
      </c>
      <c r="N86" s="225">
        <f t="shared" si="34"/>
        <v>466.24</v>
      </c>
      <c r="O86" s="218">
        <v>100</v>
      </c>
      <c r="P86" s="226">
        <f t="shared" si="35"/>
        <v>4.6623999999999999</v>
      </c>
      <c r="Q86" s="227"/>
      <c r="R86" s="227"/>
      <c r="S86" s="227"/>
      <c r="T86" s="229">
        <f t="shared" si="33"/>
        <v>5.8279999999999994</v>
      </c>
      <c r="U86" s="231">
        <v>30</v>
      </c>
      <c r="V86" s="226">
        <f t="shared" si="25"/>
        <v>0.97133333333333338</v>
      </c>
      <c r="W86" s="230">
        <f t="shared" si="38"/>
        <v>24.283333333333335</v>
      </c>
      <c r="X86" s="261" t="s">
        <v>1806</v>
      </c>
      <c r="Y86" s="269"/>
    </row>
    <row r="87" spans="1:25" s="105" customFormat="1" ht="12.75">
      <c r="A87" s="175"/>
      <c r="B87" s="137">
        <f t="shared" si="36"/>
        <v>73</v>
      </c>
      <c r="C87" s="295" t="s">
        <v>1050</v>
      </c>
      <c r="D87" s="296" t="s">
        <v>1051</v>
      </c>
      <c r="E87" s="297" t="s">
        <v>1072</v>
      </c>
      <c r="F87" s="299" t="s">
        <v>1056</v>
      </c>
      <c r="G87" s="299" t="s">
        <v>575</v>
      </c>
      <c r="H87" s="308">
        <v>70.48</v>
      </c>
      <c r="I87" s="302">
        <v>1</v>
      </c>
      <c r="J87" s="302">
        <v>4</v>
      </c>
      <c r="K87" s="302"/>
      <c r="L87" s="193"/>
      <c r="M87" s="193"/>
      <c r="N87" s="225">
        <f t="shared" si="34"/>
        <v>0</v>
      </c>
      <c r="O87" s="218">
        <v>100</v>
      </c>
      <c r="P87" s="193"/>
      <c r="Q87" s="227">
        <f t="shared" si="31"/>
        <v>902.14400000000012</v>
      </c>
      <c r="R87" s="220">
        <v>200</v>
      </c>
      <c r="S87" s="228">
        <f t="shared" si="37"/>
        <v>4.510720000000001</v>
      </c>
      <c r="T87" s="229">
        <f t="shared" si="33"/>
        <v>14.096000000000002</v>
      </c>
      <c r="U87" s="231">
        <v>30</v>
      </c>
      <c r="V87" s="226">
        <f t="shared" si="25"/>
        <v>2.3493333333333335</v>
      </c>
      <c r="W87" s="230">
        <f t="shared" si="38"/>
        <v>58.733333333333334</v>
      </c>
      <c r="X87" s="261" t="s">
        <v>1806</v>
      </c>
      <c r="Y87" s="269"/>
    </row>
    <row r="88" spans="1:25" s="105" customFormat="1" ht="12.75">
      <c r="A88" s="198"/>
      <c r="B88" s="137">
        <f t="shared" si="36"/>
        <v>74</v>
      </c>
      <c r="C88" s="295" t="s">
        <v>1050</v>
      </c>
      <c r="D88" s="296" t="s">
        <v>1051</v>
      </c>
      <c r="E88" s="297" t="s">
        <v>1073</v>
      </c>
      <c r="F88" s="299" t="s">
        <v>1061</v>
      </c>
      <c r="G88" s="299" t="s">
        <v>575</v>
      </c>
      <c r="H88" s="308">
        <v>26.56</v>
      </c>
      <c r="I88" s="302">
        <v>1</v>
      </c>
      <c r="J88" s="302">
        <v>4</v>
      </c>
      <c r="K88" s="302"/>
      <c r="L88" s="193"/>
      <c r="M88" s="224">
        <f t="shared" si="30"/>
        <v>38.400000000000006</v>
      </c>
      <c r="N88" s="225">
        <f t="shared" si="34"/>
        <v>84.992000000000004</v>
      </c>
      <c r="O88" s="218">
        <v>100</v>
      </c>
      <c r="P88" s="226">
        <f t="shared" si="35"/>
        <v>0.84992000000000001</v>
      </c>
      <c r="Q88" s="227">
        <f t="shared" si="31"/>
        <v>339.96800000000002</v>
      </c>
      <c r="R88" s="220">
        <v>200</v>
      </c>
      <c r="S88" s="228">
        <f t="shared" si="37"/>
        <v>1.69984</v>
      </c>
      <c r="T88" s="229">
        <f t="shared" si="33"/>
        <v>5.3120000000000003</v>
      </c>
      <c r="U88" s="231">
        <v>30</v>
      </c>
      <c r="V88" s="226">
        <f t="shared" si="25"/>
        <v>0.88533333333333331</v>
      </c>
      <c r="W88" s="230">
        <f t="shared" si="38"/>
        <v>22.133333333333333</v>
      </c>
      <c r="X88" s="261" t="s">
        <v>1806</v>
      </c>
      <c r="Y88" s="269"/>
    </row>
    <row r="89" spans="1:25" s="105" customFormat="1" ht="12.75">
      <c r="A89" s="198"/>
      <c r="B89" s="137">
        <f t="shared" si="36"/>
        <v>75</v>
      </c>
      <c r="C89" s="295" t="s">
        <v>1050</v>
      </c>
      <c r="D89" s="296" t="s">
        <v>976</v>
      </c>
      <c r="E89" s="297" t="s">
        <v>1074</v>
      </c>
      <c r="F89" s="299" t="s">
        <v>1063</v>
      </c>
      <c r="G89" s="299" t="s">
        <v>575</v>
      </c>
      <c r="H89" s="308">
        <v>17.16</v>
      </c>
      <c r="I89" s="302">
        <v>1</v>
      </c>
      <c r="J89" s="302">
        <v>4</v>
      </c>
      <c r="K89" s="302"/>
      <c r="L89" s="193"/>
      <c r="M89" s="224">
        <f t="shared" si="30"/>
        <v>38.400000000000006</v>
      </c>
      <c r="N89" s="225">
        <f t="shared" si="34"/>
        <v>54.912000000000006</v>
      </c>
      <c r="O89" s="218">
        <v>100</v>
      </c>
      <c r="P89" s="226">
        <f t="shared" si="35"/>
        <v>0.54912000000000005</v>
      </c>
      <c r="Q89" s="227">
        <f t="shared" si="31"/>
        <v>219.64800000000002</v>
      </c>
      <c r="R89" s="220">
        <v>200</v>
      </c>
      <c r="S89" s="228">
        <f t="shared" si="37"/>
        <v>1.0982400000000001</v>
      </c>
      <c r="T89" s="229">
        <f t="shared" si="33"/>
        <v>3.4319999999999999</v>
      </c>
      <c r="U89" s="231">
        <v>30</v>
      </c>
      <c r="V89" s="226">
        <f t="shared" si="25"/>
        <v>0.57199999999999995</v>
      </c>
      <c r="W89" s="230">
        <f t="shared" si="38"/>
        <v>14.299999999999999</v>
      </c>
      <c r="X89" s="261" t="s">
        <v>1806</v>
      </c>
      <c r="Y89" s="269"/>
    </row>
    <row r="90" spans="1:25" s="105" customFormat="1" ht="12.75">
      <c r="A90" s="198"/>
      <c r="B90" s="137">
        <f t="shared" si="36"/>
        <v>76</v>
      </c>
      <c r="C90" s="295" t="s">
        <v>1050</v>
      </c>
      <c r="D90" s="296" t="s">
        <v>996</v>
      </c>
      <c r="E90" s="297" t="s">
        <v>1075</v>
      </c>
      <c r="F90" s="298" t="s">
        <v>1004</v>
      </c>
      <c r="G90" s="299" t="s">
        <v>151</v>
      </c>
      <c r="H90" s="300">
        <v>8.26</v>
      </c>
      <c r="I90" s="302">
        <v>5</v>
      </c>
      <c r="J90" s="302"/>
      <c r="K90" s="302"/>
      <c r="L90" s="193"/>
      <c r="M90" s="224">
        <f t="shared" si="30"/>
        <v>192</v>
      </c>
      <c r="N90" s="225">
        <f t="shared" si="34"/>
        <v>132.16</v>
      </c>
      <c r="O90" s="218">
        <v>100</v>
      </c>
      <c r="P90" s="226">
        <f t="shared" si="35"/>
        <v>1.3215999999999999</v>
      </c>
      <c r="Q90" s="227"/>
      <c r="R90" s="227"/>
      <c r="S90" s="227"/>
      <c r="T90" s="229">
        <f t="shared" si="33"/>
        <v>1.6519999999999999</v>
      </c>
      <c r="U90" s="231">
        <v>30</v>
      </c>
      <c r="V90" s="226">
        <f t="shared" si="25"/>
        <v>0.27533333333333332</v>
      </c>
      <c r="W90" s="230">
        <f t="shared" si="38"/>
        <v>6.8833333333333329</v>
      </c>
      <c r="X90" s="261" t="s">
        <v>1806</v>
      </c>
      <c r="Y90" s="269"/>
    </row>
    <row r="91" spans="1:25" s="105" customFormat="1" ht="12.75">
      <c r="A91" s="198"/>
      <c r="B91" s="137">
        <f t="shared" si="36"/>
        <v>77</v>
      </c>
      <c r="C91" s="295" t="s">
        <v>1050</v>
      </c>
      <c r="D91" s="296" t="s">
        <v>996</v>
      </c>
      <c r="E91" s="297" t="s">
        <v>1076</v>
      </c>
      <c r="F91" s="298" t="s">
        <v>998</v>
      </c>
      <c r="G91" s="299" t="s">
        <v>151</v>
      </c>
      <c r="H91" s="300">
        <v>8.26</v>
      </c>
      <c r="I91" s="302">
        <v>5</v>
      </c>
      <c r="J91" s="302"/>
      <c r="K91" s="302"/>
      <c r="L91" s="193"/>
      <c r="M91" s="224">
        <f t="shared" si="30"/>
        <v>192</v>
      </c>
      <c r="N91" s="225">
        <f t="shared" si="34"/>
        <v>132.16</v>
      </c>
      <c r="O91" s="218">
        <v>100</v>
      </c>
      <c r="P91" s="226">
        <f t="shared" si="35"/>
        <v>1.3215999999999999</v>
      </c>
      <c r="Q91" s="227"/>
      <c r="R91" s="227"/>
      <c r="S91" s="227"/>
      <c r="T91" s="229">
        <f t="shared" si="33"/>
        <v>1.6519999999999999</v>
      </c>
      <c r="U91" s="231">
        <v>30</v>
      </c>
      <c r="V91" s="226">
        <f t="shared" si="25"/>
        <v>0.27533333333333332</v>
      </c>
      <c r="W91" s="230">
        <f t="shared" si="38"/>
        <v>6.8833333333333329</v>
      </c>
      <c r="X91" s="261" t="s">
        <v>1806</v>
      </c>
      <c r="Y91" s="269"/>
    </row>
    <row r="92" spans="1:25" s="105" customFormat="1" ht="12.75">
      <c r="A92" s="198"/>
      <c r="B92" s="137">
        <f t="shared" si="36"/>
        <v>78</v>
      </c>
      <c r="C92" s="295" t="s">
        <v>1050</v>
      </c>
      <c r="D92" s="296" t="s">
        <v>996</v>
      </c>
      <c r="E92" s="297" t="s">
        <v>1077</v>
      </c>
      <c r="F92" s="298" t="s">
        <v>1078</v>
      </c>
      <c r="G92" s="299" t="s">
        <v>151</v>
      </c>
      <c r="H92" s="300">
        <v>3.42</v>
      </c>
      <c r="I92" s="302">
        <v>5</v>
      </c>
      <c r="J92" s="302"/>
      <c r="K92" s="302"/>
      <c r="L92" s="193"/>
      <c r="M92" s="224">
        <f t="shared" si="30"/>
        <v>192</v>
      </c>
      <c r="N92" s="225">
        <f t="shared" si="34"/>
        <v>54.72</v>
      </c>
      <c r="O92" s="218">
        <v>100</v>
      </c>
      <c r="P92" s="226">
        <f t="shared" si="35"/>
        <v>0.54720000000000002</v>
      </c>
      <c r="Q92" s="227"/>
      <c r="R92" s="227"/>
      <c r="S92" s="227"/>
      <c r="T92" s="229">
        <f t="shared" si="33"/>
        <v>0.68400000000000005</v>
      </c>
      <c r="U92" s="231">
        <v>30</v>
      </c>
      <c r="V92" s="226">
        <f t="shared" si="25"/>
        <v>0.114</v>
      </c>
      <c r="W92" s="230">
        <f t="shared" si="38"/>
        <v>2.85</v>
      </c>
      <c r="X92" s="261" t="s">
        <v>1806</v>
      </c>
      <c r="Y92" s="269"/>
    </row>
    <row r="93" spans="1:25" s="105" customFormat="1" ht="12.75">
      <c r="A93" s="198"/>
      <c r="B93" s="137">
        <f t="shared" si="36"/>
        <v>79</v>
      </c>
      <c r="C93" s="295" t="s">
        <v>1050</v>
      </c>
      <c r="D93" s="296" t="s">
        <v>996</v>
      </c>
      <c r="E93" s="297" t="s">
        <v>1079</v>
      </c>
      <c r="F93" s="298" t="s">
        <v>1078</v>
      </c>
      <c r="G93" s="299" t="s">
        <v>151</v>
      </c>
      <c r="H93" s="300">
        <v>3.42</v>
      </c>
      <c r="I93" s="302">
        <v>5</v>
      </c>
      <c r="J93" s="302"/>
      <c r="K93" s="302"/>
      <c r="L93" s="193"/>
      <c r="M93" s="224">
        <f t="shared" si="30"/>
        <v>192</v>
      </c>
      <c r="N93" s="225">
        <f t="shared" si="34"/>
        <v>54.72</v>
      </c>
      <c r="O93" s="218">
        <v>100</v>
      </c>
      <c r="P93" s="226">
        <f t="shared" si="35"/>
        <v>0.54720000000000002</v>
      </c>
      <c r="Q93" s="227"/>
      <c r="R93" s="227"/>
      <c r="S93" s="227"/>
      <c r="T93" s="229">
        <f t="shared" si="33"/>
        <v>0.68400000000000005</v>
      </c>
      <c r="U93" s="231">
        <v>30</v>
      </c>
      <c r="V93" s="226">
        <f t="shared" ref="V93:V129" si="39">H93/U93</f>
        <v>0.114</v>
      </c>
      <c r="W93" s="230">
        <f t="shared" si="38"/>
        <v>2.85</v>
      </c>
      <c r="X93" s="261" t="s">
        <v>1806</v>
      </c>
      <c r="Y93" s="269"/>
    </row>
    <row r="94" spans="1:25" s="105" customFormat="1" ht="12.75">
      <c r="A94" s="198"/>
      <c r="B94" s="137">
        <f t="shared" si="36"/>
        <v>80</v>
      </c>
      <c r="C94" s="295" t="s">
        <v>1050</v>
      </c>
      <c r="D94" s="296"/>
      <c r="E94" s="297" t="s">
        <v>1080</v>
      </c>
      <c r="F94" s="303" t="s">
        <v>992</v>
      </c>
      <c r="G94" s="303" t="s">
        <v>941</v>
      </c>
      <c r="H94" s="300">
        <v>5.33</v>
      </c>
      <c r="I94" s="302"/>
      <c r="J94" s="302"/>
      <c r="K94" s="302"/>
      <c r="L94" s="193"/>
      <c r="M94" s="193"/>
      <c r="N94" s="193"/>
      <c r="O94" s="193"/>
      <c r="P94" s="193"/>
      <c r="Q94" s="193"/>
      <c r="R94" s="193"/>
      <c r="S94" s="193"/>
      <c r="T94" s="193"/>
      <c r="U94" s="193"/>
      <c r="V94" s="193"/>
      <c r="W94" s="193"/>
      <c r="X94" s="261" t="s">
        <v>1806</v>
      </c>
      <c r="Y94" s="290" t="s">
        <v>1111</v>
      </c>
    </row>
    <row r="95" spans="1:25" s="105" customFormat="1" ht="12.75">
      <c r="A95" s="198"/>
      <c r="B95" s="137">
        <f t="shared" si="36"/>
        <v>81</v>
      </c>
      <c r="C95" s="295" t="s">
        <v>1050</v>
      </c>
      <c r="D95" s="296" t="s">
        <v>993</v>
      </c>
      <c r="E95" s="297" t="s">
        <v>1081</v>
      </c>
      <c r="F95" s="303" t="s">
        <v>1082</v>
      </c>
      <c r="G95" s="303" t="s">
        <v>941</v>
      </c>
      <c r="H95" s="300">
        <v>6.77</v>
      </c>
      <c r="I95" s="302"/>
      <c r="J95" s="302"/>
      <c r="K95" s="302"/>
      <c r="L95" s="193"/>
      <c r="M95" s="193"/>
      <c r="N95" s="193"/>
      <c r="O95" s="218">
        <v>100</v>
      </c>
      <c r="P95" s="226"/>
      <c r="Q95" s="227"/>
      <c r="R95" s="227"/>
      <c r="S95" s="227"/>
      <c r="T95" s="229">
        <f t="shared" si="33"/>
        <v>1.3539999999999999</v>
      </c>
      <c r="U95" s="231">
        <v>30</v>
      </c>
      <c r="V95" s="226">
        <f t="shared" si="39"/>
        <v>0.22566666666666665</v>
      </c>
      <c r="W95" s="230">
        <f t="shared" si="38"/>
        <v>5.6416666666666666</v>
      </c>
      <c r="X95" s="261" t="s">
        <v>1806</v>
      </c>
      <c r="Y95" s="269"/>
    </row>
    <row r="96" spans="1:25" s="105" customFormat="1" ht="12.75">
      <c r="A96" s="198"/>
      <c r="B96" s="137">
        <f t="shared" si="36"/>
        <v>82</v>
      </c>
      <c r="C96" s="295" t="s">
        <v>1050</v>
      </c>
      <c r="D96" s="296" t="s">
        <v>966</v>
      </c>
      <c r="E96" s="297" t="s">
        <v>1083</v>
      </c>
      <c r="F96" s="303" t="s">
        <v>1084</v>
      </c>
      <c r="G96" s="303" t="s">
        <v>575</v>
      </c>
      <c r="H96" s="300">
        <v>191.1</v>
      </c>
      <c r="I96" s="302">
        <v>3</v>
      </c>
      <c r="J96" s="302">
        <v>2</v>
      </c>
      <c r="K96" s="302"/>
      <c r="L96" s="193"/>
      <c r="M96" s="224">
        <f t="shared" si="30"/>
        <v>115.20000000000002</v>
      </c>
      <c r="N96" s="225">
        <f t="shared" si="34"/>
        <v>1834.5600000000002</v>
      </c>
      <c r="O96" s="218">
        <v>100</v>
      </c>
      <c r="P96" s="226">
        <f t="shared" si="35"/>
        <v>18.345600000000001</v>
      </c>
      <c r="Q96" s="227">
        <f t="shared" si="31"/>
        <v>1223.04</v>
      </c>
      <c r="R96" s="220">
        <v>200</v>
      </c>
      <c r="S96" s="228">
        <f t="shared" ref="S96:S108" si="40">Q96/R96</f>
        <v>6.1151999999999997</v>
      </c>
      <c r="T96" s="229">
        <f t="shared" si="33"/>
        <v>38.22</v>
      </c>
      <c r="U96" s="231">
        <v>30</v>
      </c>
      <c r="V96" s="226">
        <f t="shared" si="39"/>
        <v>6.37</v>
      </c>
      <c r="W96" s="230">
        <f t="shared" si="38"/>
        <v>159.25</v>
      </c>
      <c r="X96" s="261" t="s">
        <v>1806</v>
      </c>
      <c r="Y96" s="269"/>
    </row>
    <row r="97" spans="1:25" s="105" customFormat="1" ht="12.75">
      <c r="A97" s="198"/>
      <c r="B97" s="137">
        <f t="shared" si="36"/>
        <v>83</v>
      </c>
      <c r="C97" s="295" t="s">
        <v>1050</v>
      </c>
      <c r="D97" s="296" t="s">
        <v>966</v>
      </c>
      <c r="E97" s="297" t="s">
        <v>1085</v>
      </c>
      <c r="F97" s="303" t="s">
        <v>1084</v>
      </c>
      <c r="G97" s="303" t="s">
        <v>575</v>
      </c>
      <c r="H97" s="300">
        <v>191.1</v>
      </c>
      <c r="I97" s="302">
        <v>3</v>
      </c>
      <c r="J97" s="302">
        <v>2</v>
      </c>
      <c r="K97" s="302"/>
      <c r="L97" s="193"/>
      <c r="M97" s="224">
        <f t="shared" si="30"/>
        <v>115.20000000000002</v>
      </c>
      <c r="N97" s="225">
        <f t="shared" si="34"/>
        <v>1834.5600000000002</v>
      </c>
      <c r="O97" s="218">
        <v>100</v>
      </c>
      <c r="P97" s="226">
        <f t="shared" si="35"/>
        <v>18.345600000000001</v>
      </c>
      <c r="Q97" s="227">
        <f t="shared" si="31"/>
        <v>1223.04</v>
      </c>
      <c r="R97" s="220">
        <v>200</v>
      </c>
      <c r="S97" s="228">
        <f t="shared" si="40"/>
        <v>6.1151999999999997</v>
      </c>
      <c r="T97" s="229">
        <f t="shared" si="33"/>
        <v>38.22</v>
      </c>
      <c r="U97" s="231">
        <v>30</v>
      </c>
      <c r="V97" s="226">
        <f t="shared" si="39"/>
        <v>6.37</v>
      </c>
      <c r="W97" s="230">
        <f t="shared" si="38"/>
        <v>159.25</v>
      </c>
      <c r="X97" s="261" t="s">
        <v>1806</v>
      </c>
      <c r="Y97" s="269"/>
    </row>
    <row r="98" spans="1:25" s="105" customFormat="1" ht="12.75">
      <c r="A98" s="198"/>
      <c r="B98" s="137">
        <f t="shared" si="36"/>
        <v>84</v>
      </c>
      <c r="C98" s="295" t="s">
        <v>1050</v>
      </c>
      <c r="D98" s="296" t="s">
        <v>960</v>
      </c>
      <c r="E98" s="297" t="s">
        <v>1086</v>
      </c>
      <c r="F98" s="303" t="s">
        <v>1087</v>
      </c>
      <c r="G98" s="303" t="s">
        <v>575</v>
      </c>
      <c r="H98" s="300">
        <v>122.35</v>
      </c>
      <c r="I98" s="302">
        <v>3</v>
      </c>
      <c r="J98" s="302">
        <v>2</v>
      </c>
      <c r="K98" s="302"/>
      <c r="L98" s="193"/>
      <c r="M98" s="224">
        <f t="shared" si="30"/>
        <v>115.20000000000002</v>
      </c>
      <c r="N98" s="225">
        <f t="shared" si="34"/>
        <v>1174.5600000000002</v>
      </c>
      <c r="O98" s="218">
        <v>100</v>
      </c>
      <c r="P98" s="226">
        <f t="shared" si="35"/>
        <v>11.745600000000001</v>
      </c>
      <c r="Q98" s="227">
        <f t="shared" si="31"/>
        <v>783.04</v>
      </c>
      <c r="R98" s="220">
        <v>200</v>
      </c>
      <c r="S98" s="228">
        <f t="shared" si="40"/>
        <v>3.9152</v>
      </c>
      <c r="T98" s="229">
        <f t="shared" si="33"/>
        <v>24.47</v>
      </c>
      <c r="U98" s="231">
        <v>30</v>
      </c>
      <c r="V98" s="226">
        <f t="shared" si="39"/>
        <v>4.0783333333333331</v>
      </c>
      <c r="W98" s="230">
        <f t="shared" si="38"/>
        <v>101.95833333333333</v>
      </c>
      <c r="X98" s="261" t="s">
        <v>1806</v>
      </c>
      <c r="Y98" s="269"/>
    </row>
    <row r="99" spans="1:25" s="105" customFormat="1" ht="12.75">
      <c r="A99" s="198">
        <v>1</v>
      </c>
      <c r="B99" s="137">
        <f t="shared" si="36"/>
        <v>85</v>
      </c>
      <c r="C99" s="295" t="s">
        <v>1050</v>
      </c>
      <c r="D99" s="296" t="s">
        <v>960</v>
      </c>
      <c r="E99" s="297" t="s">
        <v>1088</v>
      </c>
      <c r="F99" s="303" t="s">
        <v>1089</v>
      </c>
      <c r="G99" s="303" t="s">
        <v>941</v>
      </c>
      <c r="H99" s="300">
        <v>23.48</v>
      </c>
      <c r="I99" s="302">
        <v>3</v>
      </c>
      <c r="J99" s="302">
        <v>2</v>
      </c>
      <c r="K99" s="302"/>
      <c r="L99" s="193"/>
      <c r="M99" s="224">
        <f t="shared" si="30"/>
        <v>115.20000000000002</v>
      </c>
      <c r="N99" s="225">
        <f t="shared" si="34"/>
        <v>225.40800000000004</v>
      </c>
      <c r="O99" s="218">
        <v>100</v>
      </c>
      <c r="P99" s="226">
        <f t="shared" si="35"/>
        <v>2.2540800000000005</v>
      </c>
      <c r="Q99" s="227">
        <f t="shared" si="31"/>
        <v>150.27200000000002</v>
      </c>
      <c r="R99" s="220">
        <v>200</v>
      </c>
      <c r="S99" s="228">
        <f t="shared" si="40"/>
        <v>0.75136000000000014</v>
      </c>
      <c r="T99" s="229">
        <f t="shared" si="33"/>
        <v>4.6959999999999997</v>
      </c>
      <c r="U99" s="231">
        <v>30</v>
      </c>
      <c r="V99" s="226">
        <f t="shared" si="39"/>
        <v>0.78266666666666673</v>
      </c>
      <c r="W99" s="230">
        <f t="shared" si="38"/>
        <v>19.56666666666667</v>
      </c>
      <c r="X99" s="261" t="s">
        <v>1806</v>
      </c>
      <c r="Y99" s="269"/>
    </row>
    <row r="100" spans="1:25" s="105" customFormat="1" ht="12.75">
      <c r="A100" s="103">
        <v>1</v>
      </c>
      <c r="B100" s="137">
        <f t="shared" si="36"/>
        <v>86</v>
      </c>
      <c r="C100" s="295" t="s">
        <v>1050</v>
      </c>
      <c r="D100" s="296" t="s">
        <v>960</v>
      </c>
      <c r="E100" s="304" t="s">
        <v>1090</v>
      </c>
      <c r="F100" s="305" t="s">
        <v>1089</v>
      </c>
      <c r="G100" s="305" t="s">
        <v>941</v>
      </c>
      <c r="H100" s="306">
        <v>23.63</v>
      </c>
      <c r="I100" s="302">
        <v>3</v>
      </c>
      <c r="J100" s="302">
        <v>2</v>
      </c>
      <c r="K100" s="302"/>
      <c r="L100" s="193"/>
      <c r="M100" s="224">
        <f t="shared" si="30"/>
        <v>115.20000000000002</v>
      </c>
      <c r="N100" s="225">
        <f t="shared" si="34"/>
        <v>226.84800000000004</v>
      </c>
      <c r="O100" s="218">
        <v>100</v>
      </c>
      <c r="P100" s="226">
        <f t="shared" si="35"/>
        <v>2.2684800000000003</v>
      </c>
      <c r="Q100" s="227">
        <f t="shared" si="31"/>
        <v>151.232</v>
      </c>
      <c r="R100" s="220">
        <v>200</v>
      </c>
      <c r="S100" s="228">
        <f t="shared" si="40"/>
        <v>0.75615999999999994</v>
      </c>
      <c r="T100" s="229">
        <f t="shared" si="33"/>
        <v>4.726</v>
      </c>
      <c r="U100" s="231">
        <v>30</v>
      </c>
      <c r="V100" s="226">
        <f t="shared" si="39"/>
        <v>0.78766666666666663</v>
      </c>
      <c r="W100" s="230">
        <f t="shared" si="38"/>
        <v>19.691666666666666</v>
      </c>
      <c r="X100" s="261" t="s">
        <v>1806</v>
      </c>
      <c r="Y100" s="269"/>
    </row>
    <row r="101" spans="1:25" s="105" customFormat="1" ht="12.75">
      <c r="A101" s="103">
        <v>1</v>
      </c>
      <c r="B101" s="137">
        <f t="shared" si="36"/>
        <v>87</v>
      </c>
      <c r="C101" s="295" t="s">
        <v>1091</v>
      </c>
      <c r="D101" s="296" t="s">
        <v>1051</v>
      </c>
      <c r="E101" s="297" t="s">
        <v>1092</v>
      </c>
      <c r="F101" s="299" t="s">
        <v>667</v>
      </c>
      <c r="G101" s="299" t="s">
        <v>575</v>
      </c>
      <c r="H101" s="308">
        <v>68.47</v>
      </c>
      <c r="I101" s="302">
        <v>1</v>
      </c>
      <c r="J101" s="302">
        <v>4</v>
      </c>
      <c r="K101" s="302"/>
      <c r="L101" s="193"/>
      <c r="M101" s="224">
        <f t="shared" si="30"/>
        <v>38.400000000000006</v>
      </c>
      <c r="N101" s="225">
        <f t="shared" si="34"/>
        <v>219.10400000000004</v>
      </c>
      <c r="O101" s="218">
        <v>100</v>
      </c>
      <c r="P101" s="226">
        <f t="shared" si="35"/>
        <v>2.1910400000000005</v>
      </c>
      <c r="Q101" s="227">
        <f t="shared" si="31"/>
        <v>876.41600000000005</v>
      </c>
      <c r="R101" s="220">
        <v>200</v>
      </c>
      <c r="S101" s="228">
        <f t="shared" si="40"/>
        <v>4.3820800000000002</v>
      </c>
      <c r="T101" s="229">
        <f t="shared" si="33"/>
        <v>13.693999999999999</v>
      </c>
      <c r="U101" s="231">
        <v>30</v>
      </c>
      <c r="V101" s="226">
        <f t="shared" si="39"/>
        <v>2.2823333333333333</v>
      </c>
      <c r="W101" s="230">
        <f t="shared" si="38"/>
        <v>57.05833333333333</v>
      </c>
      <c r="X101" s="261" t="s">
        <v>1806</v>
      </c>
      <c r="Y101" s="269"/>
    </row>
    <row r="102" spans="1:25" s="105" customFormat="1" ht="12.75">
      <c r="A102" s="103">
        <v>1</v>
      </c>
      <c r="B102" s="137">
        <f t="shared" si="36"/>
        <v>88</v>
      </c>
      <c r="C102" s="295" t="s">
        <v>1091</v>
      </c>
      <c r="D102" s="296" t="s">
        <v>1065</v>
      </c>
      <c r="E102" s="297" t="s">
        <v>1093</v>
      </c>
      <c r="F102" s="299" t="s">
        <v>257</v>
      </c>
      <c r="G102" s="299" t="s">
        <v>575</v>
      </c>
      <c r="H102" s="308">
        <v>28.17</v>
      </c>
      <c r="I102" s="302">
        <v>5</v>
      </c>
      <c r="J102" s="302"/>
      <c r="K102" s="302"/>
      <c r="L102" s="193"/>
      <c r="M102" s="224">
        <f t="shared" si="30"/>
        <v>192</v>
      </c>
      <c r="N102" s="225">
        <f t="shared" si="34"/>
        <v>450.72</v>
      </c>
      <c r="O102" s="218">
        <v>100</v>
      </c>
      <c r="P102" s="226">
        <f t="shared" si="35"/>
        <v>4.5072000000000001</v>
      </c>
      <c r="Q102" s="227"/>
      <c r="R102" s="227"/>
      <c r="S102" s="227"/>
      <c r="T102" s="229">
        <f t="shared" si="33"/>
        <v>5.6340000000000003</v>
      </c>
      <c r="U102" s="231">
        <v>30</v>
      </c>
      <c r="V102" s="226">
        <f t="shared" si="39"/>
        <v>0.93900000000000006</v>
      </c>
      <c r="W102" s="230">
        <f t="shared" si="38"/>
        <v>23.475000000000001</v>
      </c>
      <c r="X102" s="261" t="s">
        <v>1806</v>
      </c>
      <c r="Y102" s="269"/>
    </row>
    <row r="103" spans="1:25" s="105" customFormat="1" ht="12.75">
      <c r="A103" s="103">
        <v>1</v>
      </c>
      <c r="B103" s="137">
        <f t="shared" si="36"/>
        <v>89</v>
      </c>
      <c r="C103" s="295" t="s">
        <v>1091</v>
      </c>
      <c r="D103" s="296" t="s">
        <v>1051</v>
      </c>
      <c r="E103" s="297" t="s">
        <v>1094</v>
      </c>
      <c r="F103" s="299" t="s">
        <v>1056</v>
      </c>
      <c r="G103" s="299" t="s">
        <v>575</v>
      </c>
      <c r="H103" s="308">
        <v>68.66</v>
      </c>
      <c r="I103" s="302">
        <v>1</v>
      </c>
      <c r="J103" s="302">
        <v>4</v>
      </c>
      <c r="K103" s="302"/>
      <c r="L103" s="193"/>
      <c r="M103" s="224">
        <f t="shared" si="30"/>
        <v>38.400000000000006</v>
      </c>
      <c r="N103" s="225">
        <f t="shared" si="34"/>
        <v>219.71200000000002</v>
      </c>
      <c r="O103" s="218">
        <v>100</v>
      </c>
      <c r="P103" s="226">
        <f t="shared" si="35"/>
        <v>2.19712</v>
      </c>
      <c r="Q103" s="227">
        <f t="shared" si="31"/>
        <v>878.84799999999996</v>
      </c>
      <c r="R103" s="220">
        <v>200</v>
      </c>
      <c r="S103" s="228">
        <f t="shared" si="40"/>
        <v>4.3942399999999999</v>
      </c>
      <c r="T103" s="229">
        <f t="shared" si="33"/>
        <v>13.731999999999999</v>
      </c>
      <c r="U103" s="231">
        <v>30</v>
      </c>
      <c r="V103" s="226">
        <f t="shared" si="39"/>
        <v>2.2886666666666664</v>
      </c>
      <c r="W103" s="230">
        <f t="shared" si="38"/>
        <v>57.216666666666661</v>
      </c>
      <c r="X103" s="261" t="s">
        <v>1806</v>
      </c>
      <c r="Y103" s="269"/>
    </row>
    <row r="104" spans="1:25" s="105" customFormat="1" ht="12.75">
      <c r="A104" s="103">
        <v>1</v>
      </c>
      <c r="B104" s="137">
        <f t="shared" si="36"/>
        <v>90</v>
      </c>
      <c r="C104" s="295" t="s">
        <v>1091</v>
      </c>
      <c r="D104" s="296" t="s">
        <v>1051</v>
      </c>
      <c r="E104" s="297" t="s">
        <v>1095</v>
      </c>
      <c r="F104" s="299" t="s">
        <v>1056</v>
      </c>
      <c r="G104" s="299" t="s">
        <v>575</v>
      </c>
      <c r="H104" s="308">
        <v>70.48</v>
      </c>
      <c r="I104" s="302">
        <v>1</v>
      </c>
      <c r="J104" s="302">
        <v>4</v>
      </c>
      <c r="K104" s="302"/>
      <c r="L104" s="193"/>
      <c r="M104" s="224">
        <f t="shared" si="30"/>
        <v>38.400000000000006</v>
      </c>
      <c r="N104" s="225">
        <f t="shared" si="34"/>
        <v>225.53600000000006</v>
      </c>
      <c r="O104" s="218">
        <v>100</v>
      </c>
      <c r="P104" s="226">
        <f t="shared" si="35"/>
        <v>2.2553600000000005</v>
      </c>
      <c r="Q104" s="227">
        <f t="shared" si="31"/>
        <v>902.14400000000012</v>
      </c>
      <c r="R104" s="220">
        <v>200</v>
      </c>
      <c r="S104" s="228">
        <f t="shared" si="40"/>
        <v>4.510720000000001</v>
      </c>
      <c r="T104" s="229">
        <f t="shared" si="33"/>
        <v>14.096000000000002</v>
      </c>
      <c r="U104" s="231">
        <v>30</v>
      </c>
      <c r="V104" s="226">
        <f t="shared" si="39"/>
        <v>2.3493333333333335</v>
      </c>
      <c r="W104" s="230">
        <f t="shared" si="38"/>
        <v>58.733333333333334</v>
      </c>
      <c r="X104" s="261" t="s">
        <v>1806</v>
      </c>
      <c r="Y104" s="269"/>
    </row>
    <row r="105" spans="1:25" s="105" customFormat="1" ht="12.75">
      <c r="A105" s="103">
        <v>1</v>
      </c>
      <c r="B105" s="137">
        <f t="shared" si="36"/>
        <v>91</v>
      </c>
      <c r="C105" s="295" t="s">
        <v>1091</v>
      </c>
      <c r="D105" s="296" t="s">
        <v>1065</v>
      </c>
      <c r="E105" s="297" t="s">
        <v>1096</v>
      </c>
      <c r="F105" s="299" t="s">
        <v>257</v>
      </c>
      <c r="G105" s="299" t="s">
        <v>575</v>
      </c>
      <c r="H105" s="308">
        <v>29.14</v>
      </c>
      <c r="I105" s="302">
        <v>5</v>
      </c>
      <c r="J105" s="302"/>
      <c r="K105" s="302"/>
      <c r="L105" s="193"/>
      <c r="M105" s="224">
        <f t="shared" si="30"/>
        <v>192</v>
      </c>
      <c r="N105" s="225">
        <f t="shared" si="34"/>
        <v>466.24</v>
      </c>
      <c r="O105" s="218">
        <v>100</v>
      </c>
      <c r="P105" s="226">
        <f t="shared" si="35"/>
        <v>4.6623999999999999</v>
      </c>
      <c r="Q105" s="227"/>
      <c r="R105" s="227"/>
      <c r="S105" s="227"/>
      <c r="T105" s="229">
        <f t="shared" si="33"/>
        <v>5.8279999999999994</v>
      </c>
      <c r="U105" s="231">
        <v>30</v>
      </c>
      <c r="V105" s="226">
        <f t="shared" si="39"/>
        <v>0.97133333333333338</v>
      </c>
      <c r="W105" s="230">
        <f t="shared" si="38"/>
        <v>24.283333333333335</v>
      </c>
      <c r="X105" s="261" t="s">
        <v>1806</v>
      </c>
      <c r="Y105" s="269"/>
    </row>
    <row r="106" spans="1:25" s="105" customFormat="1" ht="12.75">
      <c r="A106" s="103">
        <v>1</v>
      </c>
      <c r="B106" s="137">
        <f t="shared" si="36"/>
        <v>92</v>
      </c>
      <c r="C106" s="295" t="s">
        <v>1091</v>
      </c>
      <c r="D106" s="296" t="s">
        <v>1051</v>
      </c>
      <c r="E106" s="297" t="s">
        <v>1097</v>
      </c>
      <c r="F106" s="299" t="s">
        <v>1056</v>
      </c>
      <c r="G106" s="299" t="s">
        <v>575</v>
      </c>
      <c r="H106" s="308">
        <v>70.48</v>
      </c>
      <c r="I106" s="302">
        <v>1</v>
      </c>
      <c r="J106" s="302">
        <v>4</v>
      </c>
      <c r="K106" s="302"/>
      <c r="L106" s="201"/>
      <c r="M106" s="224">
        <f t="shared" si="30"/>
        <v>38.400000000000006</v>
      </c>
      <c r="N106" s="225">
        <f t="shared" si="34"/>
        <v>225.53600000000006</v>
      </c>
      <c r="O106" s="218">
        <v>100</v>
      </c>
      <c r="P106" s="226">
        <f t="shared" si="35"/>
        <v>2.2553600000000005</v>
      </c>
      <c r="Q106" s="227">
        <f t="shared" si="31"/>
        <v>902.14400000000012</v>
      </c>
      <c r="R106" s="220">
        <v>200</v>
      </c>
      <c r="S106" s="228">
        <f t="shared" si="40"/>
        <v>4.510720000000001</v>
      </c>
      <c r="T106" s="229">
        <f t="shared" si="33"/>
        <v>14.096000000000002</v>
      </c>
      <c r="U106" s="231">
        <v>30</v>
      </c>
      <c r="V106" s="226">
        <f t="shared" si="39"/>
        <v>2.3493333333333335</v>
      </c>
      <c r="W106" s="230">
        <f t="shared" si="38"/>
        <v>58.733333333333334</v>
      </c>
      <c r="X106" s="261" t="s">
        <v>1806</v>
      </c>
      <c r="Y106" s="269"/>
    </row>
    <row r="107" spans="1:25" s="105" customFormat="1" ht="12.75">
      <c r="A107" s="103">
        <v>1</v>
      </c>
      <c r="B107" s="137">
        <f t="shared" si="36"/>
        <v>93</v>
      </c>
      <c r="C107" s="295" t="s">
        <v>1091</v>
      </c>
      <c r="D107" s="296" t="s">
        <v>1051</v>
      </c>
      <c r="E107" s="297" t="s">
        <v>1098</v>
      </c>
      <c r="F107" s="299" t="s">
        <v>1061</v>
      </c>
      <c r="G107" s="299" t="s">
        <v>575</v>
      </c>
      <c r="H107" s="308">
        <v>28.74</v>
      </c>
      <c r="I107" s="302">
        <v>1</v>
      </c>
      <c r="J107" s="302">
        <v>4</v>
      </c>
      <c r="K107" s="302"/>
      <c r="L107" s="193"/>
      <c r="M107" s="224">
        <f t="shared" si="30"/>
        <v>38.400000000000006</v>
      </c>
      <c r="N107" s="225">
        <f t="shared" si="34"/>
        <v>91.968000000000018</v>
      </c>
      <c r="O107" s="218">
        <v>100</v>
      </c>
      <c r="P107" s="226">
        <f t="shared" si="35"/>
        <v>0.91968000000000016</v>
      </c>
      <c r="Q107" s="227">
        <f t="shared" si="31"/>
        <v>367.87200000000001</v>
      </c>
      <c r="R107" s="220">
        <v>200</v>
      </c>
      <c r="S107" s="228">
        <f t="shared" si="40"/>
        <v>1.8393600000000001</v>
      </c>
      <c r="T107" s="229">
        <f t="shared" si="33"/>
        <v>5.7479999999999993</v>
      </c>
      <c r="U107" s="231">
        <v>30</v>
      </c>
      <c r="V107" s="226">
        <f t="shared" si="39"/>
        <v>0.95799999999999996</v>
      </c>
      <c r="W107" s="230">
        <f t="shared" si="38"/>
        <v>23.95</v>
      </c>
      <c r="X107" s="261" t="s">
        <v>1806</v>
      </c>
      <c r="Y107" s="269"/>
    </row>
    <row r="108" spans="1:25" s="105" customFormat="1" ht="12.75">
      <c r="A108" s="103"/>
      <c r="B108" s="137">
        <f t="shared" si="36"/>
        <v>94</v>
      </c>
      <c r="C108" s="295" t="s">
        <v>1091</v>
      </c>
      <c r="D108" s="296" t="s">
        <v>1051</v>
      </c>
      <c r="E108" s="297" t="s">
        <v>1099</v>
      </c>
      <c r="F108" s="299" t="s">
        <v>1063</v>
      </c>
      <c r="G108" s="299" t="s">
        <v>575</v>
      </c>
      <c r="H108" s="308">
        <v>17.16</v>
      </c>
      <c r="I108" s="302">
        <v>1</v>
      </c>
      <c r="J108" s="302">
        <v>4</v>
      </c>
      <c r="K108" s="302"/>
      <c r="L108" s="193"/>
      <c r="M108" s="224">
        <f t="shared" si="30"/>
        <v>38.400000000000006</v>
      </c>
      <c r="N108" s="225">
        <f t="shared" si="34"/>
        <v>54.912000000000006</v>
      </c>
      <c r="O108" s="218">
        <v>100</v>
      </c>
      <c r="P108" s="226">
        <f t="shared" si="35"/>
        <v>0.54912000000000005</v>
      </c>
      <c r="Q108" s="227">
        <f t="shared" si="31"/>
        <v>219.64800000000002</v>
      </c>
      <c r="R108" s="220">
        <v>200</v>
      </c>
      <c r="S108" s="228">
        <f t="shared" si="40"/>
        <v>1.0982400000000001</v>
      </c>
      <c r="T108" s="229">
        <f t="shared" si="33"/>
        <v>3.4319999999999999</v>
      </c>
      <c r="U108" s="231">
        <v>30</v>
      </c>
      <c r="V108" s="226">
        <f t="shared" si="39"/>
        <v>0.57199999999999995</v>
      </c>
      <c r="W108" s="230">
        <f t="shared" si="38"/>
        <v>14.299999999999999</v>
      </c>
      <c r="X108" s="261" t="s">
        <v>1806</v>
      </c>
      <c r="Y108" s="269"/>
    </row>
    <row r="109" spans="1:25" s="105" customFormat="1" ht="12.75">
      <c r="A109" s="103"/>
      <c r="B109" s="137">
        <f t="shared" si="36"/>
        <v>95</v>
      </c>
      <c r="C109" s="295" t="s">
        <v>1091</v>
      </c>
      <c r="D109" s="296" t="s">
        <v>996</v>
      </c>
      <c r="E109" s="297" t="s">
        <v>1100</v>
      </c>
      <c r="F109" s="298" t="s">
        <v>1004</v>
      </c>
      <c r="G109" s="299" t="s">
        <v>151</v>
      </c>
      <c r="H109" s="300">
        <v>8.26</v>
      </c>
      <c r="I109" s="302">
        <v>5</v>
      </c>
      <c r="J109" s="302"/>
      <c r="K109" s="302"/>
      <c r="L109" s="193"/>
      <c r="M109" s="224">
        <f t="shared" si="30"/>
        <v>192</v>
      </c>
      <c r="N109" s="225">
        <f t="shared" si="34"/>
        <v>132.16</v>
      </c>
      <c r="O109" s="218">
        <v>100</v>
      </c>
      <c r="P109" s="226">
        <f t="shared" si="35"/>
        <v>1.3215999999999999</v>
      </c>
      <c r="Q109" s="227"/>
      <c r="R109" s="227"/>
      <c r="S109" s="227"/>
      <c r="T109" s="229">
        <f t="shared" si="33"/>
        <v>1.6519999999999999</v>
      </c>
      <c r="U109" s="231">
        <v>30</v>
      </c>
      <c r="V109" s="226">
        <f t="shared" si="39"/>
        <v>0.27533333333333332</v>
      </c>
      <c r="W109" s="230">
        <f t="shared" si="38"/>
        <v>6.8833333333333329</v>
      </c>
      <c r="X109" s="261" t="s">
        <v>1806</v>
      </c>
      <c r="Y109" s="269"/>
    </row>
    <row r="110" spans="1:25" s="105" customFormat="1" ht="12.75">
      <c r="A110" s="103"/>
      <c r="B110" s="137">
        <f t="shared" si="36"/>
        <v>96</v>
      </c>
      <c r="C110" s="295" t="s">
        <v>1091</v>
      </c>
      <c r="D110" s="296" t="s">
        <v>996</v>
      </c>
      <c r="E110" s="297" t="s">
        <v>60</v>
      </c>
      <c r="F110" s="298" t="s">
        <v>998</v>
      </c>
      <c r="G110" s="299" t="s">
        <v>151</v>
      </c>
      <c r="H110" s="300">
        <v>8.26</v>
      </c>
      <c r="I110" s="302">
        <v>5</v>
      </c>
      <c r="J110" s="302"/>
      <c r="K110" s="302"/>
      <c r="L110" s="193"/>
      <c r="M110" s="224">
        <f t="shared" si="30"/>
        <v>192</v>
      </c>
      <c r="N110" s="225">
        <f t="shared" si="34"/>
        <v>132.16</v>
      </c>
      <c r="O110" s="218">
        <v>100</v>
      </c>
      <c r="P110" s="226">
        <f t="shared" si="35"/>
        <v>1.3215999999999999</v>
      </c>
      <c r="Q110" s="227"/>
      <c r="R110" s="227"/>
      <c r="S110" s="227"/>
      <c r="T110" s="229">
        <f t="shared" si="33"/>
        <v>1.6519999999999999</v>
      </c>
      <c r="U110" s="231">
        <v>30</v>
      </c>
      <c r="V110" s="226">
        <f t="shared" si="39"/>
        <v>0.27533333333333332</v>
      </c>
      <c r="W110" s="230">
        <f t="shared" si="38"/>
        <v>6.8833333333333329</v>
      </c>
      <c r="X110" s="261" t="s">
        <v>1806</v>
      </c>
      <c r="Y110" s="269"/>
    </row>
    <row r="111" spans="1:25" s="105" customFormat="1" ht="12.75">
      <c r="A111" s="103"/>
      <c r="B111" s="137">
        <f t="shared" si="36"/>
        <v>97</v>
      </c>
      <c r="C111" s="295" t="s">
        <v>1091</v>
      </c>
      <c r="D111" s="296" t="s">
        <v>1798</v>
      </c>
      <c r="E111" s="297" t="s">
        <v>62</v>
      </c>
      <c r="F111" s="299" t="s">
        <v>1797</v>
      </c>
      <c r="G111" s="299" t="s">
        <v>575</v>
      </c>
      <c r="H111" s="308">
        <v>68.91</v>
      </c>
      <c r="I111" s="302">
        <v>5</v>
      </c>
      <c r="J111" s="302"/>
      <c r="K111" s="302"/>
      <c r="L111" s="193"/>
      <c r="M111" s="224">
        <f t="shared" ref="M111:M112" si="41">((I111*$M$8*12)+(K111*0.8*12)+L111)</f>
        <v>192</v>
      </c>
      <c r="N111" s="225">
        <f t="shared" ref="N111:N112" si="42">(H111*M111)/12</f>
        <v>1102.56</v>
      </c>
      <c r="O111" s="218">
        <v>100</v>
      </c>
      <c r="P111" s="226">
        <f t="shared" si="35"/>
        <v>11.025599999999999</v>
      </c>
      <c r="Q111" s="227"/>
      <c r="R111" s="227"/>
      <c r="S111" s="227"/>
      <c r="T111" s="229">
        <f t="shared" ref="T111" si="43">H111/O111*$O$7</f>
        <v>13.781999999999998</v>
      </c>
      <c r="U111" s="231">
        <v>30</v>
      </c>
      <c r="V111" s="226">
        <f t="shared" ref="V111" si="44">H111/U111</f>
        <v>2.2969999999999997</v>
      </c>
      <c r="W111" s="230">
        <f t="shared" ref="W111" si="45">V111*$W$7</f>
        <v>57.42499999999999</v>
      </c>
      <c r="X111" s="261" t="s">
        <v>1806</v>
      </c>
      <c r="Y111" s="290"/>
    </row>
    <row r="112" spans="1:25" s="105" customFormat="1" ht="12.75">
      <c r="A112" s="103"/>
      <c r="B112" s="137">
        <f t="shared" si="36"/>
        <v>98</v>
      </c>
      <c r="C112" s="295" t="s">
        <v>1091</v>
      </c>
      <c r="D112" s="296" t="s">
        <v>1065</v>
      </c>
      <c r="E112" s="297" t="s">
        <v>64</v>
      </c>
      <c r="F112" s="299" t="s">
        <v>257</v>
      </c>
      <c r="G112" s="299" t="s">
        <v>575</v>
      </c>
      <c r="H112" s="308">
        <v>29.14</v>
      </c>
      <c r="I112" s="302">
        <v>5</v>
      </c>
      <c r="J112" s="302"/>
      <c r="K112" s="302"/>
      <c r="L112" s="193"/>
      <c r="M112" s="224">
        <f t="shared" si="41"/>
        <v>192</v>
      </c>
      <c r="N112" s="225">
        <f t="shared" si="42"/>
        <v>466.24</v>
      </c>
      <c r="O112" s="218">
        <v>100</v>
      </c>
      <c r="P112" s="226">
        <f t="shared" si="35"/>
        <v>4.6623999999999999</v>
      </c>
      <c r="Q112" s="227"/>
      <c r="R112" s="227"/>
      <c r="S112" s="227"/>
      <c r="T112" s="229">
        <f t="shared" si="33"/>
        <v>5.8279999999999994</v>
      </c>
      <c r="U112" s="231">
        <v>30</v>
      </c>
      <c r="V112" s="226">
        <f t="shared" si="39"/>
        <v>0.97133333333333338</v>
      </c>
      <c r="W112" s="230">
        <f t="shared" si="38"/>
        <v>24.283333333333335</v>
      </c>
      <c r="X112" s="261" t="s">
        <v>1806</v>
      </c>
      <c r="Y112" s="269"/>
    </row>
    <row r="113" spans="1:25" s="105" customFormat="1" ht="12.75">
      <c r="A113" s="103"/>
      <c r="B113" s="137">
        <f t="shared" si="36"/>
        <v>99</v>
      </c>
      <c r="C113" s="295" t="s">
        <v>1091</v>
      </c>
      <c r="D113" s="296" t="s">
        <v>1051</v>
      </c>
      <c r="E113" s="297" t="s">
        <v>66</v>
      </c>
      <c r="F113" s="299" t="s">
        <v>1056</v>
      </c>
      <c r="G113" s="299" t="s">
        <v>575</v>
      </c>
      <c r="H113" s="308">
        <v>69.099999999999994</v>
      </c>
      <c r="I113" s="302">
        <v>1</v>
      </c>
      <c r="J113" s="302">
        <v>4</v>
      </c>
      <c r="K113" s="302"/>
      <c r="L113" s="193"/>
      <c r="M113" s="224">
        <f t="shared" si="30"/>
        <v>38.400000000000006</v>
      </c>
      <c r="N113" s="225">
        <f t="shared" si="34"/>
        <v>221.12</v>
      </c>
      <c r="O113" s="218">
        <v>100</v>
      </c>
      <c r="P113" s="226">
        <f t="shared" si="35"/>
        <v>2.2111999999999998</v>
      </c>
      <c r="Q113" s="227">
        <f t="shared" si="31"/>
        <v>884.48</v>
      </c>
      <c r="R113" s="220">
        <v>200</v>
      </c>
      <c r="S113" s="228">
        <f t="shared" ref="S113:S118" si="46">Q113/R113</f>
        <v>4.4223999999999997</v>
      </c>
      <c r="T113" s="229">
        <f t="shared" si="33"/>
        <v>13.819999999999999</v>
      </c>
      <c r="U113" s="231">
        <v>30</v>
      </c>
      <c r="V113" s="226">
        <f t="shared" si="39"/>
        <v>2.3033333333333332</v>
      </c>
      <c r="W113" s="230">
        <f t="shared" si="38"/>
        <v>57.583333333333329</v>
      </c>
      <c r="X113" s="261" t="s">
        <v>1806</v>
      </c>
      <c r="Y113" s="269"/>
    </row>
    <row r="114" spans="1:25" s="105" customFormat="1" ht="12.75">
      <c r="A114" s="103"/>
      <c r="B114" s="137">
        <f t="shared" si="36"/>
        <v>100</v>
      </c>
      <c r="C114" s="295" t="s">
        <v>1091</v>
      </c>
      <c r="D114" s="296" t="s">
        <v>1051</v>
      </c>
      <c r="E114" s="297" t="s">
        <v>67</v>
      </c>
      <c r="F114" s="299" t="s">
        <v>1056</v>
      </c>
      <c r="G114" s="299" t="s">
        <v>575</v>
      </c>
      <c r="H114" s="308">
        <v>70.03</v>
      </c>
      <c r="I114" s="302">
        <v>1</v>
      </c>
      <c r="J114" s="302">
        <v>4</v>
      </c>
      <c r="K114" s="302"/>
      <c r="L114" s="193"/>
      <c r="M114" s="224">
        <f t="shared" si="30"/>
        <v>38.400000000000006</v>
      </c>
      <c r="N114" s="225">
        <f t="shared" si="34"/>
        <v>224.09600000000003</v>
      </c>
      <c r="O114" s="218">
        <v>100</v>
      </c>
      <c r="P114" s="226">
        <f t="shared" si="35"/>
        <v>2.2409600000000003</v>
      </c>
      <c r="Q114" s="227">
        <f t="shared" si="31"/>
        <v>896.38400000000001</v>
      </c>
      <c r="R114" s="220">
        <v>200</v>
      </c>
      <c r="S114" s="228">
        <f t="shared" si="46"/>
        <v>4.4819199999999997</v>
      </c>
      <c r="T114" s="229">
        <f t="shared" si="33"/>
        <v>14.006</v>
      </c>
      <c r="U114" s="231">
        <v>30</v>
      </c>
      <c r="V114" s="226">
        <f t="shared" si="39"/>
        <v>2.3343333333333334</v>
      </c>
      <c r="W114" s="230">
        <f t="shared" si="38"/>
        <v>58.358333333333334</v>
      </c>
      <c r="X114" s="261" t="s">
        <v>1806</v>
      </c>
      <c r="Y114" s="269"/>
    </row>
    <row r="115" spans="1:25" s="105" customFormat="1" ht="12.75">
      <c r="A115" s="103"/>
      <c r="B115" s="137">
        <f t="shared" si="36"/>
        <v>101</v>
      </c>
      <c r="C115" s="295" t="s">
        <v>1091</v>
      </c>
      <c r="D115" s="296" t="s">
        <v>1065</v>
      </c>
      <c r="E115" s="297" t="s">
        <v>69</v>
      </c>
      <c r="F115" s="299" t="s">
        <v>257</v>
      </c>
      <c r="G115" s="299" t="s">
        <v>575</v>
      </c>
      <c r="H115" s="308">
        <v>28.95</v>
      </c>
      <c r="I115" s="302">
        <v>5</v>
      </c>
      <c r="J115" s="302"/>
      <c r="K115" s="302"/>
      <c r="L115" s="193"/>
      <c r="M115" s="224">
        <f t="shared" si="30"/>
        <v>192</v>
      </c>
      <c r="N115" s="225">
        <f t="shared" si="34"/>
        <v>463.2</v>
      </c>
      <c r="O115" s="218">
        <v>100</v>
      </c>
      <c r="P115" s="226">
        <f t="shared" si="35"/>
        <v>4.6319999999999997</v>
      </c>
      <c r="Q115" s="227"/>
      <c r="R115" s="227"/>
      <c r="S115" s="227"/>
      <c r="T115" s="229">
        <f t="shared" si="33"/>
        <v>5.7899999999999991</v>
      </c>
      <c r="U115" s="231">
        <v>30</v>
      </c>
      <c r="V115" s="226">
        <f t="shared" si="39"/>
        <v>0.96499999999999997</v>
      </c>
      <c r="W115" s="230">
        <f t="shared" si="38"/>
        <v>24.125</v>
      </c>
      <c r="X115" s="261" t="s">
        <v>1806</v>
      </c>
      <c r="Y115" s="269"/>
    </row>
    <row r="116" spans="1:25" s="105" customFormat="1" ht="12.75">
      <c r="A116" s="103"/>
      <c r="B116" s="137">
        <f t="shared" si="36"/>
        <v>102</v>
      </c>
      <c r="C116" s="295" t="s">
        <v>1091</v>
      </c>
      <c r="D116" s="296" t="s">
        <v>1051</v>
      </c>
      <c r="E116" s="297" t="s">
        <v>71</v>
      </c>
      <c r="F116" s="299" t="s">
        <v>1056</v>
      </c>
      <c r="G116" s="299" t="s">
        <v>575</v>
      </c>
      <c r="H116" s="308">
        <v>70.03</v>
      </c>
      <c r="I116" s="302">
        <v>1</v>
      </c>
      <c r="J116" s="302">
        <v>4</v>
      </c>
      <c r="K116" s="302"/>
      <c r="L116" s="193"/>
      <c r="M116" s="224">
        <f t="shared" si="30"/>
        <v>38.400000000000006</v>
      </c>
      <c r="N116" s="225">
        <f t="shared" si="34"/>
        <v>224.09600000000003</v>
      </c>
      <c r="O116" s="218">
        <v>100</v>
      </c>
      <c r="P116" s="226">
        <f t="shared" si="35"/>
        <v>2.2409600000000003</v>
      </c>
      <c r="Q116" s="227">
        <f t="shared" si="31"/>
        <v>896.38400000000001</v>
      </c>
      <c r="R116" s="220">
        <v>200</v>
      </c>
      <c r="S116" s="228">
        <f t="shared" si="46"/>
        <v>4.4819199999999997</v>
      </c>
      <c r="T116" s="229">
        <f t="shared" si="33"/>
        <v>14.006</v>
      </c>
      <c r="U116" s="231">
        <v>30</v>
      </c>
      <c r="V116" s="226">
        <f t="shared" si="39"/>
        <v>2.3343333333333334</v>
      </c>
      <c r="W116" s="230">
        <f t="shared" si="38"/>
        <v>58.358333333333334</v>
      </c>
      <c r="X116" s="261" t="s">
        <v>1806</v>
      </c>
      <c r="Y116" s="269"/>
    </row>
    <row r="117" spans="1:25" s="105" customFormat="1" ht="12.75">
      <c r="A117" s="103"/>
      <c r="B117" s="137">
        <f t="shared" si="36"/>
        <v>103</v>
      </c>
      <c r="C117" s="295" t="s">
        <v>1091</v>
      </c>
      <c r="D117" s="296" t="s">
        <v>1051</v>
      </c>
      <c r="E117" s="297" t="s">
        <v>1101</v>
      </c>
      <c r="F117" s="299" t="s">
        <v>1061</v>
      </c>
      <c r="G117" s="299" t="s">
        <v>575</v>
      </c>
      <c r="H117" s="308">
        <v>28.56</v>
      </c>
      <c r="I117" s="302">
        <v>1</v>
      </c>
      <c r="J117" s="302">
        <v>4</v>
      </c>
      <c r="K117" s="302"/>
      <c r="L117" s="193"/>
      <c r="M117" s="224">
        <f t="shared" si="30"/>
        <v>38.400000000000006</v>
      </c>
      <c r="N117" s="225">
        <f t="shared" si="34"/>
        <v>91.39200000000001</v>
      </c>
      <c r="O117" s="218">
        <v>100</v>
      </c>
      <c r="P117" s="226">
        <f t="shared" si="35"/>
        <v>0.91392000000000007</v>
      </c>
      <c r="Q117" s="227">
        <f t="shared" si="31"/>
        <v>365.56799999999998</v>
      </c>
      <c r="R117" s="220">
        <v>200</v>
      </c>
      <c r="S117" s="228">
        <f t="shared" si="46"/>
        <v>1.8278399999999999</v>
      </c>
      <c r="T117" s="229">
        <f t="shared" si="33"/>
        <v>5.7119999999999997</v>
      </c>
      <c r="U117" s="231">
        <v>30</v>
      </c>
      <c r="V117" s="226">
        <f t="shared" si="39"/>
        <v>0.95199999999999996</v>
      </c>
      <c r="W117" s="230">
        <f t="shared" si="38"/>
        <v>23.799999999999997</v>
      </c>
      <c r="X117" s="261" t="s">
        <v>1806</v>
      </c>
      <c r="Y117" s="269"/>
    </row>
    <row r="118" spans="1:25" s="105" customFormat="1" ht="12.75">
      <c r="A118" s="103"/>
      <c r="B118" s="137">
        <f t="shared" si="36"/>
        <v>104</v>
      </c>
      <c r="C118" s="295" t="s">
        <v>1091</v>
      </c>
      <c r="D118" s="296" t="s">
        <v>1051</v>
      </c>
      <c r="E118" s="297" t="s">
        <v>1102</v>
      </c>
      <c r="F118" s="299" t="s">
        <v>1063</v>
      </c>
      <c r="G118" s="299" t="s">
        <v>575</v>
      </c>
      <c r="H118" s="308">
        <v>17.16</v>
      </c>
      <c r="I118" s="302">
        <v>1</v>
      </c>
      <c r="J118" s="302">
        <v>4</v>
      </c>
      <c r="K118" s="302"/>
      <c r="L118" s="193"/>
      <c r="M118" s="224">
        <f t="shared" si="30"/>
        <v>38.400000000000006</v>
      </c>
      <c r="N118" s="225">
        <f t="shared" si="34"/>
        <v>54.912000000000006</v>
      </c>
      <c r="O118" s="218">
        <v>100</v>
      </c>
      <c r="P118" s="226">
        <f t="shared" si="35"/>
        <v>0.54912000000000005</v>
      </c>
      <c r="Q118" s="227">
        <f t="shared" si="31"/>
        <v>219.64800000000002</v>
      </c>
      <c r="R118" s="220">
        <v>200</v>
      </c>
      <c r="S118" s="228">
        <f t="shared" si="46"/>
        <v>1.0982400000000001</v>
      </c>
      <c r="T118" s="229">
        <f t="shared" si="33"/>
        <v>3.4319999999999999</v>
      </c>
      <c r="U118" s="231">
        <v>30</v>
      </c>
      <c r="V118" s="226">
        <f t="shared" si="39"/>
        <v>0.57199999999999995</v>
      </c>
      <c r="W118" s="230">
        <f t="shared" si="38"/>
        <v>14.299999999999999</v>
      </c>
      <c r="X118" s="261" t="s">
        <v>1806</v>
      </c>
      <c r="Y118" s="269"/>
    </row>
    <row r="119" spans="1:25" s="105" customFormat="1" ht="12.75">
      <c r="A119" s="103"/>
      <c r="B119" s="137">
        <f t="shared" si="36"/>
        <v>105</v>
      </c>
      <c r="C119" s="295" t="s">
        <v>1091</v>
      </c>
      <c r="D119" s="296" t="s">
        <v>996</v>
      </c>
      <c r="E119" s="297" t="s">
        <v>1103</v>
      </c>
      <c r="F119" s="298" t="s">
        <v>1004</v>
      </c>
      <c r="G119" s="299" t="s">
        <v>151</v>
      </c>
      <c r="H119" s="300">
        <v>8.15</v>
      </c>
      <c r="I119" s="302">
        <v>5</v>
      </c>
      <c r="J119" s="302"/>
      <c r="K119" s="302"/>
      <c r="L119" s="193"/>
      <c r="M119" s="224">
        <f t="shared" si="30"/>
        <v>192</v>
      </c>
      <c r="N119" s="225">
        <f t="shared" si="34"/>
        <v>130.4</v>
      </c>
      <c r="O119" s="218">
        <v>100</v>
      </c>
      <c r="P119" s="226">
        <f t="shared" si="35"/>
        <v>1.304</v>
      </c>
      <c r="Q119" s="227"/>
      <c r="R119" s="227"/>
      <c r="S119" s="227"/>
      <c r="T119" s="229">
        <f t="shared" si="33"/>
        <v>1.6300000000000001</v>
      </c>
      <c r="U119" s="231">
        <v>30</v>
      </c>
      <c r="V119" s="226">
        <f t="shared" si="39"/>
        <v>0.27166666666666667</v>
      </c>
      <c r="W119" s="230">
        <f t="shared" si="38"/>
        <v>6.791666666666667</v>
      </c>
      <c r="X119" s="261" t="s">
        <v>1806</v>
      </c>
      <c r="Y119" s="269"/>
    </row>
    <row r="120" spans="1:25" s="105" customFormat="1" ht="12.75">
      <c r="A120" s="103"/>
      <c r="B120" s="137">
        <f t="shared" si="36"/>
        <v>106</v>
      </c>
      <c r="C120" s="295" t="s">
        <v>1091</v>
      </c>
      <c r="D120" s="296" t="s">
        <v>996</v>
      </c>
      <c r="E120" s="297" t="s">
        <v>74</v>
      </c>
      <c r="F120" s="298" t="s">
        <v>998</v>
      </c>
      <c r="G120" s="299" t="s">
        <v>151</v>
      </c>
      <c r="H120" s="300">
        <v>8.15</v>
      </c>
      <c r="I120" s="302">
        <v>5</v>
      </c>
      <c r="J120" s="302"/>
      <c r="K120" s="302"/>
      <c r="L120" s="193"/>
      <c r="M120" s="224">
        <f t="shared" si="30"/>
        <v>192</v>
      </c>
      <c r="N120" s="225">
        <f t="shared" si="34"/>
        <v>130.4</v>
      </c>
      <c r="O120" s="218">
        <v>100</v>
      </c>
      <c r="P120" s="226">
        <f t="shared" si="35"/>
        <v>1.304</v>
      </c>
      <c r="Q120" s="227"/>
      <c r="R120" s="227"/>
      <c r="S120" s="227"/>
      <c r="T120" s="229">
        <f t="shared" si="33"/>
        <v>1.6300000000000001</v>
      </c>
      <c r="U120" s="231">
        <v>30</v>
      </c>
      <c r="V120" s="226">
        <f t="shared" si="39"/>
        <v>0.27166666666666667</v>
      </c>
      <c r="W120" s="230">
        <f t="shared" si="38"/>
        <v>6.791666666666667</v>
      </c>
      <c r="X120" s="261" t="s">
        <v>1806</v>
      </c>
      <c r="Y120" s="269"/>
    </row>
    <row r="121" spans="1:25" s="105" customFormat="1" ht="12.75">
      <c r="A121" s="103"/>
      <c r="B121" s="137">
        <f t="shared" si="36"/>
        <v>107</v>
      </c>
      <c r="C121" s="295" t="s">
        <v>1091</v>
      </c>
      <c r="D121" s="296"/>
      <c r="E121" s="297" t="s">
        <v>76</v>
      </c>
      <c r="F121" s="298" t="s">
        <v>992</v>
      </c>
      <c r="G121" s="299" t="s">
        <v>941</v>
      </c>
      <c r="H121" s="300">
        <v>5.33</v>
      </c>
      <c r="I121" s="302"/>
      <c r="J121" s="302"/>
      <c r="K121" s="302"/>
      <c r="L121" s="193"/>
      <c r="M121" s="193"/>
      <c r="N121" s="193"/>
      <c r="O121" s="193"/>
      <c r="P121" s="193"/>
      <c r="Q121" s="193"/>
      <c r="R121" s="193"/>
      <c r="S121" s="193"/>
      <c r="T121" s="193"/>
      <c r="U121" s="193"/>
      <c r="V121" s="193"/>
      <c r="W121" s="193"/>
      <c r="X121" s="261" t="s">
        <v>1806</v>
      </c>
      <c r="Y121" s="290" t="s">
        <v>1111</v>
      </c>
    </row>
    <row r="122" spans="1:25" s="105" customFormat="1" ht="12.75">
      <c r="A122" s="103"/>
      <c r="B122" s="137">
        <f t="shared" si="36"/>
        <v>108</v>
      </c>
      <c r="C122" s="295" t="s">
        <v>1091</v>
      </c>
      <c r="D122" s="296" t="s">
        <v>993</v>
      </c>
      <c r="E122" s="297" t="s">
        <v>79</v>
      </c>
      <c r="F122" s="298" t="s">
        <v>1082</v>
      </c>
      <c r="G122" s="299" t="s">
        <v>941</v>
      </c>
      <c r="H122" s="300">
        <v>6.77</v>
      </c>
      <c r="I122" s="302"/>
      <c r="J122" s="302"/>
      <c r="K122" s="302"/>
      <c r="L122" s="193"/>
      <c r="M122" s="193"/>
      <c r="N122" s="193"/>
      <c r="O122" s="218">
        <v>100</v>
      </c>
      <c r="P122" s="226">
        <f t="shared" si="35"/>
        <v>0</v>
      </c>
      <c r="Q122" s="193"/>
      <c r="R122" s="193"/>
      <c r="S122" s="193"/>
      <c r="T122" s="229">
        <f t="shared" si="33"/>
        <v>1.3539999999999999</v>
      </c>
      <c r="U122" s="231">
        <v>30</v>
      </c>
      <c r="V122" s="226">
        <f t="shared" si="39"/>
        <v>0.22566666666666665</v>
      </c>
      <c r="W122" s="230">
        <f t="shared" si="38"/>
        <v>5.6416666666666666</v>
      </c>
      <c r="X122" s="261" t="s">
        <v>1806</v>
      </c>
      <c r="Y122" s="224"/>
    </row>
    <row r="123" spans="1:25" s="105" customFormat="1" ht="12.75">
      <c r="A123" s="103"/>
      <c r="B123" s="137">
        <f t="shared" si="36"/>
        <v>109</v>
      </c>
      <c r="C123" s="295" t="s">
        <v>1091</v>
      </c>
      <c r="D123" s="296" t="s">
        <v>996</v>
      </c>
      <c r="E123" s="297" t="s">
        <v>82</v>
      </c>
      <c r="F123" s="298" t="s">
        <v>1078</v>
      </c>
      <c r="G123" s="299" t="s">
        <v>151</v>
      </c>
      <c r="H123" s="300">
        <v>3.42</v>
      </c>
      <c r="I123" s="302">
        <v>5</v>
      </c>
      <c r="J123" s="302"/>
      <c r="K123" s="302"/>
      <c r="L123" s="193"/>
      <c r="M123" s="224">
        <f t="shared" si="30"/>
        <v>192</v>
      </c>
      <c r="N123" s="225">
        <f t="shared" ref="N123:N129" si="47">(H123*M123)/12</f>
        <v>54.72</v>
      </c>
      <c r="O123" s="218">
        <v>100</v>
      </c>
      <c r="P123" s="226">
        <f t="shared" si="35"/>
        <v>0.54720000000000002</v>
      </c>
      <c r="Q123" s="193"/>
      <c r="R123" s="193"/>
      <c r="S123" s="193"/>
      <c r="T123" s="229">
        <f t="shared" si="33"/>
        <v>0.68400000000000005</v>
      </c>
      <c r="U123" s="231">
        <v>30</v>
      </c>
      <c r="V123" s="226">
        <f t="shared" si="39"/>
        <v>0.114</v>
      </c>
      <c r="W123" s="230">
        <f t="shared" si="38"/>
        <v>2.85</v>
      </c>
      <c r="X123" s="261" t="s">
        <v>1806</v>
      </c>
      <c r="Y123" s="224"/>
    </row>
    <row r="124" spans="1:25" s="105" customFormat="1" ht="12.75">
      <c r="A124" s="103"/>
      <c r="B124" s="137">
        <f t="shared" si="36"/>
        <v>110</v>
      </c>
      <c r="C124" s="295" t="s">
        <v>1091</v>
      </c>
      <c r="D124" s="296" t="s">
        <v>996</v>
      </c>
      <c r="E124" s="297" t="s">
        <v>85</v>
      </c>
      <c r="F124" s="303" t="s">
        <v>1078</v>
      </c>
      <c r="G124" s="303" t="s">
        <v>151</v>
      </c>
      <c r="H124" s="300">
        <v>3.42</v>
      </c>
      <c r="I124" s="302">
        <v>5</v>
      </c>
      <c r="J124" s="302"/>
      <c r="K124" s="302"/>
      <c r="L124" s="193"/>
      <c r="M124" s="224">
        <f t="shared" si="30"/>
        <v>192</v>
      </c>
      <c r="N124" s="225">
        <f t="shared" si="47"/>
        <v>54.72</v>
      </c>
      <c r="O124" s="218">
        <v>100</v>
      </c>
      <c r="P124" s="226">
        <f t="shared" si="35"/>
        <v>0.54720000000000002</v>
      </c>
      <c r="Q124" s="193"/>
      <c r="R124" s="193"/>
      <c r="S124" s="193"/>
      <c r="T124" s="229">
        <f t="shared" si="33"/>
        <v>0.68400000000000005</v>
      </c>
      <c r="U124" s="231">
        <v>30</v>
      </c>
      <c r="V124" s="226">
        <f t="shared" si="39"/>
        <v>0.114</v>
      </c>
      <c r="W124" s="230">
        <f t="shared" si="38"/>
        <v>2.85</v>
      </c>
      <c r="X124" s="261" t="s">
        <v>1806</v>
      </c>
      <c r="Y124" s="224"/>
    </row>
    <row r="125" spans="1:25" s="105" customFormat="1" ht="12.75">
      <c r="A125" s="103"/>
      <c r="B125" s="137">
        <f t="shared" si="36"/>
        <v>111</v>
      </c>
      <c r="C125" s="295" t="s">
        <v>1091</v>
      </c>
      <c r="D125" s="296" t="s">
        <v>966</v>
      </c>
      <c r="E125" s="297" t="s">
        <v>1104</v>
      </c>
      <c r="F125" s="303" t="s">
        <v>1084</v>
      </c>
      <c r="G125" s="303" t="s">
        <v>575</v>
      </c>
      <c r="H125" s="300">
        <v>191.1</v>
      </c>
      <c r="I125" s="302">
        <v>3</v>
      </c>
      <c r="J125" s="302">
        <v>2</v>
      </c>
      <c r="K125" s="302"/>
      <c r="L125" s="193"/>
      <c r="M125" s="224">
        <f t="shared" si="30"/>
        <v>115.20000000000002</v>
      </c>
      <c r="N125" s="225">
        <f t="shared" si="47"/>
        <v>1834.5600000000002</v>
      </c>
      <c r="O125" s="218">
        <v>100</v>
      </c>
      <c r="P125" s="226">
        <f t="shared" ref="P125:P129" si="48">N125/O125</f>
        <v>18.345600000000001</v>
      </c>
      <c r="Q125" s="227">
        <f t="shared" ref="Q125:Q129" si="49">H125*J125*$M$8</f>
        <v>1223.04</v>
      </c>
      <c r="R125" s="220">
        <v>200</v>
      </c>
      <c r="S125" s="228">
        <f t="shared" ref="S125:S129" si="50">Q125/R125</f>
        <v>6.1151999999999997</v>
      </c>
      <c r="T125" s="229">
        <f t="shared" si="33"/>
        <v>38.22</v>
      </c>
      <c r="U125" s="231">
        <v>30</v>
      </c>
      <c r="V125" s="226">
        <f t="shared" si="39"/>
        <v>6.37</v>
      </c>
      <c r="W125" s="230">
        <f t="shared" si="38"/>
        <v>159.25</v>
      </c>
      <c r="X125" s="261" t="s">
        <v>1806</v>
      </c>
      <c r="Y125" s="224"/>
    </row>
    <row r="126" spans="1:25" s="105" customFormat="1" ht="12.75">
      <c r="A126" s="103"/>
      <c r="B126" s="137">
        <f t="shared" si="36"/>
        <v>112</v>
      </c>
      <c r="C126" s="295" t="s">
        <v>1091</v>
      </c>
      <c r="D126" s="296" t="s">
        <v>966</v>
      </c>
      <c r="E126" s="297" t="s">
        <v>1105</v>
      </c>
      <c r="F126" s="303" t="s">
        <v>1084</v>
      </c>
      <c r="G126" s="303" t="s">
        <v>575</v>
      </c>
      <c r="H126" s="300">
        <v>191.1</v>
      </c>
      <c r="I126" s="302">
        <v>3</v>
      </c>
      <c r="J126" s="302">
        <v>2</v>
      </c>
      <c r="K126" s="302"/>
      <c r="L126" s="193"/>
      <c r="M126" s="224">
        <f t="shared" si="30"/>
        <v>115.20000000000002</v>
      </c>
      <c r="N126" s="225">
        <f t="shared" si="47"/>
        <v>1834.5600000000002</v>
      </c>
      <c r="O126" s="218">
        <v>100</v>
      </c>
      <c r="P126" s="226">
        <f t="shared" si="48"/>
        <v>18.345600000000001</v>
      </c>
      <c r="Q126" s="227">
        <f t="shared" si="49"/>
        <v>1223.04</v>
      </c>
      <c r="R126" s="220">
        <v>200</v>
      </c>
      <c r="S126" s="228">
        <f t="shared" si="50"/>
        <v>6.1151999999999997</v>
      </c>
      <c r="T126" s="229">
        <f t="shared" si="33"/>
        <v>38.22</v>
      </c>
      <c r="U126" s="231">
        <v>30</v>
      </c>
      <c r="V126" s="226">
        <f t="shared" si="39"/>
        <v>6.37</v>
      </c>
      <c r="W126" s="230">
        <f t="shared" si="38"/>
        <v>159.25</v>
      </c>
      <c r="X126" s="261" t="s">
        <v>1806</v>
      </c>
      <c r="Y126" s="224"/>
    </row>
    <row r="127" spans="1:25" s="105" customFormat="1" ht="12.75">
      <c r="A127" s="103"/>
      <c r="B127" s="137">
        <f t="shared" si="36"/>
        <v>113</v>
      </c>
      <c r="C127" s="295" t="s">
        <v>1091</v>
      </c>
      <c r="D127" s="296" t="s">
        <v>960</v>
      </c>
      <c r="E127" s="297" t="s">
        <v>1106</v>
      </c>
      <c r="F127" s="303" t="s">
        <v>1087</v>
      </c>
      <c r="G127" s="303" t="s">
        <v>575</v>
      </c>
      <c r="H127" s="300">
        <v>99.98</v>
      </c>
      <c r="I127" s="302">
        <v>3</v>
      </c>
      <c r="J127" s="302">
        <v>2</v>
      </c>
      <c r="K127" s="302"/>
      <c r="L127" s="193"/>
      <c r="M127" s="224">
        <f t="shared" si="30"/>
        <v>115.20000000000002</v>
      </c>
      <c r="N127" s="225">
        <f t="shared" si="47"/>
        <v>959.80800000000011</v>
      </c>
      <c r="O127" s="218">
        <v>100</v>
      </c>
      <c r="P127" s="226">
        <f t="shared" si="48"/>
        <v>9.5980800000000013</v>
      </c>
      <c r="Q127" s="227">
        <f t="shared" si="49"/>
        <v>639.87200000000007</v>
      </c>
      <c r="R127" s="220">
        <v>200</v>
      </c>
      <c r="S127" s="228">
        <f t="shared" si="50"/>
        <v>3.1993600000000004</v>
      </c>
      <c r="T127" s="229">
        <f t="shared" si="33"/>
        <v>19.996000000000002</v>
      </c>
      <c r="U127" s="231">
        <v>30</v>
      </c>
      <c r="V127" s="226">
        <f t="shared" si="39"/>
        <v>3.3326666666666669</v>
      </c>
      <c r="W127" s="230">
        <f t="shared" si="38"/>
        <v>83.316666666666677</v>
      </c>
      <c r="X127" s="261" t="s">
        <v>1806</v>
      </c>
      <c r="Y127" s="224"/>
    </row>
    <row r="128" spans="1:25" s="105" customFormat="1" ht="12.75">
      <c r="A128" s="103"/>
      <c r="B128" s="137">
        <f t="shared" si="36"/>
        <v>114</v>
      </c>
      <c r="C128" s="295" t="s">
        <v>1091</v>
      </c>
      <c r="D128" s="296" t="s">
        <v>1107</v>
      </c>
      <c r="E128" s="297" t="s">
        <v>1108</v>
      </c>
      <c r="F128" s="303" t="s">
        <v>1089</v>
      </c>
      <c r="G128" s="303" t="s">
        <v>941</v>
      </c>
      <c r="H128" s="300">
        <v>23.51</v>
      </c>
      <c r="I128" s="302">
        <v>1</v>
      </c>
      <c r="J128" s="302">
        <v>4</v>
      </c>
      <c r="K128" s="302"/>
      <c r="L128" s="193"/>
      <c r="M128" s="224">
        <f t="shared" si="30"/>
        <v>38.400000000000006</v>
      </c>
      <c r="N128" s="225">
        <f t="shared" si="47"/>
        <v>75.232000000000014</v>
      </c>
      <c r="O128" s="218">
        <v>100</v>
      </c>
      <c r="P128" s="226">
        <f t="shared" si="48"/>
        <v>0.7523200000000001</v>
      </c>
      <c r="Q128" s="227">
        <f t="shared" si="49"/>
        <v>300.92800000000005</v>
      </c>
      <c r="R128" s="220">
        <v>200</v>
      </c>
      <c r="S128" s="228">
        <f t="shared" si="50"/>
        <v>1.5046400000000002</v>
      </c>
      <c r="T128" s="229">
        <f t="shared" si="33"/>
        <v>4.702</v>
      </c>
      <c r="U128" s="231">
        <v>30</v>
      </c>
      <c r="V128" s="226">
        <f t="shared" si="39"/>
        <v>0.78366666666666673</v>
      </c>
      <c r="W128" s="230">
        <f t="shared" si="38"/>
        <v>19.591666666666669</v>
      </c>
      <c r="X128" s="261" t="s">
        <v>1806</v>
      </c>
      <c r="Y128" s="224"/>
    </row>
    <row r="129" spans="1:25" s="105" customFormat="1" ht="12.75">
      <c r="A129" s="103"/>
      <c r="B129" s="137">
        <f t="shared" si="36"/>
        <v>115</v>
      </c>
      <c r="C129" s="295" t="s">
        <v>1091</v>
      </c>
      <c r="D129" s="296" t="s">
        <v>1107</v>
      </c>
      <c r="E129" s="304" t="s">
        <v>1109</v>
      </c>
      <c r="F129" s="305" t="s">
        <v>1089</v>
      </c>
      <c r="G129" s="305" t="s">
        <v>941</v>
      </c>
      <c r="H129" s="306">
        <v>23.66</v>
      </c>
      <c r="I129" s="302">
        <v>1</v>
      </c>
      <c r="J129" s="302">
        <v>4</v>
      </c>
      <c r="K129" s="302"/>
      <c r="L129" s="193"/>
      <c r="M129" s="224">
        <f t="shared" si="30"/>
        <v>38.400000000000006</v>
      </c>
      <c r="N129" s="225">
        <f t="shared" si="47"/>
        <v>75.712000000000003</v>
      </c>
      <c r="O129" s="218">
        <v>100</v>
      </c>
      <c r="P129" s="226">
        <f t="shared" si="48"/>
        <v>0.75712000000000002</v>
      </c>
      <c r="Q129" s="227">
        <f t="shared" si="49"/>
        <v>302.84800000000001</v>
      </c>
      <c r="R129" s="220">
        <v>200</v>
      </c>
      <c r="S129" s="228">
        <f t="shared" si="50"/>
        <v>1.51424</v>
      </c>
      <c r="T129" s="229">
        <f t="shared" si="33"/>
        <v>4.7320000000000002</v>
      </c>
      <c r="U129" s="231">
        <v>30</v>
      </c>
      <c r="V129" s="226">
        <f t="shared" si="39"/>
        <v>0.78866666666666663</v>
      </c>
      <c r="W129" s="230">
        <f t="shared" si="38"/>
        <v>19.716666666666665</v>
      </c>
      <c r="X129" s="261" t="s">
        <v>1806</v>
      </c>
      <c r="Y129" s="224"/>
    </row>
    <row r="130" spans="1:25" s="105" customFormat="1" ht="12.75">
      <c r="A130" s="103"/>
      <c r="B130" s="137">
        <f t="shared" si="36"/>
        <v>116</v>
      </c>
      <c r="C130" s="247"/>
      <c r="D130" s="189"/>
      <c r="E130" s="248"/>
      <c r="F130" s="247"/>
      <c r="G130" s="247"/>
      <c r="H130" s="249"/>
      <c r="I130" s="192"/>
      <c r="J130" s="193"/>
      <c r="K130" s="193"/>
      <c r="L130" s="193"/>
      <c r="M130" s="193"/>
      <c r="N130" s="193"/>
      <c r="O130" s="193"/>
      <c r="P130" s="193"/>
      <c r="Q130" s="193"/>
      <c r="R130" s="193"/>
      <c r="S130" s="193"/>
      <c r="T130" s="193"/>
      <c r="U130" s="193"/>
      <c r="V130" s="193"/>
      <c r="W130" s="193"/>
      <c r="X130" s="261"/>
      <c r="Y130" s="269"/>
    </row>
    <row r="131" spans="1:25" s="105" customFormat="1" ht="12.75">
      <c r="A131" s="103">
        <v>1</v>
      </c>
      <c r="B131" s="137">
        <f t="shared" si="36"/>
        <v>117</v>
      </c>
      <c r="C131" s="247"/>
      <c r="D131" s="266"/>
      <c r="E131" s="190"/>
      <c r="F131" s="189"/>
      <c r="G131" s="193"/>
      <c r="H131" s="223"/>
      <c r="I131" s="193"/>
      <c r="J131" s="193"/>
      <c r="K131" s="193"/>
      <c r="L131" s="193"/>
      <c r="M131" s="193"/>
      <c r="N131" s="193"/>
      <c r="O131" s="193"/>
      <c r="P131" s="193"/>
      <c r="Q131" s="227"/>
      <c r="R131" s="219"/>
      <c r="S131" s="228"/>
      <c r="T131" s="228"/>
      <c r="U131" s="228"/>
      <c r="V131" s="228"/>
      <c r="W131" s="228"/>
      <c r="X131" s="228"/>
      <c r="Y131" s="269"/>
    </row>
    <row r="132" spans="1:25" s="105" customFormat="1">
      <c r="A132" s="103"/>
      <c r="B132" s="104"/>
      <c r="C132" s="268"/>
      <c r="D132" s="168"/>
      <c r="E132" s="168"/>
      <c r="F132" s="168"/>
      <c r="G132" s="168"/>
      <c r="H132" s="168"/>
      <c r="I132" s="168"/>
      <c r="J132" s="168"/>
      <c r="K132" s="168"/>
      <c r="L132" s="168"/>
      <c r="M132" s="168"/>
      <c r="N132" s="168"/>
      <c r="O132" s="104"/>
      <c r="P132" s="202"/>
      <c r="Q132" s="170"/>
      <c r="R132" s="139"/>
      <c r="S132" s="172"/>
      <c r="T132" s="173"/>
      <c r="U132" s="173"/>
      <c r="V132" s="170"/>
      <c r="W132" s="173"/>
      <c r="X132" s="260"/>
      <c r="Y132" s="269"/>
    </row>
    <row r="133" spans="1:25">
      <c r="A133" s="103"/>
      <c r="B133" s="104"/>
      <c r="C133" s="268"/>
      <c r="D133" s="168"/>
      <c r="E133" s="168"/>
      <c r="F133" s="232" t="s">
        <v>241</v>
      </c>
      <c r="G133" s="232"/>
      <c r="H133" s="245">
        <f>SUM(H13:H131)</f>
        <v>5838.2130000000006</v>
      </c>
      <c r="I133" s="232"/>
      <c r="J133" s="232"/>
      <c r="K133" s="232"/>
      <c r="L133" s="232"/>
      <c r="M133" s="232"/>
      <c r="N133" s="233">
        <f>SUM(N13:N132)</f>
        <v>33211.557666666697</v>
      </c>
      <c r="O133" s="234" t="s">
        <v>242</v>
      </c>
      <c r="P133" s="235">
        <f>SUM(P13:P131)</f>
        <v>332.11557666666636</v>
      </c>
      <c r="Q133" s="236">
        <f>SUM(Q13:Q131)</f>
        <v>25333.312000000005</v>
      </c>
      <c r="R133" s="237" t="s">
        <v>243</v>
      </c>
      <c r="S133" s="238">
        <f>SUM(S13:S131)</f>
        <v>126.66656</v>
      </c>
      <c r="T133" s="239">
        <f>SUM(T13:T131)</f>
        <v>829.38860000000011</v>
      </c>
      <c r="U133" s="234"/>
      <c r="V133" s="235">
        <f>SUM(V13:V131)</f>
        <v>138.08143333333339</v>
      </c>
      <c r="W133" s="240">
        <f>SUM(W13:W131)</f>
        <v>3452.0358333333329</v>
      </c>
      <c r="X133" s="262"/>
      <c r="Y133" s="269"/>
    </row>
    <row r="134" spans="1:25">
      <c r="A134" s="103"/>
      <c r="B134" s="104"/>
      <c r="C134" s="268"/>
      <c r="D134" s="168"/>
      <c r="E134" s="168"/>
      <c r="F134" s="168"/>
      <c r="G134" s="168"/>
      <c r="H134" s="168"/>
      <c r="I134" s="168"/>
      <c r="J134" s="168"/>
      <c r="K134" s="168"/>
      <c r="L134" s="168"/>
      <c r="M134" s="168"/>
      <c r="N134" s="169"/>
      <c r="O134" s="104"/>
      <c r="P134" s="170"/>
      <c r="Q134" s="170"/>
      <c r="R134" s="139"/>
      <c r="S134" s="173"/>
      <c r="T134" s="171"/>
      <c r="U134" s="138"/>
      <c r="V134" s="138"/>
      <c r="W134" s="170"/>
      <c r="X134" s="263"/>
      <c r="Y134" s="269"/>
    </row>
    <row r="135" spans="1:25" ht="21.6" customHeight="1">
      <c r="A135" s="103"/>
      <c r="B135" s="104"/>
      <c r="C135" s="268"/>
      <c r="D135" s="168"/>
      <c r="E135" s="168"/>
      <c r="F135" s="168"/>
      <c r="G135" s="168"/>
      <c r="H135" s="168"/>
      <c r="I135" s="541" t="s">
        <v>244</v>
      </c>
      <c r="J135" s="541"/>
      <c r="K135" s="541"/>
      <c r="L135" s="541"/>
      <c r="M135" s="541"/>
      <c r="N135" s="242">
        <f>N133+Q133</f>
        <v>58544.869666666702</v>
      </c>
      <c r="O135" s="243" t="s">
        <v>245</v>
      </c>
      <c r="P135" s="241">
        <f>P133+S133</f>
        <v>458.78213666666636</v>
      </c>
      <c r="Q135" s="542" t="s">
        <v>425</v>
      </c>
      <c r="R135" s="542"/>
      <c r="S135" s="542"/>
      <c r="T135" s="244"/>
      <c r="U135" s="543">
        <f>P135*O7</f>
        <v>9175.6427333333268</v>
      </c>
      <c r="V135" s="543"/>
      <c r="W135" s="543"/>
      <c r="X135" s="106"/>
    </row>
    <row r="136" spans="1:25">
      <c r="A136" s="103"/>
    </row>
    <row r="137" spans="1:25">
      <c r="A137" s="103"/>
    </row>
    <row r="138" spans="1:25">
      <c r="A138" s="103"/>
      <c r="B138" s="103"/>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row>
  </sheetData>
  <sheetProtection algorithmName="SHA-512" hashValue="fHXEBlLsRbJmUkz5y2pfmbsRxbR5ysS+Ez0r1kL8XcJu6Rsetq8cuio6S6MGnHDc0u9rkJXVvWn4z4L362sWHQ==" saltValue="OMZAusDnax3RML9PuSaJXQ==" spinCount="100000" sheet="1" objects="1" scenarios="1"/>
  <mergeCells count="16">
    <mergeCell ref="B6:D6"/>
    <mergeCell ref="I6:L6"/>
    <mergeCell ref="B3:C3"/>
    <mergeCell ref="B4:H4"/>
    <mergeCell ref="J4:R4"/>
    <mergeCell ref="B5:S5"/>
    <mergeCell ref="U5:V5"/>
    <mergeCell ref="I135:M135"/>
    <mergeCell ref="Q135:S135"/>
    <mergeCell ref="U135:W135"/>
    <mergeCell ref="I7:L7"/>
    <mergeCell ref="I9:L9"/>
    <mergeCell ref="I10:L10"/>
    <mergeCell ref="N10:P10"/>
    <mergeCell ref="Q10:S10"/>
    <mergeCell ref="U10:W10"/>
  </mergeCells>
  <phoneticPr fontId="51" type="noConversion"/>
  <conditionalFormatting sqref="D7:D12 D130:D131">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1973-9A0F-4C31-A82E-E2F4E43C5407}">
  <sheetPr codeName="Tabelle17">
    <tabColor rgb="FFFFFF00"/>
  </sheetPr>
  <dimension ref="A3:AME38"/>
  <sheetViews>
    <sheetView workbookViewId="0">
      <selection activeCell="Q3" sqref="Q3"/>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9" width="10.625" style="105" customWidth="1"/>
    <col min="1020" max="1025" width="10.625" customWidth="1"/>
    <col min="1026" max="1026" width="11" customWidth="1"/>
  </cols>
  <sheetData>
    <row r="3" spans="1:25"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5" ht="18" customHeight="1">
      <c r="A4" s="103"/>
      <c r="B4" s="537" t="str">
        <f>Objektübersicht!C15</f>
        <v xml:space="preserve">Maickler Schule-Pavillon West, Maicklerstraße 30, 70736 Fellbach </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5"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5" ht="15" customHeight="1">
      <c r="A6" s="103"/>
      <c r="B6" s="534" t="s">
        <v>160</v>
      </c>
      <c r="C6" s="534"/>
      <c r="D6" s="534"/>
      <c r="E6" s="108"/>
      <c r="F6" s="108"/>
      <c r="G6"/>
      <c r="H6" s="222" t="s">
        <v>428</v>
      </c>
      <c r="I6" s="535" t="s">
        <v>161</v>
      </c>
      <c r="J6" s="535"/>
      <c r="K6" s="535"/>
      <c r="L6" s="536"/>
      <c r="M6" s="109">
        <v>5</v>
      </c>
      <c r="N6" s="104"/>
      <c r="O6" s="110"/>
      <c r="P6" s="110"/>
      <c r="Q6" s="110"/>
      <c r="R6" s="110"/>
      <c r="S6" s="110"/>
      <c r="T6" s="110"/>
      <c r="U6" s="110"/>
      <c r="V6" s="110"/>
      <c r="W6" s="110"/>
      <c r="X6" s="106"/>
    </row>
    <row r="7" spans="1:25" ht="15" customHeight="1">
      <c r="A7" s="103"/>
      <c r="B7" s="104"/>
      <c r="C7" s="111"/>
      <c r="D7" s="112"/>
      <c r="E7" s="112"/>
      <c r="F7" s="113" t="s">
        <v>162</v>
      </c>
      <c r="G7" s="114">
        <v>58</v>
      </c>
      <c r="H7"/>
      <c r="I7" s="535" t="s">
        <v>163</v>
      </c>
      <c r="J7" s="535"/>
      <c r="K7" s="535"/>
      <c r="L7" s="536"/>
      <c r="M7" s="109">
        <v>192</v>
      </c>
      <c r="N7" s="115" t="s">
        <v>164</v>
      </c>
      <c r="O7" s="174">
        <f>SVS_Unterhaltsreinigung!F72</f>
        <v>20</v>
      </c>
      <c r="P7" s="116">
        <f>M7</f>
        <v>192</v>
      </c>
      <c r="Q7" s="104"/>
      <c r="R7"/>
      <c r="S7" s="104"/>
      <c r="T7" s="104"/>
      <c r="U7" s="104"/>
      <c r="V7" s="117" t="s">
        <v>165</v>
      </c>
      <c r="W7" s="174">
        <f>SVS_Grundreinigung!F72</f>
        <v>25</v>
      </c>
      <c r="X7" s="106"/>
    </row>
    <row r="8" spans="1:25">
      <c r="A8" s="103"/>
      <c r="B8" s="474" t="s">
        <v>1873</v>
      </c>
      <c r="C8" s="479" t="s">
        <v>1874</v>
      </c>
      <c r="D8" s="479"/>
      <c r="E8" s="479"/>
      <c r="F8" s="479"/>
      <c r="G8" s="480"/>
      <c r="H8" s="479"/>
      <c r="I8" s="104"/>
      <c r="J8" s="104"/>
      <c r="K8" s="104"/>
      <c r="L8" s="104"/>
      <c r="M8" s="221">
        <f>M7/12/5</f>
        <v>3.2</v>
      </c>
      <c r="N8" s="104"/>
      <c r="O8" s="104"/>
      <c r="P8" s="104"/>
      <c r="Q8" s="104"/>
      <c r="R8" s="104"/>
      <c r="S8" s="104"/>
      <c r="T8" s="104"/>
      <c r="U8" s="104"/>
      <c r="V8" s="104"/>
      <c r="W8" s="104"/>
      <c r="X8" s="106"/>
    </row>
    <row r="9" spans="1:25" ht="15" thickBot="1">
      <c r="A9" s="103"/>
      <c r="B9" s="475"/>
      <c r="C9" s="479" t="s">
        <v>1875</v>
      </c>
      <c r="D9" s="479"/>
      <c r="E9" s="481"/>
      <c r="F9" s="481"/>
      <c r="G9" s="482"/>
      <c r="H9" s="482"/>
      <c r="I9" s="535" t="s">
        <v>161</v>
      </c>
      <c r="J9" s="535"/>
      <c r="K9" s="535"/>
      <c r="L9" s="536"/>
      <c r="M9" s="109"/>
      <c r="N9" s="118"/>
      <c r="O9" s="104"/>
      <c r="P9" s="110"/>
      <c r="Q9" s="110"/>
      <c r="R9" s="110"/>
      <c r="S9" s="110"/>
      <c r="T9" s="110"/>
      <c r="U9" s="104"/>
      <c r="V9" s="104"/>
      <c r="W9" s="104"/>
      <c r="X9" s="106"/>
    </row>
    <row r="10" spans="1:25" ht="15" thickBot="1">
      <c r="A10" s="103"/>
      <c r="B10" s="475"/>
      <c r="C10" s="475" t="s">
        <v>1876</v>
      </c>
      <c r="D10" s="475"/>
      <c r="E10" s="476"/>
      <c r="F10" s="477"/>
      <c r="G10" s="489">
        <v>0.05</v>
      </c>
      <c r="H10" s="478"/>
      <c r="I10" s="535" t="s">
        <v>163</v>
      </c>
      <c r="J10" s="535"/>
      <c r="K10" s="535"/>
      <c r="L10" s="536"/>
      <c r="M10" s="109"/>
      <c r="N10" s="538" t="s">
        <v>166</v>
      </c>
      <c r="O10" s="538"/>
      <c r="P10" s="538"/>
      <c r="Q10" s="539" t="s">
        <v>167</v>
      </c>
      <c r="R10" s="539"/>
      <c r="S10" s="539"/>
      <c r="T10" s="119" t="s">
        <v>31</v>
      </c>
      <c r="U10" s="540" t="s">
        <v>168</v>
      </c>
      <c r="V10" s="540"/>
      <c r="W10" s="540"/>
      <c r="X10" s="106"/>
    </row>
    <row r="11" spans="1:25"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5" ht="8.4499999999999993" customHeight="1">
      <c r="A12" s="103"/>
      <c r="B12" s="134"/>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5">
      <c r="A13" s="103">
        <v>1</v>
      </c>
      <c r="B13" s="137">
        <v>1</v>
      </c>
      <c r="C13" s="269" t="s">
        <v>214</v>
      </c>
      <c r="D13" s="291" t="s">
        <v>366</v>
      </c>
      <c r="E13" s="285" t="s">
        <v>215</v>
      </c>
      <c r="F13" s="285" t="s">
        <v>821</v>
      </c>
      <c r="G13" s="285" t="s">
        <v>151</v>
      </c>
      <c r="H13" s="286">
        <v>6.46</v>
      </c>
      <c r="I13" s="313" t="s">
        <v>141</v>
      </c>
      <c r="J13" s="188"/>
      <c r="K13" s="188"/>
      <c r="L13" s="188"/>
      <c r="M13" s="224">
        <f t="shared" ref="M13:M30" si="0">((I13*$M$8*12)+(K13*0.8*12)+L13)</f>
        <v>192</v>
      </c>
      <c r="N13" s="225">
        <f>(H13*M13)/12</f>
        <v>103.36</v>
      </c>
      <c r="O13" s="218">
        <v>100</v>
      </c>
      <c r="P13" s="226">
        <f>N13/O13</f>
        <v>1.0336000000000001</v>
      </c>
      <c r="Q13" s="227"/>
      <c r="R13" s="227"/>
      <c r="S13" s="227"/>
      <c r="T13" s="229">
        <f t="shared" ref="T13:T30" si="1">H13/O13*$O$7</f>
        <v>1.292</v>
      </c>
      <c r="U13" s="231">
        <v>30</v>
      </c>
      <c r="V13" s="226">
        <f t="shared" ref="V13:V30" si="2">H13/U13</f>
        <v>0.21533333333333332</v>
      </c>
      <c r="W13" s="230">
        <f>V13*$W$7</f>
        <v>5.3833333333333329</v>
      </c>
      <c r="X13" s="290" t="s">
        <v>926</v>
      </c>
      <c r="Y13" s="269"/>
    </row>
    <row r="14" spans="1:25">
      <c r="A14" s="103"/>
      <c r="B14" s="137">
        <f>B13+1</f>
        <v>2</v>
      </c>
      <c r="C14" s="269" t="s">
        <v>214</v>
      </c>
      <c r="D14" s="291" t="s">
        <v>366</v>
      </c>
      <c r="E14" s="285" t="s">
        <v>748</v>
      </c>
      <c r="F14" s="285" t="s">
        <v>821</v>
      </c>
      <c r="G14" s="285" t="s">
        <v>151</v>
      </c>
      <c r="H14" s="286">
        <v>10.4</v>
      </c>
      <c r="I14" s="313" t="s">
        <v>141</v>
      </c>
      <c r="J14" s="188"/>
      <c r="K14" s="188"/>
      <c r="L14" s="188"/>
      <c r="M14" s="224">
        <f t="shared" si="0"/>
        <v>192</v>
      </c>
      <c r="N14" s="225">
        <f t="shared" ref="N14:N30" si="3">(H14*M14)/12</f>
        <v>166.4</v>
      </c>
      <c r="O14" s="218">
        <v>100</v>
      </c>
      <c r="P14" s="226">
        <f t="shared" ref="P14:P30" si="4">N14/O14</f>
        <v>1.6640000000000001</v>
      </c>
      <c r="Q14" s="227"/>
      <c r="R14" s="219"/>
      <c r="S14" s="228"/>
      <c r="T14" s="229">
        <f t="shared" si="1"/>
        <v>2.08</v>
      </c>
      <c r="U14" s="231">
        <v>30</v>
      </c>
      <c r="V14" s="226">
        <f t="shared" si="2"/>
        <v>0.34666666666666668</v>
      </c>
      <c r="W14" s="230">
        <f t="shared" ref="W14:W30" si="5">V14*$W$7</f>
        <v>8.6666666666666679</v>
      </c>
      <c r="X14" s="290" t="s">
        <v>926</v>
      </c>
      <c r="Y14" s="269"/>
    </row>
    <row r="15" spans="1:25">
      <c r="A15" s="103">
        <v>1</v>
      </c>
      <c r="B15" s="137">
        <f t="shared" ref="B15:B30" si="6">B14+1</f>
        <v>3</v>
      </c>
      <c r="C15" s="269" t="s">
        <v>214</v>
      </c>
      <c r="D15" s="291" t="s">
        <v>366</v>
      </c>
      <c r="E15" s="285" t="s">
        <v>216</v>
      </c>
      <c r="F15" s="285" t="s">
        <v>910</v>
      </c>
      <c r="G15" s="285" t="s">
        <v>151</v>
      </c>
      <c r="H15" s="286">
        <v>3.03</v>
      </c>
      <c r="I15" s="313" t="s">
        <v>141</v>
      </c>
      <c r="J15" s="188"/>
      <c r="K15" s="188"/>
      <c r="L15" s="188"/>
      <c r="M15" s="224">
        <f t="shared" si="0"/>
        <v>192</v>
      </c>
      <c r="N15" s="225">
        <f t="shared" si="3"/>
        <v>48.48</v>
      </c>
      <c r="O15" s="218">
        <v>100</v>
      </c>
      <c r="P15" s="226">
        <f t="shared" si="4"/>
        <v>0.48479999999999995</v>
      </c>
      <c r="Q15" s="227"/>
      <c r="R15" s="219"/>
      <c r="S15" s="228"/>
      <c r="T15" s="229">
        <f t="shared" si="1"/>
        <v>0.60599999999999998</v>
      </c>
      <c r="U15" s="231">
        <v>30</v>
      </c>
      <c r="V15" s="226">
        <f t="shared" si="2"/>
        <v>0.10099999999999999</v>
      </c>
      <c r="W15" s="230">
        <f t="shared" si="5"/>
        <v>2.5249999999999999</v>
      </c>
      <c r="X15" s="290" t="s">
        <v>926</v>
      </c>
      <c r="Y15" s="269"/>
    </row>
    <row r="16" spans="1:25">
      <c r="A16" s="103">
        <v>1</v>
      </c>
      <c r="B16" s="137">
        <f t="shared" si="6"/>
        <v>4</v>
      </c>
      <c r="C16" s="269" t="s">
        <v>214</v>
      </c>
      <c r="D16" s="291" t="s">
        <v>863</v>
      </c>
      <c r="E16" s="285" t="s">
        <v>218</v>
      </c>
      <c r="F16" s="285" t="s">
        <v>259</v>
      </c>
      <c r="G16" s="285" t="s">
        <v>891</v>
      </c>
      <c r="H16" s="286">
        <v>58.4</v>
      </c>
      <c r="I16" s="313" t="s">
        <v>103</v>
      </c>
      <c r="J16" s="188">
        <v>2</v>
      </c>
      <c r="K16" s="188"/>
      <c r="L16" s="188"/>
      <c r="M16" s="224">
        <f>((I16*$M$8*12)+(K16*0.8*12)+L16)/2</f>
        <v>57.600000000000009</v>
      </c>
      <c r="N16" s="225">
        <f t="shared" si="3"/>
        <v>280.32000000000005</v>
      </c>
      <c r="O16" s="218">
        <v>100</v>
      </c>
      <c r="P16" s="226">
        <f t="shared" si="4"/>
        <v>2.8032000000000004</v>
      </c>
      <c r="Q16" s="227">
        <f>H16*J16*$M$8/2</f>
        <v>186.88</v>
      </c>
      <c r="R16" s="220">
        <v>200</v>
      </c>
      <c r="S16" s="228">
        <f t="shared" ref="S16" si="7">Q16/R16</f>
        <v>0.93440000000000001</v>
      </c>
      <c r="T16" s="229">
        <f t="shared" si="1"/>
        <v>11.68</v>
      </c>
      <c r="U16" s="231">
        <v>30</v>
      </c>
      <c r="V16" s="226">
        <f t="shared" si="2"/>
        <v>1.9466666666666665</v>
      </c>
      <c r="W16" s="230">
        <f t="shared" si="5"/>
        <v>48.666666666666664</v>
      </c>
      <c r="X16" s="290" t="s">
        <v>926</v>
      </c>
      <c r="Y16" s="270" t="s">
        <v>755</v>
      </c>
    </row>
    <row r="17" spans="1:25">
      <c r="A17" s="103"/>
      <c r="B17" s="137"/>
      <c r="C17" s="269"/>
      <c r="D17" s="291" t="s">
        <v>878</v>
      </c>
      <c r="E17" s="285" t="s">
        <v>218</v>
      </c>
      <c r="F17" s="285" t="s">
        <v>259</v>
      </c>
      <c r="G17" s="285" t="s">
        <v>891</v>
      </c>
      <c r="H17" s="286">
        <v>58.4</v>
      </c>
      <c r="I17" s="313" t="s">
        <v>141</v>
      </c>
      <c r="J17" s="188"/>
      <c r="K17" s="188"/>
      <c r="L17" s="188"/>
      <c r="M17" s="224">
        <f>((I17*$M$8*12)+(K17*0.8*12)+L17)/2</f>
        <v>96</v>
      </c>
      <c r="N17" s="225">
        <f t="shared" si="3"/>
        <v>467.2</v>
      </c>
      <c r="O17" s="218">
        <v>100</v>
      </c>
      <c r="P17" s="226">
        <f t="shared" si="4"/>
        <v>4.6719999999999997</v>
      </c>
      <c r="Q17" s="227"/>
      <c r="R17" s="227"/>
      <c r="S17" s="227"/>
      <c r="T17" s="227"/>
      <c r="U17" s="227"/>
      <c r="V17" s="226"/>
      <c r="W17" s="230"/>
      <c r="X17" s="290" t="s">
        <v>926</v>
      </c>
      <c r="Y17" s="270" t="s">
        <v>756</v>
      </c>
    </row>
    <row r="18" spans="1:25">
      <c r="A18" s="103">
        <v>1</v>
      </c>
      <c r="B18" s="137">
        <f>B16+1</f>
        <v>5</v>
      </c>
      <c r="C18" s="269" t="s">
        <v>214</v>
      </c>
      <c r="D18" s="291" t="s">
        <v>868</v>
      </c>
      <c r="E18" s="285" t="s">
        <v>547</v>
      </c>
      <c r="F18" s="285" t="s">
        <v>254</v>
      </c>
      <c r="G18" s="285" t="s">
        <v>891</v>
      </c>
      <c r="H18" s="286">
        <v>11.37</v>
      </c>
      <c r="I18" s="313" t="s">
        <v>103</v>
      </c>
      <c r="J18" s="188">
        <v>2</v>
      </c>
      <c r="K18" s="188"/>
      <c r="L18" s="188"/>
      <c r="M18" s="224">
        <f t="shared" si="0"/>
        <v>115.20000000000002</v>
      </c>
      <c r="N18" s="225">
        <f t="shared" si="3"/>
        <v>109.152</v>
      </c>
      <c r="O18" s="218">
        <v>100</v>
      </c>
      <c r="P18" s="226">
        <f t="shared" si="4"/>
        <v>1.09152</v>
      </c>
      <c r="Q18" s="227">
        <f t="shared" ref="Q18:Q22" si="8">H18*J18*$M$8</f>
        <v>72.768000000000001</v>
      </c>
      <c r="R18" s="220">
        <v>200</v>
      </c>
      <c r="S18" s="228">
        <f t="shared" ref="S18" si="9">Q18/R18</f>
        <v>0.36384</v>
      </c>
      <c r="T18" s="229">
        <f t="shared" si="1"/>
        <v>2.274</v>
      </c>
      <c r="U18" s="231">
        <v>30</v>
      </c>
      <c r="V18" s="226">
        <f t="shared" si="2"/>
        <v>0.37899999999999995</v>
      </c>
      <c r="W18" s="230">
        <f t="shared" si="5"/>
        <v>9.4749999999999979</v>
      </c>
      <c r="X18" s="290" t="s">
        <v>926</v>
      </c>
      <c r="Y18" s="269"/>
    </row>
    <row r="19" spans="1:25">
      <c r="A19" s="103">
        <v>1</v>
      </c>
      <c r="B19" s="137">
        <f t="shared" si="6"/>
        <v>6</v>
      </c>
      <c r="C19" s="269" t="s">
        <v>214</v>
      </c>
      <c r="D19" s="291"/>
      <c r="E19" s="285" t="s">
        <v>219</v>
      </c>
      <c r="F19" s="285" t="s">
        <v>247</v>
      </c>
      <c r="G19" s="285" t="s">
        <v>891</v>
      </c>
      <c r="H19" s="286">
        <v>5.47</v>
      </c>
      <c r="I19" s="273" t="s">
        <v>776</v>
      </c>
      <c r="J19" s="188"/>
      <c r="K19" s="188"/>
      <c r="L19" s="188"/>
      <c r="M19" s="188"/>
      <c r="N19" s="188"/>
      <c r="O19" s="188"/>
      <c r="P19" s="188"/>
      <c r="Q19" s="188"/>
      <c r="R19" s="188"/>
      <c r="S19" s="188"/>
      <c r="T19" s="188"/>
      <c r="U19" s="188"/>
      <c r="V19" s="188"/>
      <c r="W19" s="188"/>
      <c r="X19" s="290" t="s">
        <v>926</v>
      </c>
      <c r="Y19" s="269"/>
    </row>
    <row r="20" spans="1:25">
      <c r="A20" s="103">
        <v>1</v>
      </c>
      <c r="B20" s="137">
        <f t="shared" si="6"/>
        <v>7</v>
      </c>
      <c r="C20" s="269" t="s">
        <v>214</v>
      </c>
      <c r="D20" s="291" t="s">
        <v>874</v>
      </c>
      <c r="E20" s="285" t="s">
        <v>220</v>
      </c>
      <c r="F20" s="285" t="s">
        <v>260</v>
      </c>
      <c r="G20" s="285" t="s">
        <v>156</v>
      </c>
      <c r="H20" s="286">
        <v>14.28</v>
      </c>
      <c r="I20" s="313"/>
      <c r="J20" s="188"/>
      <c r="K20" s="188"/>
      <c r="L20" s="188">
        <v>6</v>
      </c>
      <c r="M20" s="224">
        <f t="shared" si="0"/>
        <v>6</v>
      </c>
      <c r="N20" s="225">
        <f t="shared" si="3"/>
        <v>7.14</v>
      </c>
      <c r="O20" s="218">
        <v>100</v>
      </c>
      <c r="P20" s="226">
        <f t="shared" si="4"/>
        <v>7.1399999999999991E-2</v>
      </c>
      <c r="Q20" s="227">
        <f t="shared" si="8"/>
        <v>0</v>
      </c>
      <c r="R20" s="219"/>
      <c r="S20" s="228"/>
      <c r="T20" s="229">
        <f t="shared" si="1"/>
        <v>2.8559999999999999</v>
      </c>
      <c r="U20" s="231">
        <v>30</v>
      </c>
      <c r="V20" s="226">
        <f t="shared" si="2"/>
        <v>0.47599999999999998</v>
      </c>
      <c r="W20" s="230">
        <f t="shared" si="5"/>
        <v>11.899999999999999</v>
      </c>
      <c r="X20" s="290" t="s">
        <v>926</v>
      </c>
      <c r="Y20" s="269"/>
    </row>
    <row r="21" spans="1:25">
      <c r="A21" s="103">
        <v>1</v>
      </c>
      <c r="B21" s="137">
        <f t="shared" si="6"/>
        <v>8</v>
      </c>
      <c r="C21" s="269" t="s">
        <v>214</v>
      </c>
      <c r="D21" s="291" t="s">
        <v>873</v>
      </c>
      <c r="E21" s="285" t="s">
        <v>221</v>
      </c>
      <c r="F21" s="285" t="s">
        <v>255</v>
      </c>
      <c r="G21" s="285" t="s">
        <v>156</v>
      </c>
      <c r="H21" s="286">
        <v>75.59</v>
      </c>
      <c r="I21" s="273" t="s">
        <v>56</v>
      </c>
      <c r="J21" s="188">
        <v>4</v>
      </c>
      <c r="K21" s="188"/>
      <c r="L21" s="188"/>
      <c r="M21" s="224">
        <f t="shared" si="0"/>
        <v>38.400000000000006</v>
      </c>
      <c r="N21" s="225">
        <f t="shared" si="3"/>
        <v>241.88800000000003</v>
      </c>
      <c r="O21" s="218">
        <v>100</v>
      </c>
      <c r="P21" s="226">
        <f t="shared" si="4"/>
        <v>2.4188800000000001</v>
      </c>
      <c r="Q21" s="227">
        <f t="shared" si="8"/>
        <v>967.55200000000013</v>
      </c>
      <c r="R21" s="220">
        <v>200</v>
      </c>
      <c r="S21" s="228">
        <f t="shared" ref="S21:S22" si="10">Q21/R21</f>
        <v>4.8377600000000003</v>
      </c>
      <c r="T21" s="229">
        <f t="shared" si="1"/>
        <v>15.118</v>
      </c>
      <c r="U21" s="231">
        <v>30</v>
      </c>
      <c r="V21" s="226">
        <f t="shared" si="2"/>
        <v>2.5196666666666667</v>
      </c>
      <c r="W21" s="230">
        <f t="shared" si="5"/>
        <v>62.991666666666667</v>
      </c>
      <c r="X21" s="290" t="s">
        <v>926</v>
      </c>
      <c r="Y21" s="269"/>
    </row>
    <row r="22" spans="1:25">
      <c r="A22" s="103">
        <v>1</v>
      </c>
      <c r="B22" s="137">
        <f t="shared" si="6"/>
        <v>9</v>
      </c>
      <c r="C22" s="269" t="s">
        <v>214</v>
      </c>
      <c r="D22" s="291" t="s">
        <v>873</v>
      </c>
      <c r="E22" s="285" t="s">
        <v>222</v>
      </c>
      <c r="F22" s="285" t="s">
        <v>255</v>
      </c>
      <c r="G22" s="285" t="s">
        <v>156</v>
      </c>
      <c r="H22" s="286">
        <v>75.42</v>
      </c>
      <c r="I22" s="273" t="s">
        <v>56</v>
      </c>
      <c r="J22" s="188">
        <v>4</v>
      </c>
      <c r="K22" s="188"/>
      <c r="L22" s="188"/>
      <c r="M22" s="224">
        <f t="shared" si="0"/>
        <v>38.400000000000006</v>
      </c>
      <c r="N22" s="225">
        <f t="shared" si="3"/>
        <v>241.34400000000005</v>
      </c>
      <c r="O22" s="218">
        <v>100</v>
      </c>
      <c r="P22" s="226">
        <f t="shared" si="4"/>
        <v>2.4134400000000005</v>
      </c>
      <c r="Q22" s="227">
        <f t="shared" si="8"/>
        <v>965.37600000000009</v>
      </c>
      <c r="R22" s="220">
        <v>200</v>
      </c>
      <c r="S22" s="228">
        <f t="shared" si="10"/>
        <v>4.8268800000000001</v>
      </c>
      <c r="T22" s="229">
        <f t="shared" si="1"/>
        <v>15.084</v>
      </c>
      <c r="U22" s="231">
        <v>30</v>
      </c>
      <c r="V22" s="226">
        <f t="shared" si="2"/>
        <v>2.5140000000000002</v>
      </c>
      <c r="W22" s="230">
        <f t="shared" si="5"/>
        <v>62.850000000000009</v>
      </c>
      <c r="X22" s="290" t="s">
        <v>926</v>
      </c>
      <c r="Y22" s="269"/>
    </row>
    <row r="23" spans="1:25">
      <c r="A23" s="103">
        <v>1</v>
      </c>
      <c r="B23" s="137">
        <f t="shared" si="6"/>
        <v>10</v>
      </c>
      <c r="C23" s="269" t="s">
        <v>888</v>
      </c>
      <c r="D23" s="291" t="s">
        <v>366</v>
      </c>
      <c r="E23" s="285" t="s">
        <v>630</v>
      </c>
      <c r="F23" s="285" t="s">
        <v>820</v>
      </c>
      <c r="G23" s="285" t="s">
        <v>151</v>
      </c>
      <c r="H23" s="286">
        <v>6.73</v>
      </c>
      <c r="I23" s="313" t="s">
        <v>141</v>
      </c>
      <c r="J23" s="188"/>
      <c r="K23" s="188"/>
      <c r="L23" s="188"/>
      <c r="M23" s="224">
        <f t="shared" si="0"/>
        <v>192</v>
      </c>
      <c r="N23" s="225">
        <f t="shared" si="3"/>
        <v>107.68</v>
      </c>
      <c r="O23" s="218">
        <v>100</v>
      </c>
      <c r="P23" s="226">
        <f t="shared" si="4"/>
        <v>1.0768</v>
      </c>
      <c r="Q23" s="227"/>
      <c r="R23" s="227"/>
      <c r="S23" s="227"/>
      <c r="T23" s="229">
        <f t="shared" si="1"/>
        <v>1.3460000000000001</v>
      </c>
      <c r="U23" s="231">
        <v>30</v>
      </c>
      <c r="V23" s="226">
        <f t="shared" si="2"/>
        <v>0.22433333333333336</v>
      </c>
      <c r="W23" s="230">
        <f t="shared" si="5"/>
        <v>5.6083333333333343</v>
      </c>
      <c r="X23" s="290" t="s">
        <v>926</v>
      </c>
      <c r="Y23" s="269"/>
    </row>
    <row r="24" spans="1:25">
      <c r="A24" s="103">
        <v>1</v>
      </c>
      <c r="B24" s="137">
        <f t="shared" si="6"/>
        <v>11</v>
      </c>
      <c r="C24" s="269" t="s">
        <v>888</v>
      </c>
      <c r="D24" s="291" t="s">
        <v>366</v>
      </c>
      <c r="E24" s="285" t="s">
        <v>1138</v>
      </c>
      <c r="F24" s="285" t="s">
        <v>820</v>
      </c>
      <c r="G24" s="285" t="s">
        <v>151</v>
      </c>
      <c r="H24" s="286">
        <v>10.28</v>
      </c>
      <c r="I24" s="313" t="s">
        <v>141</v>
      </c>
      <c r="J24" s="188"/>
      <c r="K24" s="188"/>
      <c r="L24" s="188"/>
      <c r="M24" s="224">
        <f t="shared" si="0"/>
        <v>192</v>
      </c>
      <c r="N24" s="225">
        <f t="shared" si="3"/>
        <v>164.48</v>
      </c>
      <c r="O24" s="218">
        <v>100</v>
      </c>
      <c r="P24" s="226">
        <f t="shared" si="4"/>
        <v>1.6447999999999998</v>
      </c>
      <c r="Q24" s="227"/>
      <c r="R24" s="227"/>
      <c r="S24" s="227"/>
      <c r="T24" s="229">
        <f t="shared" si="1"/>
        <v>2.0559999999999996</v>
      </c>
      <c r="U24" s="231">
        <v>30</v>
      </c>
      <c r="V24" s="226">
        <f t="shared" si="2"/>
        <v>0.34266666666666662</v>
      </c>
      <c r="W24" s="230">
        <f t="shared" si="5"/>
        <v>8.5666666666666647</v>
      </c>
      <c r="X24" s="290" t="s">
        <v>926</v>
      </c>
      <c r="Y24" s="269"/>
    </row>
    <row r="25" spans="1:25">
      <c r="A25" s="103">
        <v>1</v>
      </c>
      <c r="B25" s="137">
        <f t="shared" si="6"/>
        <v>12</v>
      </c>
      <c r="C25" s="269" t="s">
        <v>888</v>
      </c>
      <c r="D25" s="291" t="s">
        <v>366</v>
      </c>
      <c r="E25" s="285" t="s">
        <v>628</v>
      </c>
      <c r="F25" s="285" t="s">
        <v>910</v>
      </c>
      <c r="G25" s="285" t="s">
        <v>151</v>
      </c>
      <c r="H25" s="286">
        <v>2.93</v>
      </c>
      <c r="I25" s="313" t="s">
        <v>141</v>
      </c>
      <c r="J25" s="188"/>
      <c r="K25" s="188"/>
      <c r="L25" s="188"/>
      <c r="M25" s="224">
        <f t="shared" si="0"/>
        <v>192</v>
      </c>
      <c r="N25" s="225">
        <f t="shared" si="3"/>
        <v>46.88</v>
      </c>
      <c r="O25" s="218">
        <v>100</v>
      </c>
      <c r="P25" s="226">
        <f t="shared" si="4"/>
        <v>0.46880000000000005</v>
      </c>
      <c r="Q25" s="227"/>
      <c r="R25" s="227"/>
      <c r="S25" s="227"/>
      <c r="T25" s="229">
        <f t="shared" si="1"/>
        <v>0.58600000000000008</v>
      </c>
      <c r="U25" s="231">
        <v>30</v>
      </c>
      <c r="V25" s="226">
        <f t="shared" si="2"/>
        <v>9.7666666666666666E-2</v>
      </c>
      <c r="W25" s="230">
        <f t="shared" si="5"/>
        <v>2.4416666666666664</v>
      </c>
      <c r="X25" s="290" t="s">
        <v>926</v>
      </c>
      <c r="Y25" s="269"/>
    </row>
    <row r="26" spans="1:25">
      <c r="A26" s="103">
        <v>1</v>
      </c>
      <c r="B26" s="137">
        <f t="shared" si="6"/>
        <v>13</v>
      </c>
      <c r="C26" s="269" t="s">
        <v>888</v>
      </c>
      <c r="D26" s="291" t="s">
        <v>863</v>
      </c>
      <c r="E26" s="285" t="s">
        <v>633</v>
      </c>
      <c r="F26" s="285" t="s">
        <v>259</v>
      </c>
      <c r="G26" s="285" t="s">
        <v>1137</v>
      </c>
      <c r="H26" s="286">
        <v>58.71</v>
      </c>
      <c r="I26" s="313" t="s">
        <v>103</v>
      </c>
      <c r="J26" s="188">
        <v>2</v>
      </c>
      <c r="K26" s="188"/>
      <c r="L26" s="188"/>
      <c r="M26" s="224">
        <f t="shared" si="0"/>
        <v>115.20000000000002</v>
      </c>
      <c r="N26" s="225">
        <f t="shared" si="3"/>
        <v>563.6160000000001</v>
      </c>
      <c r="O26" s="218">
        <v>100</v>
      </c>
      <c r="P26" s="226">
        <f t="shared" si="4"/>
        <v>5.6361600000000012</v>
      </c>
      <c r="Q26" s="227">
        <f t="shared" ref="Q26" si="11">H26*J26*$M$8</f>
        <v>375.74400000000003</v>
      </c>
      <c r="R26" s="220">
        <v>200</v>
      </c>
      <c r="S26" s="228">
        <f t="shared" ref="S26" si="12">Q26/R26</f>
        <v>1.8787200000000002</v>
      </c>
      <c r="T26" s="229">
        <f t="shared" si="1"/>
        <v>11.741999999999999</v>
      </c>
      <c r="U26" s="231">
        <v>30</v>
      </c>
      <c r="V26" s="226">
        <f t="shared" si="2"/>
        <v>1.9570000000000001</v>
      </c>
      <c r="W26" s="230">
        <f t="shared" si="5"/>
        <v>48.925000000000004</v>
      </c>
      <c r="X26" s="290" t="s">
        <v>926</v>
      </c>
      <c r="Y26" s="269"/>
    </row>
    <row r="27" spans="1:25">
      <c r="A27" s="103">
        <v>1</v>
      </c>
      <c r="B27" s="137">
        <f t="shared" si="6"/>
        <v>14</v>
      </c>
      <c r="C27" s="269" t="s">
        <v>888</v>
      </c>
      <c r="D27" s="291" t="s">
        <v>874</v>
      </c>
      <c r="E27" s="285" t="s">
        <v>600</v>
      </c>
      <c r="F27" s="285" t="s">
        <v>260</v>
      </c>
      <c r="G27" s="285" t="s">
        <v>156</v>
      </c>
      <c r="H27" s="286">
        <v>14.2</v>
      </c>
      <c r="I27" s="313"/>
      <c r="J27" s="188"/>
      <c r="K27" s="188"/>
      <c r="L27" s="188">
        <v>6</v>
      </c>
      <c r="M27" s="224">
        <f t="shared" si="0"/>
        <v>6</v>
      </c>
      <c r="N27" s="225">
        <f t="shared" si="3"/>
        <v>7.0999999999999988</v>
      </c>
      <c r="O27" s="218">
        <v>100</v>
      </c>
      <c r="P27" s="226">
        <f t="shared" si="4"/>
        <v>7.0999999999999994E-2</v>
      </c>
      <c r="Q27" s="227"/>
      <c r="R27" s="219"/>
      <c r="S27" s="228"/>
      <c r="T27" s="229">
        <f t="shared" si="1"/>
        <v>2.84</v>
      </c>
      <c r="U27" s="231">
        <v>30</v>
      </c>
      <c r="V27" s="226">
        <f t="shared" si="2"/>
        <v>0.47333333333333333</v>
      </c>
      <c r="W27" s="230">
        <f t="shared" si="5"/>
        <v>11.833333333333334</v>
      </c>
      <c r="X27" s="290" t="s">
        <v>926</v>
      </c>
      <c r="Y27" s="269"/>
    </row>
    <row r="28" spans="1:25">
      <c r="A28" s="103">
        <v>1</v>
      </c>
      <c r="B28" s="137">
        <f t="shared" si="6"/>
        <v>15</v>
      </c>
      <c r="C28" s="269" t="s">
        <v>888</v>
      </c>
      <c r="D28" s="291" t="s">
        <v>873</v>
      </c>
      <c r="E28" s="285" t="s">
        <v>598</v>
      </c>
      <c r="F28" s="285" t="s">
        <v>255</v>
      </c>
      <c r="G28" s="285" t="s">
        <v>156</v>
      </c>
      <c r="H28" s="286">
        <v>75.5</v>
      </c>
      <c r="I28" s="273" t="s">
        <v>56</v>
      </c>
      <c r="J28" s="188">
        <v>4</v>
      </c>
      <c r="K28" s="188"/>
      <c r="L28" s="188"/>
      <c r="M28" s="224">
        <f t="shared" si="0"/>
        <v>38.400000000000006</v>
      </c>
      <c r="N28" s="225">
        <f t="shared" si="3"/>
        <v>241.60000000000002</v>
      </c>
      <c r="O28" s="218">
        <v>100</v>
      </c>
      <c r="P28" s="226">
        <f t="shared" si="4"/>
        <v>2.4160000000000004</v>
      </c>
      <c r="Q28" s="227">
        <f t="shared" ref="Q28:Q30" si="13">H28*J28*$M$8</f>
        <v>966.40000000000009</v>
      </c>
      <c r="R28" s="220">
        <v>200</v>
      </c>
      <c r="S28" s="228">
        <f t="shared" ref="S28:S30" si="14">Q28/R28</f>
        <v>4.8320000000000007</v>
      </c>
      <c r="T28" s="229">
        <f t="shared" si="1"/>
        <v>15.1</v>
      </c>
      <c r="U28" s="231">
        <v>30</v>
      </c>
      <c r="V28" s="226">
        <f t="shared" si="2"/>
        <v>2.5166666666666666</v>
      </c>
      <c r="W28" s="230">
        <f t="shared" si="5"/>
        <v>62.916666666666664</v>
      </c>
      <c r="X28" s="290" t="s">
        <v>926</v>
      </c>
      <c r="Y28" s="269"/>
    </row>
    <row r="29" spans="1:25">
      <c r="A29" s="103">
        <v>1</v>
      </c>
      <c r="B29" s="137">
        <f t="shared" si="6"/>
        <v>16</v>
      </c>
      <c r="C29" s="269" t="s">
        <v>888</v>
      </c>
      <c r="D29" s="291" t="s">
        <v>873</v>
      </c>
      <c r="E29" s="285" t="s">
        <v>588</v>
      </c>
      <c r="F29" s="285" t="s">
        <v>255</v>
      </c>
      <c r="G29" s="285" t="s">
        <v>156</v>
      </c>
      <c r="H29" s="286">
        <v>71.87</v>
      </c>
      <c r="I29" s="273" t="s">
        <v>56</v>
      </c>
      <c r="J29" s="188">
        <v>4</v>
      </c>
      <c r="K29" s="188"/>
      <c r="L29" s="188"/>
      <c r="M29" s="224">
        <f t="shared" si="0"/>
        <v>38.400000000000006</v>
      </c>
      <c r="N29" s="225">
        <f t="shared" si="3"/>
        <v>229.98400000000004</v>
      </c>
      <c r="O29" s="218">
        <v>100</v>
      </c>
      <c r="P29" s="226">
        <f t="shared" si="4"/>
        <v>2.2998400000000006</v>
      </c>
      <c r="Q29" s="227">
        <f t="shared" si="13"/>
        <v>919.93600000000015</v>
      </c>
      <c r="R29" s="220">
        <v>200</v>
      </c>
      <c r="S29" s="228">
        <f t="shared" si="14"/>
        <v>4.5996800000000011</v>
      </c>
      <c r="T29" s="229">
        <f t="shared" si="1"/>
        <v>14.374000000000001</v>
      </c>
      <c r="U29" s="231">
        <v>30</v>
      </c>
      <c r="V29" s="226">
        <f t="shared" si="2"/>
        <v>2.3956666666666666</v>
      </c>
      <c r="W29" s="230">
        <f t="shared" si="5"/>
        <v>59.891666666666666</v>
      </c>
      <c r="X29" s="290" t="s">
        <v>926</v>
      </c>
      <c r="Y29" s="269"/>
    </row>
    <row r="30" spans="1:25">
      <c r="A30" s="103">
        <v>1</v>
      </c>
      <c r="B30" s="137">
        <f t="shared" si="6"/>
        <v>17</v>
      </c>
      <c r="C30" s="269" t="s">
        <v>888</v>
      </c>
      <c r="D30" s="291" t="s">
        <v>873</v>
      </c>
      <c r="E30" s="285" t="s">
        <v>631</v>
      </c>
      <c r="F30" s="285" t="s">
        <v>255</v>
      </c>
      <c r="G30" s="285" t="s">
        <v>156</v>
      </c>
      <c r="H30" s="286">
        <v>75.59</v>
      </c>
      <c r="I30" s="273" t="s">
        <v>56</v>
      </c>
      <c r="J30" s="188">
        <v>4</v>
      </c>
      <c r="K30" s="188"/>
      <c r="L30" s="188"/>
      <c r="M30" s="224">
        <f t="shared" si="0"/>
        <v>38.400000000000006</v>
      </c>
      <c r="N30" s="225">
        <f t="shared" si="3"/>
        <v>241.88800000000003</v>
      </c>
      <c r="O30" s="218">
        <v>100</v>
      </c>
      <c r="P30" s="226">
        <f t="shared" si="4"/>
        <v>2.4188800000000001</v>
      </c>
      <c r="Q30" s="227">
        <f t="shared" si="13"/>
        <v>967.55200000000013</v>
      </c>
      <c r="R30" s="220">
        <v>200</v>
      </c>
      <c r="S30" s="228">
        <f t="shared" si="14"/>
        <v>4.8377600000000003</v>
      </c>
      <c r="T30" s="229">
        <f t="shared" si="1"/>
        <v>15.118</v>
      </c>
      <c r="U30" s="231">
        <v>30</v>
      </c>
      <c r="V30" s="226">
        <f t="shared" si="2"/>
        <v>2.5196666666666667</v>
      </c>
      <c r="W30" s="230">
        <f t="shared" si="5"/>
        <v>62.991666666666667</v>
      </c>
      <c r="X30" s="290" t="s">
        <v>926</v>
      </c>
      <c r="Y30" s="269"/>
    </row>
    <row r="31" spans="1:25" s="105" customFormat="1" ht="12.75">
      <c r="A31" s="103">
        <v>1</v>
      </c>
      <c r="B31" s="265" t="e">
        <f>#REF!+1</f>
        <v>#REF!</v>
      </c>
      <c r="C31" s="247"/>
      <c r="D31" s="266"/>
      <c r="E31" s="190"/>
      <c r="F31" s="189"/>
      <c r="G31" s="193"/>
      <c r="H31" s="223"/>
      <c r="I31" s="193"/>
      <c r="J31" s="193"/>
      <c r="K31" s="193"/>
      <c r="L31" s="193"/>
      <c r="M31" s="193"/>
      <c r="N31" s="193"/>
      <c r="O31" s="193"/>
      <c r="P31" s="193"/>
      <c r="Q31" s="227"/>
      <c r="R31" s="219"/>
      <c r="S31" s="228"/>
      <c r="T31" s="228"/>
      <c r="U31" s="228"/>
      <c r="V31" s="228"/>
      <c r="W31" s="228"/>
      <c r="X31" s="228"/>
    </row>
    <row r="32" spans="1:25" s="105" customFormat="1">
      <c r="A32" s="103"/>
      <c r="B32" s="104"/>
      <c r="C32" s="268"/>
      <c r="D32" s="168"/>
      <c r="E32" s="168"/>
      <c r="F32" s="168"/>
      <c r="G32" s="168"/>
      <c r="H32" s="168"/>
      <c r="I32" s="168"/>
      <c r="J32" s="168"/>
      <c r="K32" s="168"/>
      <c r="L32" s="168"/>
      <c r="M32" s="168"/>
      <c r="N32" s="168"/>
      <c r="O32" s="104"/>
      <c r="P32" s="202"/>
      <c r="Q32" s="170"/>
      <c r="R32" s="139"/>
      <c r="S32" s="172"/>
      <c r="T32" s="173"/>
      <c r="U32" s="104"/>
      <c r="V32" s="170"/>
      <c r="W32" s="173"/>
      <c r="X32" s="260"/>
    </row>
    <row r="33" spans="1:25">
      <c r="A33" s="103"/>
      <c r="B33" s="104"/>
      <c r="C33" s="268"/>
      <c r="D33" s="168"/>
      <c r="E33" s="168"/>
      <c r="F33" s="232" t="s">
        <v>241</v>
      </c>
      <c r="G33" s="232"/>
      <c r="H33" s="245">
        <f>SUM(H13:H31)</f>
        <v>634.63</v>
      </c>
      <c r="I33" s="232"/>
      <c r="J33" s="232"/>
      <c r="K33" s="232"/>
      <c r="L33" s="232"/>
      <c r="M33" s="232"/>
      <c r="N33" s="233">
        <f>SUM(N13:N32)</f>
        <v>3268.5120000000002</v>
      </c>
      <c r="O33" s="234" t="s">
        <v>242</v>
      </c>
      <c r="P33" s="235">
        <f>SUM(P13:P31)</f>
        <v>32.685120000000005</v>
      </c>
      <c r="Q33" s="236">
        <f>SUM(Q13:Q31)</f>
        <v>5422.2080000000005</v>
      </c>
      <c r="R33" s="237" t="s">
        <v>243</v>
      </c>
      <c r="S33" s="238">
        <f>SUM(S13:S31)</f>
        <v>27.111039999999999</v>
      </c>
      <c r="T33" s="239">
        <f>SUM(T13:T31)</f>
        <v>114.15199999999999</v>
      </c>
      <c r="U33" s="234"/>
      <c r="V33" s="235">
        <f>SUM(V13:V31)</f>
        <v>19.025333333333336</v>
      </c>
      <c r="W33" s="240">
        <f>SUM(W13:W31)</f>
        <v>475.63333333333333</v>
      </c>
      <c r="X33" s="262"/>
    </row>
    <row r="34" spans="1:25">
      <c r="A34" s="103"/>
      <c r="B34" s="104"/>
      <c r="C34" s="268"/>
      <c r="D34" s="168"/>
      <c r="E34" s="168"/>
      <c r="F34" s="168"/>
      <c r="G34" s="168"/>
      <c r="H34" s="168"/>
      <c r="I34" s="168"/>
      <c r="J34" s="168"/>
      <c r="K34" s="168"/>
      <c r="L34" s="168"/>
      <c r="M34" s="168"/>
      <c r="N34" s="169"/>
      <c r="O34" s="104"/>
      <c r="P34" s="170"/>
      <c r="Q34" s="170"/>
      <c r="R34" s="139"/>
      <c r="S34" s="173"/>
      <c r="T34" s="171"/>
      <c r="U34" s="138"/>
      <c r="V34" s="168"/>
      <c r="W34" s="170"/>
      <c r="X34" s="263"/>
    </row>
    <row r="35" spans="1:25" ht="21.6" customHeight="1">
      <c r="A35" s="103"/>
      <c r="B35" s="104"/>
      <c r="C35" s="268"/>
      <c r="D35" s="168"/>
      <c r="E35" s="168"/>
      <c r="F35" s="168"/>
      <c r="G35" s="168"/>
      <c r="H35" s="168"/>
      <c r="I35" s="541" t="s">
        <v>244</v>
      </c>
      <c r="J35" s="541"/>
      <c r="K35" s="541"/>
      <c r="L35" s="541"/>
      <c r="M35" s="541"/>
      <c r="N35" s="242">
        <f>N33+Q33</f>
        <v>8690.7200000000012</v>
      </c>
      <c r="O35" s="243" t="s">
        <v>245</v>
      </c>
      <c r="P35" s="241">
        <f>P33+S33</f>
        <v>59.79616</v>
      </c>
      <c r="Q35" s="542" t="s">
        <v>425</v>
      </c>
      <c r="R35" s="542"/>
      <c r="S35" s="542"/>
      <c r="T35" s="244"/>
      <c r="U35" s="543">
        <f>P35*O7</f>
        <v>1195.9232</v>
      </c>
      <c r="V35" s="543"/>
      <c r="W35" s="543"/>
      <c r="X35" s="106"/>
    </row>
    <row r="36" spans="1:25">
      <c r="A36" s="103"/>
    </row>
    <row r="37" spans="1:25">
      <c r="A37" s="103"/>
    </row>
    <row r="38" spans="1:25">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row>
  </sheetData>
  <sheetProtection algorithmName="SHA-512" hashValue="tqe6tzofUjs37hETxNty0BYKcVrD/X+JNKlxCtX2gO1OOPWOrzrFrxwtAbN0J3/rqr0XhUvnMaei0P/JllK+Iw==" saltValue="sib0AW+aVovinGGgtEunkw==" spinCount="100000" sheet="1" objects="1" scenarios="1"/>
  <mergeCells count="16">
    <mergeCell ref="B6:D6"/>
    <mergeCell ref="I6:L6"/>
    <mergeCell ref="B3:C3"/>
    <mergeCell ref="B4:H4"/>
    <mergeCell ref="J4:R4"/>
    <mergeCell ref="B5:S5"/>
    <mergeCell ref="U5:V5"/>
    <mergeCell ref="I35:M35"/>
    <mergeCell ref="Q35:S35"/>
    <mergeCell ref="U35:W35"/>
    <mergeCell ref="I7:L7"/>
    <mergeCell ref="I9:L9"/>
    <mergeCell ref="I10:L10"/>
    <mergeCell ref="N10:P10"/>
    <mergeCell ref="Q10:S10"/>
    <mergeCell ref="U10:W10"/>
  </mergeCells>
  <conditionalFormatting sqref="D7:D31">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45485-E806-40A4-857B-A69E68C21BF7}">
  <sheetPr codeName="Tabelle18">
    <tabColor rgb="FFFFFF00"/>
  </sheetPr>
  <dimension ref="A3:AME39"/>
  <sheetViews>
    <sheetView workbookViewId="0">
      <selection activeCell="Y34" sqref="Y34"/>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9" width="10.625" style="105" customWidth="1"/>
    <col min="1020" max="1025" width="10.625" customWidth="1"/>
    <col min="1026" max="1026" width="11" customWidth="1"/>
  </cols>
  <sheetData>
    <row r="3" spans="1:28"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8" ht="18" customHeight="1">
      <c r="A4" s="103"/>
      <c r="B4" s="537" t="str">
        <f>Objektübersicht!C17</f>
        <v xml:space="preserve">Maickler Schule-Pavillon Ost, Maicklerstraße 30, 70736 Fellbach </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8"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8" ht="15" customHeight="1">
      <c r="A6" s="103"/>
      <c r="B6" s="534" t="s">
        <v>160</v>
      </c>
      <c r="C6" s="534"/>
      <c r="D6" s="534"/>
      <c r="E6" s="108"/>
      <c r="F6" s="108"/>
      <c r="G6"/>
      <c r="H6" s="222" t="s">
        <v>428</v>
      </c>
      <c r="I6" s="535" t="s">
        <v>161</v>
      </c>
      <c r="J6" s="535"/>
      <c r="K6" s="535"/>
      <c r="L6" s="536"/>
      <c r="M6" s="109">
        <v>5</v>
      </c>
      <c r="N6" s="104"/>
      <c r="O6" s="110"/>
      <c r="P6" s="110"/>
      <c r="Q6" s="110"/>
      <c r="R6" s="110"/>
      <c r="S6" s="110"/>
      <c r="T6" s="110"/>
      <c r="U6" s="110"/>
      <c r="V6" s="110"/>
      <c r="W6" s="110"/>
      <c r="X6" s="106"/>
    </row>
    <row r="7" spans="1:28" ht="15" customHeight="1">
      <c r="A7" s="103"/>
      <c r="B7" s="104"/>
      <c r="C7" s="111"/>
      <c r="D7" s="112"/>
      <c r="E7" s="112"/>
      <c r="F7" s="113" t="s">
        <v>162</v>
      </c>
      <c r="G7" s="114">
        <v>58</v>
      </c>
      <c r="H7"/>
      <c r="I7" s="535" t="s">
        <v>163</v>
      </c>
      <c r="J7" s="535"/>
      <c r="K7" s="535"/>
      <c r="L7" s="536"/>
      <c r="M7" s="109">
        <v>192</v>
      </c>
      <c r="N7" s="115" t="s">
        <v>164</v>
      </c>
      <c r="O7" s="174">
        <f>SVS_Unterhaltsreinigung!F72</f>
        <v>20</v>
      </c>
      <c r="P7" s="116">
        <f>M7</f>
        <v>192</v>
      </c>
      <c r="Q7" s="104"/>
      <c r="R7"/>
      <c r="S7" s="104"/>
      <c r="T7" s="104"/>
      <c r="U7" s="104"/>
      <c r="V7" s="117" t="s">
        <v>165</v>
      </c>
      <c r="W7" s="174">
        <f>SVS_Grundreinigung!F72</f>
        <v>25</v>
      </c>
      <c r="X7" s="106"/>
    </row>
    <row r="8" spans="1:28">
      <c r="A8" s="103"/>
      <c r="C8" s="104"/>
      <c r="D8" s="104"/>
      <c r="E8" s="104"/>
      <c r="F8" s="104"/>
      <c r="G8" s="112"/>
      <c r="H8" s="104"/>
      <c r="I8" s="104"/>
      <c r="J8" s="104"/>
      <c r="K8" s="104"/>
      <c r="L8" s="104"/>
      <c r="M8" s="221">
        <f>M7/12/5</f>
        <v>3.2</v>
      </c>
      <c r="N8" s="104"/>
      <c r="O8" s="104"/>
      <c r="P8" s="104"/>
      <c r="Q8" s="104"/>
      <c r="R8" s="104"/>
      <c r="S8" s="104"/>
      <c r="T8" s="104"/>
      <c r="U8" s="104"/>
      <c r="V8" s="104"/>
      <c r="W8" s="104"/>
      <c r="X8" s="106"/>
    </row>
    <row r="9" spans="1:28" ht="15">
      <c r="A9" s="103"/>
      <c r="B9" s="104"/>
      <c r="C9" s="104"/>
      <c r="D9" s="104"/>
      <c r="E9" s="111"/>
      <c r="F9" s="111"/>
      <c r="G9" s="112"/>
      <c r="H9" s="222" t="s">
        <v>733</v>
      </c>
      <c r="I9" s="535" t="s">
        <v>161</v>
      </c>
      <c r="J9" s="535"/>
      <c r="K9" s="535"/>
      <c r="L9" s="536"/>
      <c r="M9" s="109"/>
      <c r="N9" s="118"/>
      <c r="O9" s="104"/>
      <c r="P9" s="110"/>
      <c r="Q9" s="110"/>
      <c r="R9" s="110"/>
      <c r="S9" s="110"/>
      <c r="T9" s="110"/>
      <c r="U9" s="104"/>
      <c r="V9" s="104"/>
      <c r="W9" s="104"/>
      <c r="X9" s="106"/>
    </row>
    <row r="10" spans="1:28">
      <c r="A10" s="103"/>
      <c r="B10" s="104"/>
      <c r="C10" s="104"/>
      <c r="D10" s="104"/>
      <c r="E10" s="111"/>
      <c r="F10" s="113" t="s">
        <v>162</v>
      </c>
      <c r="G10" s="104"/>
      <c r="H10" s="259" t="e">
        <f>M10/M9/12</f>
        <v>#DIV/0!</v>
      </c>
      <c r="I10" s="535" t="s">
        <v>163</v>
      </c>
      <c r="J10" s="535"/>
      <c r="K10" s="535"/>
      <c r="L10" s="536"/>
      <c r="M10" s="109"/>
      <c r="N10" s="538" t="s">
        <v>166</v>
      </c>
      <c r="O10" s="538"/>
      <c r="P10" s="538"/>
      <c r="Q10" s="539" t="s">
        <v>167</v>
      </c>
      <c r="R10" s="539"/>
      <c r="S10" s="539"/>
      <c r="T10" s="119" t="s">
        <v>31</v>
      </c>
      <c r="U10" s="540" t="s">
        <v>168</v>
      </c>
      <c r="V10" s="540"/>
      <c r="W10" s="540"/>
      <c r="X10" s="106"/>
    </row>
    <row r="11" spans="1:28"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8" ht="8.4499999999999993" customHeight="1">
      <c r="A12" s="103"/>
      <c r="B12" s="134"/>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8">
      <c r="A13" s="103">
        <v>1</v>
      </c>
      <c r="B13" s="137">
        <v>1</v>
      </c>
      <c r="C13" s="269" t="s">
        <v>214</v>
      </c>
      <c r="D13" s="314" t="s">
        <v>366</v>
      </c>
      <c r="E13" s="285" t="s">
        <v>215</v>
      </c>
      <c r="F13" s="285" t="s">
        <v>1142</v>
      </c>
      <c r="G13" s="285" t="s">
        <v>151</v>
      </c>
      <c r="H13" s="286">
        <v>6.35</v>
      </c>
      <c r="I13" s="273" t="s">
        <v>141</v>
      </c>
      <c r="J13" s="188"/>
      <c r="K13" s="188"/>
      <c r="L13" s="188"/>
      <c r="M13" s="224">
        <f t="shared" ref="M13:M31" si="0">((I13*$M$8*12)+(K13*0.8*12)+L13)</f>
        <v>192</v>
      </c>
      <c r="N13" s="225">
        <f>(H13*M13)/12</f>
        <v>101.59999999999998</v>
      </c>
      <c r="O13" s="218">
        <v>100</v>
      </c>
      <c r="P13" s="226">
        <f>N13/O13</f>
        <v>1.0159999999999998</v>
      </c>
      <c r="Q13" s="227"/>
      <c r="R13" s="227"/>
      <c r="S13" s="227"/>
      <c r="T13" s="229">
        <f t="shared" ref="T13:T31" si="1">H13/O13*$O$7</f>
        <v>1.27</v>
      </c>
      <c r="U13" s="231">
        <v>30</v>
      </c>
      <c r="V13" s="226">
        <f t="shared" ref="V13:V31" si="2">H13/U13</f>
        <v>0.21166666666666664</v>
      </c>
      <c r="W13" s="230">
        <f>V13*$W$7</f>
        <v>5.2916666666666661</v>
      </c>
      <c r="X13" s="261" t="s">
        <v>926</v>
      </c>
      <c r="Y13" s="269"/>
      <c r="Z13" s="260" t="s">
        <v>1139</v>
      </c>
      <c r="AA13"/>
      <c r="AB13"/>
    </row>
    <row r="14" spans="1:28">
      <c r="A14" s="103"/>
      <c r="B14" s="137">
        <f>B13+1</f>
        <v>2</v>
      </c>
      <c r="C14" s="269" t="s">
        <v>214</v>
      </c>
      <c r="D14" s="314" t="s">
        <v>366</v>
      </c>
      <c r="E14" s="285" t="s">
        <v>748</v>
      </c>
      <c r="F14" s="285" t="s">
        <v>821</v>
      </c>
      <c r="G14" s="285" t="s">
        <v>151</v>
      </c>
      <c r="H14" s="286">
        <v>10.31</v>
      </c>
      <c r="I14" s="273" t="s">
        <v>141</v>
      </c>
      <c r="J14" s="188"/>
      <c r="K14" s="188"/>
      <c r="L14" s="188"/>
      <c r="M14" s="224">
        <f t="shared" si="0"/>
        <v>192</v>
      </c>
      <c r="N14" s="225">
        <f t="shared" ref="N14:N31" si="3">(H14*M14)/12</f>
        <v>164.96</v>
      </c>
      <c r="O14" s="218">
        <v>100</v>
      </c>
      <c r="P14" s="226">
        <f t="shared" ref="P14:P31" si="4">N14/O14</f>
        <v>1.6496000000000002</v>
      </c>
      <c r="Q14" s="227"/>
      <c r="R14" s="219"/>
      <c r="S14" s="228"/>
      <c r="T14" s="229">
        <f t="shared" si="1"/>
        <v>2.0620000000000003</v>
      </c>
      <c r="U14" s="231">
        <v>30</v>
      </c>
      <c r="V14" s="226">
        <f t="shared" si="2"/>
        <v>0.34366666666666668</v>
      </c>
      <c r="W14" s="230">
        <f t="shared" ref="W14:W31" si="5">V14*$W$7</f>
        <v>8.5916666666666668</v>
      </c>
      <c r="X14" s="261" t="s">
        <v>926</v>
      </c>
      <c r="Y14" s="269"/>
      <c r="Z14" s="260" t="s">
        <v>1139</v>
      </c>
      <c r="AA14"/>
      <c r="AB14"/>
    </row>
    <row r="15" spans="1:28">
      <c r="A15" s="103">
        <v>1</v>
      </c>
      <c r="B15" s="137">
        <f t="shared" ref="B15:B31" si="6">B14+1</f>
        <v>3</v>
      </c>
      <c r="C15" s="269" t="s">
        <v>214</v>
      </c>
      <c r="D15" s="314" t="s">
        <v>366</v>
      </c>
      <c r="E15" s="285" t="s">
        <v>216</v>
      </c>
      <c r="F15" s="285" t="s">
        <v>1143</v>
      </c>
      <c r="G15" s="285" t="s">
        <v>151</v>
      </c>
      <c r="H15" s="286">
        <v>2.86</v>
      </c>
      <c r="I15" s="273" t="s">
        <v>141</v>
      </c>
      <c r="J15" s="188"/>
      <c r="K15" s="188"/>
      <c r="L15" s="188"/>
      <c r="M15" s="224">
        <f t="shared" si="0"/>
        <v>192</v>
      </c>
      <c r="N15" s="225">
        <f t="shared" si="3"/>
        <v>45.76</v>
      </c>
      <c r="O15" s="218">
        <v>100</v>
      </c>
      <c r="P15" s="226">
        <f t="shared" si="4"/>
        <v>0.45760000000000001</v>
      </c>
      <c r="Q15" s="227"/>
      <c r="R15" s="219"/>
      <c r="S15" s="228"/>
      <c r="T15" s="229">
        <f t="shared" si="1"/>
        <v>0.57200000000000006</v>
      </c>
      <c r="U15" s="231">
        <v>30</v>
      </c>
      <c r="V15" s="226">
        <f t="shared" si="2"/>
        <v>9.5333333333333325E-2</v>
      </c>
      <c r="W15" s="230">
        <f t="shared" si="5"/>
        <v>2.3833333333333333</v>
      </c>
      <c r="X15" s="261" t="s">
        <v>926</v>
      </c>
      <c r="Y15" s="269"/>
      <c r="Z15" s="260" t="s">
        <v>1139</v>
      </c>
      <c r="AA15"/>
      <c r="AB15"/>
    </row>
    <row r="16" spans="1:28">
      <c r="A16" s="103">
        <v>1</v>
      </c>
      <c r="B16" s="137">
        <f t="shared" si="6"/>
        <v>4</v>
      </c>
      <c r="C16" s="269" t="s">
        <v>214</v>
      </c>
      <c r="D16" s="314" t="s">
        <v>863</v>
      </c>
      <c r="E16" s="285" t="s">
        <v>218</v>
      </c>
      <c r="F16" s="269" t="s">
        <v>259</v>
      </c>
      <c r="G16" s="285" t="s">
        <v>891</v>
      </c>
      <c r="H16" s="286">
        <v>15.47</v>
      </c>
      <c r="I16" s="273" t="s">
        <v>103</v>
      </c>
      <c r="J16" s="188">
        <v>2</v>
      </c>
      <c r="K16" s="188"/>
      <c r="L16" s="188"/>
      <c r="M16" s="224">
        <f>((I16*$M$8*12)+(K16*0.8*12)+L16)/2</f>
        <v>57.600000000000009</v>
      </c>
      <c r="N16" s="225">
        <f t="shared" si="3"/>
        <v>74.256000000000014</v>
      </c>
      <c r="O16" s="218">
        <v>100</v>
      </c>
      <c r="P16" s="226">
        <f t="shared" si="4"/>
        <v>0.74256000000000011</v>
      </c>
      <c r="Q16" s="227">
        <f>H16*J16*$M$8/2</f>
        <v>49.504000000000005</v>
      </c>
      <c r="R16" s="220">
        <v>200</v>
      </c>
      <c r="S16" s="228">
        <f t="shared" ref="S16" si="7">Q16/R16</f>
        <v>0.24752000000000002</v>
      </c>
      <c r="T16" s="229">
        <f t="shared" si="1"/>
        <v>3.0940000000000003</v>
      </c>
      <c r="U16" s="231">
        <v>30</v>
      </c>
      <c r="V16" s="226">
        <f t="shared" si="2"/>
        <v>0.51566666666666672</v>
      </c>
      <c r="W16" s="230">
        <f t="shared" si="5"/>
        <v>12.891666666666667</v>
      </c>
      <c r="X16" s="261" t="s">
        <v>926</v>
      </c>
      <c r="Y16" s="270" t="s">
        <v>755</v>
      </c>
      <c r="Z16" s="544" t="s">
        <v>1140</v>
      </c>
      <c r="AA16" s="544"/>
      <c r="AB16" s="544"/>
    </row>
    <row r="17" spans="1:28">
      <c r="A17" s="103"/>
      <c r="B17" s="137"/>
      <c r="C17" s="269"/>
      <c r="D17" s="314" t="s">
        <v>878</v>
      </c>
      <c r="E17" s="285" t="s">
        <v>218</v>
      </c>
      <c r="F17" s="269" t="s">
        <v>259</v>
      </c>
      <c r="G17" s="285" t="s">
        <v>891</v>
      </c>
      <c r="H17" s="286">
        <v>15.47</v>
      </c>
      <c r="I17" s="313" t="s">
        <v>141</v>
      </c>
      <c r="J17" s="188"/>
      <c r="K17" s="188"/>
      <c r="L17" s="188"/>
      <c r="M17" s="224">
        <f>((I17*$M$8*12)+(K17*0.8*12)+L17)/2</f>
        <v>96</v>
      </c>
      <c r="N17" s="225">
        <f t="shared" si="3"/>
        <v>123.76</v>
      </c>
      <c r="O17" s="218">
        <v>100</v>
      </c>
      <c r="P17" s="226">
        <f t="shared" si="4"/>
        <v>1.2376</v>
      </c>
      <c r="Q17" s="227"/>
      <c r="R17" s="219"/>
      <c r="S17" s="228"/>
      <c r="T17" s="228"/>
      <c r="U17" s="228"/>
      <c r="V17" s="228"/>
      <c r="W17" s="228"/>
      <c r="X17" s="261" t="s">
        <v>926</v>
      </c>
      <c r="Y17" s="270" t="s">
        <v>756</v>
      </c>
      <c r="Z17" s="260"/>
      <c r="AA17" s="260"/>
      <c r="AB17" s="260"/>
    </row>
    <row r="18" spans="1:28">
      <c r="A18" s="103"/>
      <c r="B18" s="137"/>
      <c r="C18" s="269" t="s">
        <v>214</v>
      </c>
      <c r="D18" s="314" t="s">
        <v>868</v>
      </c>
      <c r="E18" s="285" t="s">
        <v>547</v>
      </c>
      <c r="F18" s="285" t="s">
        <v>254</v>
      </c>
      <c r="G18" s="285" t="s">
        <v>891</v>
      </c>
      <c r="H18" s="286">
        <v>14.87</v>
      </c>
      <c r="I18" s="313" t="s">
        <v>103</v>
      </c>
      <c r="J18" s="188">
        <v>2</v>
      </c>
      <c r="K18" s="188"/>
      <c r="L18" s="188"/>
      <c r="M18" s="224">
        <f>((I18*$M$8*12)+(K18*0.8*12)+L18)</f>
        <v>115.20000000000002</v>
      </c>
      <c r="N18" s="225">
        <f t="shared" si="3"/>
        <v>142.75200000000001</v>
      </c>
      <c r="O18" s="218">
        <v>100</v>
      </c>
      <c r="P18" s="226">
        <f t="shared" si="4"/>
        <v>1.4275200000000001</v>
      </c>
      <c r="Q18" s="227">
        <f t="shared" ref="Q18" si="8">H18*J18*$M$8</f>
        <v>95.168000000000006</v>
      </c>
      <c r="R18" s="220">
        <v>200</v>
      </c>
      <c r="S18" s="228">
        <f t="shared" ref="S18" si="9">Q18/R18</f>
        <v>0.47584000000000004</v>
      </c>
      <c r="T18" s="229">
        <f t="shared" ref="T18" si="10">H18/O18*$O$7</f>
        <v>2.9740000000000002</v>
      </c>
      <c r="U18" s="231">
        <v>30</v>
      </c>
      <c r="V18" s="226">
        <f t="shared" ref="V18" si="11">H18/U18</f>
        <v>0.49566666666666664</v>
      </c>
      <c r="W18" s="230">
        <f t="shared" ref="W18" si="12">V18*$W$7</f>
        <v>12.391666666666666</v>
      </c>
      <c r="X18" s="261" t="s">
        <v>926</v>
      </c>
      <c r="Y18" s="269"/>
      <c r="Z18" s="544" t="s">
        <v>1140</v>
      </c>
      <c r="AA18" s="544"/>
      <c r="AB18" s="544"/>
    </row>
    <row r="19" spans="1:28">
      <c r="A19" s="103">
        <v>1</v>
      </c>
      <c r="B19" s="137">
        <f>B16+1</f>
        <v>5</v>
      </c>
      <c r="C19" s="269" t="s">
        <v>214</v>
      </c>
      <c r="D19" s="314"/>
      <c r="E19" s="285" t="s">
        <v>1141</v>
      </c>
      <c r="F19" s="285" t="s">
        <v>247</v>
      </c>
      <c r="G19" s="285" t="s">
        <v>891</v>
      </c>
      <c r="H19" s="286">
        <v>5.41</v>
      </c>
      <c r="I19" s="273" t="s">
        <v>776</v>
      </c>
      <c r="J19" s="273"/>
      <c r="K19" s="273"/>
      <c r="L19" s="273"/>
      <c r="M19" s="273"/>
      <c r="N19" s="273"/>
      <c r="O19" s="273"/>
      <c r="P19" s="273"/>
      <c r="Q19" s="273"/>
      <c r="R19" s="273"/>
      <c r="S19" s="273"/>
      <c r="T19" s="273"/>
      <c r="U19" s="273"/>
      <c r="V19" s="273"/>
      <c r="W19" s="273"/>
      <c r="X19" s="261" t="s">
        <v>926</v>
      </c>
      <c r="Y19" s="269"/>
      <c r="Z19" s="544" t="s">
        <v>1140</v>
      </c>
      <c r="AA19" s="544"/>
      <c r="AB19" s="544"/>
    </row>
    <row r="20" spans="1:28">
      <c r="A20" s="103">
        <v>1</v>
      </c>
      <c r="B20" s="137">
        <f t="shared" si="6"/>
        <v>6</v>
      </c>
      <c r="C20" s="269" t="s">
        <v>214</v>
      </c>
      <c r="D20" s="314" t="s">
        <v>370</v>
      </c>
      <c r="E20" s="285" t="s">
        <v>219</v>
      </c>
      <c r="F20" s="285" t="s">
        <v>250</v>
      </c>
      <c r="G20" s="285" t="s">
        <v>156</v>
      </c>
      <c r="H20" s="286">
        <v>14.25</v>
      </c>
      <c r="I20" s="313" t="s">
        <v>58</v>
      </c>
      <c r="J20" s="188"/>
      <c r="K20" s="188"/>
      <c r="L20" s="188"/>
      <c r="M20" s="224">
        <f t="shared" si="0"/>
        <v>76.800000000000011</v>
      </c>
      <c r="N20" s="225">
        <f t="shared" si="3"/>
        <v>91.2</v>
      </c>
      <c r="O20" s="218">
        <v>100</v>
      </c>
      <c r="P20" s="226">
        <f t="shared" si="4"/>
        <v>0.91200000000000003</v>
      </c>
      <c r="Q20" s="227"/>
      <c r="R20" s="219"/>
      <c r="S20" s="228"/>
      <c r="T20" s="229">
        <f t="shared" si="1"/>
        <v>2.8499999999999996</v>
      </c>
      <c r="U20" s="231">
        <v>30</v>
      </c>
      <c r="V20" s="226">
        <f t="shared" si="2"/>
        <v>0.47499999999999998</v>
      </c>
      <c r="W20" s="230">
        <f t="shared" si="5"/>
        <v>11.875</v>
      </c>
      <c r="X20" s="261" t="s">
        <v>926</v>
      </c>
      <c r="Y20" s="269"/>
      <c r="Z20" s="544" t="s">
        <v>1140</v>
      </c>
      <c r="AA20" s="544"/>
      <c r="AB20" s="544"/>
    </row>
    <row r="21" spans="1:28">
      <c r="A21" s="103">
        <v>1</v>
      </c>
      <c r="B21" s="137">
        <f t="shared" si="6"/>
        <v>7</v>
      </c>
      <c r="C21" s="269" t="s">
        <v>214</v>
      </c>
      <c r="D21" s="314" t="s">
        <v>375</v>
      </c>
      <c r="E21" s="285" t="s">
        <v>220</v>
      </c>
      <c r="F21" s="285" t="s">
        <v>257</v>
      </c>
      <c r="G21" s="285" t="s">
        <v>156</v>
      </c>
      <c r="H21" s="286">
        <v>75.53</v>
      </c>
      <c r="I21" s="273" t="s">
        <v>141</v>
      </c>
      <c r="J21" s="188"/>
      <c r="K21" s="188"/>
      <c r="L21" s="188"/>
      <c r="M21" s="224">
        <f t="shared" si="0"/>
        <v>192</v>
      </c>
      <c r="N21" s="225">
        <f t="shared" si="3"/>
        <v>1208.48</v>
      </c>
      <c r="O21" s="218">
        <v>100</v>
      </c>
      <c r="P21" s="226">
        <f t="shared" si="4"/>
        <v>12.0848</v>
      </c>
      <c r="Q21" s="227">
        <f t="shared" ref="Q21:Q22" si="13">H21*J21*$M$8</f>
        <v>0</v>
      </c>
      <c r="R21" s="220">
        <v>200</v>
      </c>
      <c r="S21" s="228">
        <f t="shared" ref="S21:S22" si="14">Q21/R21</f>
        <v>0</v>
      </c>
      <c r="T21" s="229">
        <f t="shared" si="1"/>
        <v>15.106</v>
      </c>
      <c r="U21" s="231">
        <v>30</v>
      </c>
      <c r="V21" s="226">
        <f t="shared" si="2"/>
        <v>2.5176666666666665</v>
      </c>
      <c r="W21" s="230">
        <f t="shared" si="5"/>
        <v>62.941666666666663</v>
      </c>
      <c r="X21" s="261" t="s">
        <v>926</v>
      </c>
      <c r="Y21" s="269"/>
      <c r="Z21" s="544" t="s">
        <v>1140</v>
      </c>
      <c r="AA21" s="544"/>
      <c r="AB21" s="544"/>
    </row>
    <row r="22" spans="1:28">
      <c r="A22" s="103">
        <v>1</v>
      </c>
      <c r="B22" s="137">
        <f t="shared" si="6"/>
        <v>8</v>
      </c>
      <c r="C22" s="269" t="s">
        <v>214</v>
      </c>
      <c r="D22" s="314" t="s">
        <v>375</v>
      </c>
      <c r="E22" s="285" t="s">
        <v>221</v>
      </c>
      <c r="F22" s="285" t="s">
        <v>259</v>
      </c>
      <c r="G22" s="285" t="s">
        <v>891</v>
      </c>
      <c r="H22" s="286">
        <v>42.64</v>
      </c>
      <c r="I22" s="273" t="s">
        <v>141</v>
      </c>
      <c r="J22" s="188"/>
      <c r="K22" s="188"/>
      <c r="L22" s="188"/>
      <c r="M22" s="224">
        <f t="shared" si="0"/>
        <v>192</v>
      </c>
      <c r="N22" s="225">
        <f t="shared" si="3"/>
        <v>682.24</v>
      </c>
      <c r="O22" s="218">
        <v>100</v>
      </c>
      <c r="P22" s="226">
        <f t="shared" si="4"/>
        <v>6.8224</v>
      </c>
      <c r="Q22" s="227">
        <f t="shared" si="13"/>
        <v>0</v>
      </c>
      <c r="R22" s="220">
        <v>200</v>
      </c>
      <c r="S22" s="228">
        <f t="shared" si="14"/>
        <v>0</v>
      </c>
      <c r="T22" s="229">
        <f t="shared" si="1"/>
        <v>8.5280000000000005</v>
      </c>
      <c r="U22" s="231">
        <v>30</v>
      </c>
      <c r="V22" s="226">
        <f t="shared" si="2"/>
        <v>1.4213333333333333</v>
      </c>
      <c r="W22" s="230">
        <f t="shared" si="5"/>
        <v>35.533333333333331</v>
      </c>
      <c r="X22" s="261" t="s">
        <v>926</v>
      </c>
      <c r="Y22" s="269"/>
      <c r="Z22" s="544" t="s">
        <v>1140</v>
      </c>
      <c r="AA22" s="544"/>
      <c r="AB22" s="544"/>
    </row>
    <row r="23" spans="1:28">
      <c r="A23" s="103">
        <v>1</v>
      </c>
      <c r="B23" s="137">
        <f t="shared" si="6"/>
        <v>9</v>
      </c>
      <c r="C23" s="269" t="s">
        <v>888</v>
      </c>
      <c r="D23" s="314" t="s">
        <v>375</v>
      </c>
      <c r="E23" s="285" t="s">
        <v>222</v>
      </c>
      <c r="F23" s="285" t="s">
        <v>257</v>
      </c>
      <c r="G23" s="285" t="s">
        <v>156</v>
      </c>
      <c r="H23" s="286">
        <v>75.58</v>
      </c>
      <c r="I23" s="313" t="s">
        <v>141</v>
      </c>
      <c r="J23" s="188"/>
      <c r="K23" s="188"/>
      <c r="L23" s="188"/>
      <c r="M23" s="224">
        <f t="shared" si="0"/>
        <v>192</v>
      </c>
      <c r="N23" s="225">
        <f t="shared" si="3"/>
        <v>1209.28</v>
      </c>
      <c r="O23" s="218">
        <v>100</v>
      </c>
      <c r="P23" s="226">
        <f t="shared" si="4"/>
        <v>12.0928</v>
      </c>
      <c r="Q23" s="227"/>
      <c r="R23" s="227"/>
      <c r="S23" s="227"/>
      <c r="T23" s="229">
        <f t="shared" si="1"/>
        <v>15.116</v>
      </c>
      <c r="U23" s="231">
        <v>30</v>
      </c>
      <c r="V23" s="226">
        <f t="shared" si="2"/>
        <v>2.5193333333333334</v>
      </c>
      <c r="W23" s="230">
        <f t="shared" si="5"/>
        <v>62.983333333333334</v>
      </c>
      <c r="X23" s="261" t="s">
        <v>926</v>
      </c>
      <c r="Y23" s="269"/>
      <c r="Z23" s="544" t="s">
        <v>1140</v>
      </c>
      <c r="AA23" s="544"/>
      <c r="AB23" s="544"/>
    </row>
    <row r="24" spans="1:28">
      <c r="A24" s="103">
        <v>1</v>
      </c>
      <c r="B24" s="137">
        <f t="shared" si="6"/>
        <v>10</v>
      </c>
      <c r="C24" s="269" t="s">
        <v>888</v>
      </c>
      <c r="D24" s="314" t="s">
        <v>366</v>
      </c>
      <c r="E24" s="285" t="s">
        <v>630</v>
      </c>
      <c r="F24" s="285" t="s">
        <v>820</v>
      </c>
      <c r="G24" s="285" t="s">
        <v>151</v>
      </c>
      <c r="H24" s="286">
        <v>6.55</v>
      </c>
      <c r="I24" s="313" t="s">
        <v>141</v>
      </c>
      <c r="J24" s="188"/>
      <c r="K24" s="188"/>
      <c r="L24" s="188"/>
      <c r="M24" s="224">
        <f t="shared" si="0"/>
        <v>192</v>
      </c>
      <c r="N24" s="225">
        <f t="shared" si="3"/>
        <v>104.8</v>
      </c>
      <c r="O24" s="218">
        <v>100</v>
      </c>
      <c r="P24" s="226">
        <f t="shared" si="4"/>
        <v>1.048</v>
      </c>
      <c r="Q24" s="227"/>
      <c r="R24" s="227"/>
      <c r="S24" s="227"/>
      <c r="T24" s="229">
        <f t="shared" si="1"/>
        <v>1.31</v>
      </c>
      <c r="U24" s="231">
        <v>30</v>
      </c>
      <c r="V24" s="226">
        <f t="shared" si="2"/>
        <v>0.21833333333333332</v>
      </c>
      <c r="W24" s="230">
        <f t="shared" si="5"/>
        <v>5.458333333333333</v>
      </c>
      <c r="X24" s="261" t="s">
        <v>926</v>
      </c>
      <c r="Y24" s="269"/>
      <c r="Z24" s="260" t="s">
        <v>1139</v>
      </c>
      <c r="AA24"/>
      <c r="AB24"/>
    </row>
    <row r="25" spans="1:28">
      <c r="A25" s="103">
        <v>1</v>
      </c>
      <c r="B25" s="137">
        <f t="shared" si="6"/>
        <v>11</v>
      </c>
      <c r="C25" s="269" t="s">
        <v>888</v>
      </c>
      <c r="D25" s="314" t="s">
        <v>366</v>
      </c>
      <c r="E25" s="285" t="s">
        <v>1138</v>
      </c>
      <c r="F25" s="285" t="s">
        <v>820</v>
      </c>
      <c r="G25" s="285" t="s">
        <v>151</v>
      </c>
      <c r="H25" s="286">
        <v>10.119999999999999</v>
      </c>
      <c r="I25" s="313" t="s">
        <v>141</v>
      </c>
      <c r="J25" s="188"/>
      <c r="K25" s="188"/>
      <c r="L25" s="188"/>
      <c r="M25" s="224">
        <f t="shared" si="0"/>
        <v>192</v>
      </c>
      <c r="N25" s="225">
        <f t="shared" si="3"/>
        <v>161.91999999999999</v>
      </c>
      <c r="O25" s="218">
        <v>100</v>
      </c>
      <c r="P25" s="226">
        <f t="shared" si="4"/>
        <v>1.6192</v>
      </c>
      <c r="Q25" s="227"/>
      <c r="R25" s="227"/>
      <c r="S25" s="227"/>
      <c r="T25" s="229">
        <f t="shared" si="1"/>
        <v>2.024</v>
      </c>
      <c r="U25" s="231">
        <v>30</v>
      </c>
      <c r="V25" s="226">
        <f t="shared" si="2"/>
        <v>0.33733333333333332</v>
      </c>
      <c r="W25" s="230">
        <f t="shared" si="5"/>
        <v>8.4333333333333336</v>
      </c>
      <c r="X25" s="261" t="s">
        <v>926</v>
      </c>
      <c r="Y25" s="269"/>
      <c r="Z25" s="260" t="s">
        <v>1139</v>
      </c>
      <c r="AA25"/>
      <c r="AB25"/>
    </row>
    <row r="26" spans="1:28">
      <c r="A26" s="103">
        <v>1</v>
      </c>
      <c r="B26" s="137">
        <f t="shared" si="6"/>
        <v>12</v>
      </c>
      <c r="C26" s="269" t="s">
        <v>888</v>
      </c>
      <c r="D26" s="314" t="s">
        <v>366</v>
      </c>
      <c r="E26" s="285" t="s">
        <v>628</v>
      </c>
      <c r="F26" s="285" t="s">
        <v>213</v>
      </c>
      <c r="G26" s="285" t="s">
        <v>151</v>
      </c>
      <c r="H26" s="286">
        <v>2.79</v>
      </c>
      <c r="I26" s="313" t="s">
        <v>141</v>
      </c>
      <c r="J26" s="188"/>
      <c r="K26" s="188"/>
      <c r="L26" s="188"/>
      <c r="M26" s="224">
        <f t="shared" si="0"/>
        <v>192</v>
      </c>
      <c r="N26" s="225">
        <f t="shared" si="3"/>
        <v>44.640000000000008</v>
      </c>
      <c r="O26" s="218">
        <v>100</v>
      </c>
      <c r="P26" s="226">
        <f t="shared" si="4"/>
        <v>0.44640000000000007</v>
      </c>
      <c r="Q26" s="227"/>
      <c r="R26" s="227"/>
      <c r="S26" s="227"/>
      <c r="T26" s="229">
        <f t="shared" si="1"/>
        <v>0.55800000000000005</v>
      </c>
      <c r="U26" s="231">
        <v>30</v>
      </c>
      <c r="V26" s="226">
        <f t="shared" si="2"/>
        <v>9.2999999999999999E-2</v>
      </c>
      <c r="W26" s="230">
        <f t="shared" si="5"/>
        <v>2.3250000000000002</v>
      </c>
      <c r="X26" s="261" t="s">
        <v>926</v>
      </c>
      <c r="Y26" s="269"/>
      <c r="Z26" s="260" t="s">
        <v>1139</v>
      </c>
      <c r="AA26"/>
      <c r="AB26"/>
    </row>
    <row r="27" spans="1:28">
      <c r="A27" s="103">
        <v>1</v>
      </c>
      <c r="B27" s="137">
        <f t="shared" si="6"/>
        <v>13</v>
      </c>
      <c r="C27" s="269" t="s">
        <v>888</v>
      </c>
      <c r="D27" s="314" t="s">
        <v>863</v>
      </c>
      <c r="E27" s="285" t="s">
        <v>633</v>
      </c>
      <c r="F27" s="285" t="s">
        <v>466</v>
      </c>
      <c r="G27" s="285" t="s">
        <v>891</v>
      </c>
      <c r="H27" s="286">
        <v>58.31</v>
      </c>
      <c r="I27" s="313" t="s">
        <v>103</v>
      </c>
      <c r="J27" s="188">
        <v>2</v>
      </c>
      <c r="K27" s="188"/>
      <c r="L27" s="188"/>
      <c r="M27" s="224">
        <f t="shared" si="0"/>
        <v>115.20000000000002</v>
      </c>
      <c r="N27" s="225">
        <f t="shared" si="3"/>
        <v>559.77600000000007</v>
      </c>
      <c r="O27" s="218">
        <v>100</v>
      </c>
      <c r="P27" s="226">
        <f t="shared" si="4"/>
        <v>5.597760000000001</v>
      </c>
      <c r="Q27" s="227">
        <f t="shared" ref="Q27" si="15">H27*J27*$M$8</f>
        <v>373.18400000000003</v>
      </c>
      <c r="R27" s="220">
        <v>200</v>
      </c>
      <c r="S27" s="228">
        <f t="shared" ref="S27" si="16">Q27/R27</f>
        <v>1.86592</v>
      </c>
      <c r="T27" s="229">
        <f t="shared" si="1"/>
        <v>11.662000000000001</v>
      </c>
      <c r="U27" s="231">
        <v>30</v>
      </c>
      <c r="V27" s="226">
        <f t="shared" si="2"/>
        <v>1.9436666666666667</v>
      </c>
      <c r="W27" s="230">
        <f t="shared" si="5"/>
        <v>48.591666666666669</v>
      </c>
      <c r="X27" s="261" t="s">
        <v>926</v>
      </c>
      <c r="Y27" s="269"/>
      <c r="Z27" s="260" t="s">
        <v>915</v>
      </c>
      <c r="AA27"/>
      <c r="AB27"/>
    </row>
    <row r="28" spans="1:28">
      <c r="A28" s="103">
        <v>1</v>
      </c>
      <c r="B28" s="137">
        <f t="shared" si="6"/>
        <v>14</v>
      </c>
      <c r="C28" s="269" t="s">
        <v>888</v>
      </c>
      <c r="D28" s="314" t="s">
        <v>370</v>
      </c>
      <c r="E28" s="285" t="s">
        <v>600</v>
      </c>
      <c r="F28" s="285" t="s">
        <v>250</v>
      </c>
      <c r="G28" s="285" t="s">
        <v>156</v>
      </c>
      <c r="H28" s="286">
        <v>14.28</v>
      </c>
      <c r="I28" s="273" t="s">
        <v>58</v>
      </c>
      <c r="J28" s="188"/>
      <c r="K28" s="188"/>
      <c r="L28" s="188"/>
      <c r="M28" s="224">
        <f t="shared" si="0"/>
        <v>76.800000000000011</v>
      </c>
      <c r="N28" s="225">
        <f t="shared" si="3"/>
        <v>91.39200000000001</v>
      </c>
      <c r="O28" s="218">
        <v>100</v>
      </c>
      <c r="P28" s="226">
        <f t="shared" si="4"/>
        <v>0.91392000000000007</v>
      </c>
      <c r="Q28" s="227"/>
      <c r="R28" s="227"/>
      <c r="S28" s="227"/>
      <c r="T28" s="229">
        <f t="shared" si="1"/>
        <v>2.8559999999999999</v>
      </c>
      <c r="U28" s="231">
        <v>30</v>
      </c>
      <c r="V28" s="226">
        <f t="shared" si="2"/>
        <v>0.47599999999999998</v>
      </c>
      <c r="W28" s="230">
        <f t="shared" si="5"/>
        <v>11.899999999999999</v>
      </c>
      <c r="X28" s="261" t="s">
        <v>926</v>
      </c>
      <c r="Y28" s="269"/>
      <c r="Z28" s="260" t="s">
        <v>915</v>
      </c>
      <c r="AA28"/>
      <c r="AB28"/>
    </row>
    <row r="29" spans="1:28">
      <c r="A29" s="103">
        <v>1</v>
      </c>
      <c r="B29" s="137">
        <f t="shared" si="6"/>
        <v>15</v>
      </c>
      <c r="C29" s="269" t="s">
        <v>888</v>
      </c>
      <c r="D29" s="314" t="s">
        <v>873</v>
      </c>
      <c r="E29" s="285" t="s">
        <v>598</v>
      </c>
      <c r="F29" s="285" t="s">
        <v>255</v>
      </c>
      <c r="G29" s="285" t="s">
        <v>156</v>
      </c>
      <c r="H29" s="286">
        <v>75.77</v>
      </c>
      <c r="I29" s="273" t="s">
        <v>56</v>
      </c>
      <c r="J29" s="188">
        <v>4</v>
      </c>
      <c r="K29" s="188"/>
      <c r="L29" s="188"/>
      <c r="M29" s="224">
        <f t="shared" si="0"/>
        <v>38.400000000000006</v>
      </c>
      <c r="N29" s="225">
        <f t="shared" si="3"/>
        <v>242.46400000000003</v>
      </c>
      <c r="O29" s="218">
        <v>100</v>
      </c>
      <c r="P29" s="226">
        <f t="shared" si="4"/>
        <v>2.4246400000000001</v>
      </c>
      <c r="Q29" s="227">
        <f t="shared" ref="Q29:Q31" si="17">H29*J29*$M$8</f>
        <v>969.85599999999999</v>
      </c>
      <c r="R29" s="220">
        <v>200</v>
      </c>
      <c r="S29" s="228">
        <f t="shared" ref="S29:S31" si="18">Q29/R29</f>
        <v>4.8492800000000003</v>
      </c>
      <c r="T29" s="229">
        <f t="shared" si="1"/>
        <v>15.153999999999998</v>
      </c>
      <c r="U29" s="231">
        <v>30</v>
      </c>
      <c r="V29" s="226">
        <f t="shared" si="2"/>
        <v>2.5256666666666665</v>
      </c>
      <c r="W29" s="230">
        <f t="shared" si="5"/>
        <v>63.141666666666666</v>
      </c>
      <c r="X29" s="261" t="s">
        <v>926</v>
      </c>
      <c r="Y29" s="269"/>
      <c r="Z29" s="260" t="s">
        <v>915</v>
      </c>
      <c r="AA29"/>
      <c r="AB29"/>
    </row>
    <row r="30" spans="1:28">
      <c r="A30" s="103">
        <v>1</v>
      </c>
      <c r="B30" s="137">
        <f t="shared" si="6"/>
        <v>16</v>
      </c>
      <c r="C30" s="269" t="s">
        <v>888</v>
      </c>
      <c r="D30" s="291" t="s">
        <v>873</v>
      </c>
      <c r="E30" s="285" t="s">
        <v>588</v>
      </c>
      <c r="F30" s="285" t="s">
        <v>255</v>
      </c>
      <c r="G30" s="285" t="s">
        <v>156</v>
      </c>
      <c r="H30" s="286">
        <v>72.010000000000005</v>
      </c>
      <c r="I30" s="273" t="s">
        <v>56</v>
      </c>
      <c r="J30" s="188">
        <v>4</v>
      </c>
      <c r="K30" s="188"/>
      <c r="L30" s="188"/>
      <c r="M30" s="224">
        <f t="shared" si="0"/>
        <v>38.400000000000006</v>
      </c>
      <c r="N30" s="225">
        <f t="shared" si="3"/>
        <v>230.43200000000004</v>
      </c>
      <c r="O30" s="218">
        <v>100</v>
      </c>
      <c r="P30" s="226">
        <f t="shared" si="4"/>
        <v>2.3043200000000006</v>
      </c>
      <c r="Q30" s="227">
        <f t="shared" si="17"/>
        <v>921.72800000000007</v>
      </c>
      <c r="R30" s="220">
        <v>200</v>
      </c>
      <c r="S30" s="228">
        <f t="shared" si="18"/>
        <v>4.6086400000000003</v>
      </c>
      <c r="T30" s="229">
        <f t="shared" si="1"/>
        <v>14.402000000000001</v>
      </c>
      <c r="U30" s="231">
        <v>30</v>
      </c>
      <c r="V30" s="226">
        <f t="shared" si="2"/>
        <v>2.4003333333333337</v>
      </c>
      <c r="W30" s="230">
        <f t="shared" si="5"/>
        <v>60.00833333333334</v>
      </c>
      <c r="X30" s="261" t="s">
        <v>926</v>
      </c>
      <c r="Y30" s="269"/>
      <c r="Z30" s="260" t="s">
        <v>915</v>
      </c>
      <c r="AA30"/>
      <c r="AB30"/>
    </row>
    <row r="31" spans="1:28">
      <c r="A31" s="103">
        <v>1</v>
      </c>
      <c r="B31" s="137">
        <f t="shared" si="6"/>
        <v>17</v>
      </c>
      <c r="C31" s="269" t="s">
        <v>888</v>
      </c>
      <c r="D31" s="291" t="s">
        <v>873</v>
      </c>
      <c r="E31" s="285" t="s">
        <v>631</v>
      </c>
      <c r="F31" s="285" t="s">
        <v>255</v>
      </c>
      <c r="G31" s="285" t="s">
        <v>156</v>
      </c>
      <c r="H31" s="286">
        <v>75.5</v>
      </c>
      <c r="I31" s="273" t="s">
        <v>56</v>
      </c>
      <c r="J31" s="188">
        <v>4</v>
      </c>
      <c r="K31" s="188"/>
      <c r="L31" s="188"/>
      <c r="M31" s="224">
        <f t="shared" si="0"/>
        <v>38.400000000000006</v>
      </c>
      <c r="N31" s="225">
        <f t="shared" si="3"/>
        <v>241.60000000000002</v>
      </c>
      <c r="O31" s="218">
        <v>100</v>
      </c>
      <c r="P31" s="226">
        <f t="shared" si="4"/>
        <v>2.4160000000000004</v>
      </c>
      <c r="Q31" s="227">
        <f t="shared" si="17"/>
        <v>966.40000000000009</v>
      </c>
      <c r="R31" s="220">
        <v>200</v>
      </c>
      <c r="S31" s="228">
        <f t="shared" si="18"/>
        <v>4.8320000000000007</v>
      </c>
      <c r="T31" s="229">
        <f t="shared" si="1"/>
        <v>15.1</v>
      </c>
      <c r="U31" s="231">
        <v>30</v>
      </c>
      <c r="V31" s="226">
        <f t="shared" si="2"/>
        <v>2.5166666666666666</v>
      </c>
      <c r="W31" s="230">
        <f t="shared" si="5"/>
        <v>62.916666666666664</v>
      </c>
      <c r="X31" s="261" t="s">
        <v>926</v>
      </c>
      <c r="Y31" s="269"/>
      <c r="Z31" s="260" t="s">
        <v>915</v>
      </c>
      <c r="AA31"/>
      <c r="AB31"/>
    </row>
    <row r="32" spans="1:28" s="105" customFormat="1" ht="12.75">
      <c r="A32" s="103">
        <v>1</v>
      </c>
      <c r="B32" s="265" t="e">
        <f>#REF!+1</f>
        <v>#REF!</v>
      </c>
      <c r="C32" s="247"/>
      <c r="D32" s="266"/>
      <c r="E32" s="190"/>
      <c r="F32" s="189"/>
      <c r="G32" s="193"/>
      <c r="H32" s="223"/>
      <c r="I32" s="193"/>
      <c r="J32" s="193"/>
      <c r="K32" s="193"/>
      <c r="L32" s="193"/>
      <c r="M32" s="193"/>
      <c r="N32" s="193"/>
      <c r="O32" s="193"/>
      <c r="P32" s="193"/>
      <c r="Q32" s="227"/>
      <c r="R32" s="219"/>
      <c r="S32" s="228"/>
      <c r="T32" s="228"/>
      <c r="U32" s="228"/>
      <c r="V32" s="228"/>
      <c r="W32" s="228"/>
      <c r="X32" s="228"/>
    </row>
    <row r="33" spans="1:25" s="105" customFormat="1">
      <c r="A33" s="103"/>
      <c r="B33" s="104"/>
      <c r="C33" s="268"/>
      <c r="D33" s="168"/>
      <c r="E33" s="168"/>
      <c r="F33" s="168"/>
      <c r="G33" s="168"/>
      <c r="H33" s="168"/>
      <c r="I33" s="168"/>
      <c r="J33" s="168"/>
      <c r="K33" s="168"/>
      <c r="L33" s="168"/>
      <c r="M33" s="168"/>
      <c r="N33" s="168"/>
      <c r="O33" s="104"/>
      <c r="P33" s="202"/>
      <c r="Q33" s="170"/>
      <c r="R33" s="139"/>
      <c r="S33" s="172"/>
      <c r="T33" s="173"/>
      <c r="U33" s="104"/>
      <c r="V33" s="170"/>
      <c r="W33" s="173"/>
      <c r="X33" s="260"/>
    </row>
    <row r="34" spans="1:25">
      <c r="A34" s="103"/>
      <c r="B34" s="104"/>
      <c r="C34" s="268"/>
      <c r="D34" s="168"/>
      <c r="E34" s="168"/>
      <c r="F34" s="232" t="s">
        <v>241</v>
      </c>
      <c r="G34" s="232"/>
      <c r="H34" s="245">
        <f>SUM(H13:H32)</f>
        <v>594.06999999999994</v>
      </c>
      <c r="I34" s="232"/>
      <c r="J34" s="232"/>
      <c r="K34" s="232"/>
      <c r="L34" s="232"/>
      <c r="M34" s="232"/>
      <c r="N34" s="233">
        <f>SUM(N13:N33)</f>
        <v>5521.3119999999999</v>
      </c>
      <c r="O34" s="234" t="s">
        <v>242</v>
      </c>
      <c r="P34" s="235">
        <f>SUM(P13:P32)</f>
        <v>55.213120000000004</v>
      </c>
      <c r="Q34" s="236">
        <f>SUM(Q13:Q32)</f>
        <v>3375.84</v>
      </c>
      <c r="R34" s="237" t="s">
        <v>243</v>
      </c>
      <c r="S34" s="238">
        <f>SUM(S13:S32)</f>
        <v>16.879200000000001</v>
      </c>
      <c r="T34" s="239">
        <f>SUM(T13:T32)</f>
        <v>114.63799999999999</v>
      </c>
      <c r="U34" s="234"/>
      <c r="V34" s="235">
        <f>SUM(V13:V32)</f>
        <v>19.106333333333332</v>
      </c>
      <c r="W34" s="240">
        <f>SUM(W13:W32)</f>
        <v>477.6583333333333</v>
      </c>
      <c r="X34" s="262"/>
    </row>
    <row r="35" spans="1:25">
      <c r="A35" s="103"/>
      <c r="B35" s="104"/>
      <c r="C35" s="268"/>
      <c r="D35" s="168"/>
      <c r="E35" s="168"/>
      <c r="F35" s="168"/>
      <c r="G35" s="168"/>
      <c r="H35" s="168"/>
      <c r="I35" s="168"/>
      <c r="J35" s="168"/>
      <c r="K35" s="168"/>
      <c r="L35" s="168"/>
      <c r="M35" s="168"/>
      <c r="N35" s="169"/>
      <c r="O35" s="104"/>
      <c r="P35" s="170"/>
      <c r="Q35" s="170"/>
      <c r="R35" s="139"/>
      <c r="S35" s="173"/>
      <c r="T35" s="171"/>
      <c r="U35" s="138"/>
      <c r="V35" s="168"/>
      <c r="W35" s="170"/>
      <c r="X35" s="263"/>
    </row>
    <row r="36" spans="1:25" ht="21.6" customHeight="1">
      <c r="A36" s="103"/>
      <c r="B36" s="104"/>
      <c r="C36" s="268"/>
      <c r="D36" s="168"/>
      <c r="E36" s="168"/>
      <c r="F36" s="168"/>
      <c r="G36" s="168"/>
      <c r="H36" s="168"/>
      <c r="I36" s="541" t="s">
        <v>244</v>
      </c>
      <c r="J36" s="541"/>
      <c r="K36" s="541"/>
      <c r="L36" s="541"/>
      <c r="M36" s="541"/>
      <c r="N36" s="242">
        <f>N34+Q34</f>
        <v>8897.152</v>
      </c>
      <c r="O36" s="243" t="s">
        <v>245</v>
      </c>
      <c r="P36" s="241">
        <f>P34+S34</f>
        <v>72.092320000000001</v>
      </c>
      <c r="Q36" s="542" t="s">
        <v>425</v>
      </c>
      <c r="R36" s="542"/>
      <c r="S36" s="542"/>
      <c r="T36" s="244"/>
      <c r="U36" s="543">
        <f>P36*O7</f>
        <v>1441.8463999999999</v>
      </c>
      <c r="V36" s="543"/>
      <c r="W36" s="543"/>
      <c r="X36" s="106"/>
    </row>
    <row r="37" spans="1:25">
      <c r="A37" s="103"/>
    </row>
    <row r="38" spans="1:25">
      <c r="A38" s="103"/>
    </row>
    <row r="39" spans="1:2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row>
  </sheetData>
  <sheetProtection algorithmName="SHA-512" hashValue="MiDkbOuDY22+8SYJa+7fQdQw9R0WA/Ybv9zHkAn+LYknLIbDEKqoEghHrBm3bmQcAiYiDI8oZ1NswrhVzEJlBw==" saltValue="g3jXWcrDg4ofAe0YKYcwhA==" spinCount="100000" sheet="1" objects="1" scenarios="1"/>
  <mergeCells count="23">
    <mergeCell ref="U10:W10"/>
    <mergeCell ref="B3:C3"/>
    <mergeCell ref="B4:H4"/>
    <mergeCell ref="J4:R4"/>
    <mergeCell ref="B5:S5"/>
    <mergeCell ref="U5:V5"/>
    <mergeCell ref="B6:D6"/>
    <mergeCell ref="I6:L6"/>
    <mergeCell ref="I7:L7"/>
    <mergeCell ref="I9:L9"/>
    <mergeCell ref="I10:L10"/>
    <mergeCell ref="N10:P10"/>
    <mergeCell ref="Q10:S10"/>
    <mergeCell ref="Z23:AB23"/>
    <mergeCell ref="I36:M36"/>
    <mergeCell ref="Q36:S36"/>
    <mergeCell ref="U36:W36"/>
    <mergeCell ref="Z16:AB16"/>
    <mergeCell ref="Z18:AB18"/>
    <mergeCell ref="Z19:AB19"/>
    <mergeCell ref="Z20:AB20"/>
    <mergeCell ref="Z21:AB21"/>
    <mergeCell ref="Z22:AB22"/>
  </mergeCells>
  <conditionalFormatting sqref="D7:D32">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7D04-544B-44B2-BDE3-E3EF327D8929}">
  <sheetPr codeName="Tabelle19">
    <tabColor rgb="FFFFFF00"/>
  </sheetPr>
  <dimension ref="A3:AME45"/>
  <sheetViews>
    <sheetView workbookViewId="0">
      <selection activeCell="Z30" sqref="Z30"/>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9" width="10.625" style="105" customWidth="1"/>
    <col min="1020" max="1025" width="10.625" customWidth="1"/>
    <col min="1026" max="1026" width="11" customWidth="1"/>
  </cols>
  <sheetData>
    <row r="3" spans="1:28"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8" ht="18" customHeight="1">
      <c r="A4" s="103"/>
      <c r="B4" s="537" t="str">
        <f>Objektübersicht!C18</f>
        <v xml:space="preserve">Maickler Schule-Turnhalle, Maicklerstraße 32, 70736 Fellbach </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8"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8" ht="15" customHeight="1">
      <c r="A6" s="103"/>
      <c r="B6" s="534" t="s">
        <v>160</v>
      </c>
      <c r="C6" s="534"/>
      <c r="D6" s="534"/>
      <c r="E6" s="108"/>
      <c r="F6" s="108"/>
      <c r="G6"/>
      <c r="H6" s="222" t="s">
        <v>733</v>
      </c>
      <c r="I6" s="535" t="s">
        <v>161</v>
      </c>
      <c r="J6" s="535"/>
      <c r="K6" s="535"/>
      <c r="L6" s="536"/>
      <c r="M6" s="109">
        <v>6</v>
      </c>
      <c r="N6" s="104"/>
      <c r="O6" s="110"/>
      <c r="P6" s="110"/>
      <c r="Q6" s="110"/>
      <c r="R6" s="110"/>
      <c r="S6" s="110"/>
      <c r="T6" s="110"/>
      <c r="U6" s="110"/>
      <c r="V6" s="110"/>
      <c r="W6" s="110"/>
      <c r="X6" s="106"/>
    </row>
    <row r="7" spans="1:28" ht="15" customHeight="1">
      <c r="A7" s="103"/>
      <c r="B7" s="104"/>
      <c r="C7" s="111"/>
      <c r="D7" s="112"/>
      <c r="E7" s="112"/>
      <c r="F7" s="113" t="s">
        <v>162</v>
      </c>
      <c r="G7" s="114"/>
      <c r="H7"/>
      <c r="I7" s="535" t="s">
        <v>163</v>
      </c>
      <c r="J7" s="535"/>
      <c r="K7" s="535"/>
      <c r="L7" s="536"/>
      <c r="M7" s="109">
        <v>238</v>
      </c>
      <c r="N7" s="115" t="s">
        <v>164</v>
      </c>
      <c r="O7" s="174">
        <f>SVS_Unterhaltsreinigung!F72</f>
        <v>20</v>
      </c>
      <c r="P7" s="116">
        <f>M7</f>
        <v>238</v>
      </c>
      <c r="Q7" s="104"/>
      <c r="R7"/>
      <c r="S7" s="104"/>
      <c r="T7" s="104"/>
      <c r="U7" s="104"/>
      <c r="V7" s="117" t="s">
        <v>165</v>
      </c>
      <c r="W7" s="174">
        <f>SVS_Grundreinigung!F72</f>
        <v>25</v>
      </c>
      <c r="X7" s="106"/>
    </row>
    <row r="8" spans="1:28">
      <c r="A8" s="103"/>
      <c r="C8" s="104"/>
      <c r="D8" s="104"/>
      <c r="E8" s="104"/>
      <c r="F8" s="104"/>
      <c r="G8" s="112"/>
      <c r="H8" s="104"/>
      <c r="I8" s="104"/>
      <c r="J8" s="104"/>
      <c r="K8" s="104"/>
      <c r="L8" s="104"/>
      <c r="M8" s="325">
        <f>M7/12/6</f>
        <v>3.3055555555555554</v>
      </c>
      <c r="N8" s="104"/>
      <c r="O8" s="104"/>
      <c r="P8" s="104"/>
      <c r="Q8" s="104"/>
      <c r="R8" s="104"/>
      <c r="S8" s="104"/>
      <c r="T8" s="104"/>
      <c r="U8" s="104"/>
      <c r="V8" s="104"/>
      <c r="W8" s="104"/>
      <c r="X8" s="106"/>
    </row>
    <row r="9" spans="1:28" ht="15">
      <c r="A9" s="103"/>
      <c r="B9" s="104"/>
      <c r="C9" s="104"/>
      <c r="D9" s="104"/>
      <c r="E9" s="111"/>
      <c r="F9" s="111"/>
      <c r="G9" s="112"/>
      <c r="H9" s="222"/>
      <c r="I9" s="535" t="s">
        <v>161</v>
      </c>
      <c r="J9" s="535"/>
      <c r="K9" s="535"/>
      <c r="L9" s="536"/>
      <c r="M9" s="109"/>
      <c r="N9" s="118"/>
      <c r="O9" s="104"/>
      <c r="P9" s="110"/>
      <c r="Q9" s="110"/>
      <c r="R9" s="110"/>
      <c r="S9" s="110"/>
      <c r="T9" s="110"/>
      <c r="U9" s="104"/>
      <c r="V9" s="104"/>
      <c r="W9" s="104"/>
      <c r="X9" s="106"/>
    </row>
    <row r="10" spans="1:28">
      <c r="A10" s="103"/>
      <c r="B10" s="104"/>
      <c r="C10" s="104"/>
      <c r="D10" s="104"/>
      <c r="E10" s="111"/>
      <c r="F10" s="113" t="s">
        <v>162</v>
      </c>
      <c r="G10" s="104"/>
      <c r="H10" s="259" t="e">
        <f>M10/M9/12</f>
        <v>#DIV/0!</v>
      </c>
      <c r="I10" s="535" t="s">
        <v>163</v>
      </c>
      <c r="J10" s="535"/>
      <c r="K10" s="535"/>
      <c r="L10" s="536"/>
      <c r="M10" s="109"/>
      <c r="N10" s="538" t="s">
        <v>166</v>
      </c>
      <c r="O10" s="538"/>
      <c r="P10" s="538"/>
      <c r="Q10" s="539" t="s">
        <v>167</v>
      </c>
      <c r="R10" s="539"/>
      <c r="S10" s="539"/>
      <c r="T10" s="119" t="s">
        <v>31</v>
      </c>
      <c r="U10" s="540" t="s">
        <v>168</v>
      </c>
      <c r="V10" s="540"/>
      <c r="W10" s="540"/>
      <c r="X10" s="106"/>
    </row>
    <row r="11" spans="1:28"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8" ht="8.4499999999999993" customHeight="1">
      <c r="A12" s="103"/>
      <c r="B12" s="134"/>
      <c r="C12" s="135"/>
      <c r="D12" s="135"/>
      <c r="E12" s="135"/>
      <c r="F12" s="135"/>
      <c r="G12" s="135"/>
      <c r="H12" s="135"/>
      <c r="I12" s="135"/>
      <c r="J12" s="135"/>
      <c r="K12" s="135"/>
      <c r="L12" s="135"/>
      <c r="M12" s="135"/>
      <c r="N12" s="135"/>
      <c r="O12" s="135"/>
      <c r="P12" s="135"/>
      <c r="Q12" s="135"/>
      <c r="R12" s="135"/>
      <c r="S12" s="135"/>
      <c r="T12" s="135"/>
      <c r="U12" s="135"/>
      <c r="V12" s="135"/>
      <c r="W12" s="136"/>
      <c r="X12" s="260"/>
    </row>
    <row r="13" spans="1:28">
      <c r="A13" s="103">
        <v>1</v>
      </c>
      <c r="B13" s="137">
        <v>1</v>
      </c>
      <c r="C13" s="269" t="s">
        <v>188</v>
      </c>
      <c r="D13" s="283" t="s">
        <v>1149</v>
      </c>
      <c r="E13" s="309" t="s">
        <v>1144</v>
      </c>
      <c r="F13" s="283" t="s">
        <v>1145</v>
      </c>
      <c r="G13" s="283" t="s">
        <v>155</v>
      </c>
      <c r="H13" s="315">
        <v>7.8</v>
      </c>
      <c r="I13" s="316" t="s">
        <v>103</v>
      </c>
      <c r="J13" s="317">
        <v>3</v>
      </c>
      <c r="K13" s="317"/>
      <c r="L13" s="317"/>
      <c r="M13" s="224">
        <f t="shared" ref="M13" si="0">((I13*$M$8*12)+(K13*0.8*12)+L13)</f>
        <v>119</v>
      </c>
      <c r="N13" s="225">
        <f>(H13*M13)/12</f>
        <v>77.349999999999994</v>
      </c>
      <c r="O13" s="218">
        <v>100</v>
      </c>
      <c r="P13" s="226">
        <f>N13/O13</f>
        <v>0.77349999999999997</v>
      </c>
      <c r="Q13" s="227">
        <f t="shared" ref="Q13" si="1">H13*J13*$M$8</f>
        <v>77.349999999999994</v>
      </c>
      <c r="R13" s="220">
        <v>200</v>
      </c>
      <c r="S13" s="228">
        <f t="shared" ref="S13" si="2">Q13/R13</f>
        <v>0.38674999999999998</v>
      </c>
      <c r="T13" s="229">
        <f t="shared" ref="T13:T35" si="3">H13/O13*$O$7</f>
        <v>1.56</v>
      </c>
      <c r="U13" s="231">
        <v>30</v>
      </c>
      <c r="V13" s="226">
        <f t="shared" ref="V13:V30" si="4">H13/U13</f>
        <v>0.26</v>
      </c>
      <c r="W13" s="230">
        <f>V13*$W$7</f>
        <v>6.5</v>
      </c>
      <c r="X13" s="261" t="s">
        <v>1157</v>
      </c>
      <c r="Y13" s="269"/>
      <c r="Z13" s="260"/>
      <c r="AA13"/>
      <c r="AB13"/>
    </row>
    <row r="14" spans="1:28">
      <c r="A14" s="103"/>
      <c r="B14" s="137">
        <f>B13+1</f>
        <v>2</v>
      </c>
      <c r="C14" s="269" t="s">
        <v>188</v>
      </c>
      <c r="D14" s="283" t="s">
        <v>1150</v>
      </c>
      <c r="E14" s="309" t="s">
        <v>198</v>
      </c>
      <c r="F14" s="283" t="s">
        <v>191</v>
      </c>
      <c r="G14" s="283" t="s">
        <v>155</v>
      </c>
      <c r="H14" s="315">
        <v>78.36</v>
      </c>
      <c r="I14" s="318" t="s">
        <v>103</v>
      </c>
      <c r="J14" s="319">
        <v>3</v>
      </c>
      <c r="K14" s="319"/>
      <c r="L14" s="319"/>
      <c r="M14" s="224">
        <f>((I14*$M$8*12)+(K14*0.8*12)+L14)/2</f>
        <v>59.5</v>
      </c>
      <c r="N14" s="225">
        <f t="shared" ref="N14:N30" si="5">(H14*M14)/12</f>
        <v>388.53500000000003</v>
      </c>
      <c r="O14" s="218">
        <v>100</v>
      </c>
      <c r="P14" s="226">
        <f t="shared" ref="P14:P30" si="6">N14/O14</f>
        <v>3.8853500000000003</v>
      </c>
      <c r="Q14" s="227">
        <f t="shared" ref="Q14" si="7">H14*J14*$M$8/2</f>
        <v>388.53499999999997</v>
      </c>
      <c r="R14" s="220">
        <v>200</v>
      </c>
      <c r="S14" s="228">
        <f t="shared" ref="S14" si="8">Q14/R14</f>
        <v>1.9426749999999999</v>
      </c>
      <c r="T14" s="229">
        <f t="shared" si="3"/>
        <v>15.671999999999999</v>
      </c>
      <c r="U14" s="231">
        <v>30</v>
      </c>
      <c r="V14" s="226">
        <f t="shared" si="4"/>
        <v>2.6120000000000001</v>
      </c>
      <c r="W14" s="230">
        <f t="shared" ref="W14:W30" si="9">V14*$W$7</f>
        <v>65.3</v>
      </c>
      <c r="X14" s="261" t="s">
        <v>1157</v>
      </c>
      <c r="Y14" s="270" t="s">
        <v>755</v>
      </c>
      <c r="Z14" s="260"/>
      <c r="AA14"/>
      <c r="AB14"/>
    </row>
    <row r="15" spans="1:28">
      <c r="A15" s="103">
        <v>1</v>
      </c>
      <c r="B15" s="137">
        <f t="shared" ref="B15:B37" si="10">B14+1</f>
        <v>3</v>
      </c>
      <c r="C15" s="269" t="s">
        <v>188</v>
      </c>
      <c r="D15" s="283" t="s">
        <v>1151</v>
      </c>
      <c r="E15" s="309" t="s">
        <v>198</v>
      </c>
      <c r="F15" s="283" t="s">
        <v>191</v>
      </c>
      <c r="G15" s="283" t="s">
        <v>155</v>
      </c>
      <c r="H15" s="315">
        <v>78.36</v>
      </c>
      <c r="I15" s="318">
        <v>6</v>
      </c>
      <c r="J15" s="320"/>
      <c r="K15" s="320"/>
      <c r="L15" s="320"/>
      <c r="M15" s="224">
        <f>((I15*$M$8*12)+(K15*0.8*12)+L15)/2</f>
        <v>119</v>
      </c>
      <c r="N15" s="225">
        <f t="shared" si="5"/>
        <v>777.07</v>
      </c>
      <c r="O15" s="218">
        <v>100</v>
      </c>
      <c r="P15" s="226">
        <f t="shared" si="6"/>
        <v>7.7707000000000006</v>
      </c>
      <c r="Q15" s="227"/>
      <c r="R15" s="227"/>
      <c r="S15" s="227"/>
      <c r="T15" s="227"/>
      <c r="U15" s="227"/>
      <c r="V15" s="227"/>
      <c r="W15" s="227"/>
      <c r="X15" s="261" t="s">
        <v>1157</v>
      </c>
      <c r="Y15" s="270" t="s">
        <v>756</v>
      </c>
      <c r="Z15" s="260"/>
      <c r="AA15"/>
      <c r="AB15"/>
    </row>
    <row r="16" spans="1:28">
      <c r="A16" s="103">
        <v>1</v>
      </c>
      <c r="B16" s="137">
        <f t="shared" si="10"/>
        <v>4</v>
      </c>
      <c r="C16" s="269" t="s">
        <v>188</v>
      </c>
      <c r="D16" s="283" t="s">
        <v>380</v>
      </c>
      <c r="E16" s="309" t="s">
        <v>190</v>
      </c>
      <c r="F16" s="283" t="s">
        <v>212</v>
      </c>
      <c r="G16" s="283" t="s">
        <v>151</v>
      </c>
      <c r="H16" s="315">
        <v>31.75</v>
      </c>
      <c r="I16" s="316" t="s">
        <v>143</v>
      </c>
      <c r="J16" s="317"/>
      <c r="K16" s="317"/>
      <c r="L16" s="317"/>
      <c r="M16" s="224">
        <f>((I16*$M$8*12)+(K16*0.8*12)+L16)</f>
        <v>238</v>
      </c>
      <c r="N16" s="225">
        <f t="shared" si="5"/>
        <v>629.70833333333337</v>
      </c>
      <c r="O16" s="218">
        <v>100</v>
      </c>
      <c r="P16" s="226">
        <f t="shared" si="6"/>
        <v>6.297083333333334</v>
      </c>
      <c r="Q16" s="227"/>
      <c r="R16" s="227"/>
      <c r="S16" s="227"/>
      <c r="T16" s="229">
        <f t="shared" si="3"/>
        <v>6.35</v>
      </c>
      <c r="U16" s="231">
        <v>30</v>
      </c>
      <c r="V16" s="226">
        <f t="shared" si="4"/>
        <v>1.0583333333333333</v>
      </c>
      <c r="W16" s="230">
        <f t="shared" si="9"/>
        <v>26.458333333333332</v>
      </c>
      <c r="X16" s="261" t="s">
        <v>1157</v>
      </c>
      <c r="Y16" s="269"/>
      <c r="Z16" s="544"/>
      <c r="AA16" s="544"/>
      <c r="AB16" s="544"/>
    </row>
    <row r="17" spans="1:28">
      <c r="A17" s="103"/>
      <c r="B17" s="137"/>
      <c r="C17" s="269" t="s">
        <v>188</v>
      </c>
      <c r="D17" s="283" t="s">
        <v>378</v>
      </c>
      <c r="E17" s="309" t="s">
        <v>189</v>
      </c>
      <c r="F17" s="283" t="s">
        <v>1146</v>
      </c>
      <c r="G17" s="283" t="s">
        <v>151</v>
      </c>
      <c r="H17" s="315">
        <v>19.71</v>
      </c>
      <c r="I17" s="316" t="s">
        <v>143</v>
      </c>
      <c r="J17" s="317"/>
      <c r="K17" s="317"/>
      <c r="L17" s="317"/>
      <c r="M17" s="224">
        <f t="shared" ref="M17:M35" si="11">((I17*$M$8*12)+(K17*0.8*12)+L17)</f>
        <v>238</v>
      </c>
      <c r="N17" s="225">
        <f t="shared" si="5"/>
        <v>390.91500000000002</v>
      </c>
      <c r="O17" s="218">
        <v>100</v>
      </c>
      <c r="P17" s="226">
        <f t="shared" si="6"/>
        <v>3.9091500000000003</v>
      </c>
      <c r="Q17" s="227"/>
      <c r="R17" s="227"/>
      <c r="S17" s="227"/>
      <c r="T17" s="229">
        <f t="shared" ref="T17:T18" si="12">H17/O17*$O$7</f>
        <v>3.9420000000000002</v>
      </c>
      <c r="U17" s="231">
        <v>30</v>
      </c>
      <c r="V17" s="226">
        <f t="shared" ref="V17:V18" si="13">H17/U17</f>
        <v>0.65700000000000003</v>
      </c>
      <c r="W17" s="230">
        <f t="shared" ref="W17:W18" si="14">V17*$W$7</f>
        <v>16.425000000000001</v>
      </c>
      <c r="X17" s="261" t="s">
        <v>1157</v>
      </c>
      <c r="Y17" s="269"/>
      <c r="Z17" s="260"/>
      <c r="AA17" s="260"/>
      <c r="AB17" s="260"/>
    </row>
    <row r="18" spans="1:28">
      <c r="A18" s="103"/>
      <c r="B18" s="137"/>
      <c r="C18" s="269" t="s">
        <v>188</v>
      </c>
      <c r="D18" s="283" t="s">
        <v>380</v>
      </c>
      <c r="E18" s="309" t="s">
        <v>193</v>
      </c>
      <c r="F18" s="283" t="s">
        <v>212</v>
      </c>
      <c r="G18" s="283" t="s">
        <v>151</v>
      </c>
      <c r="H18" s="315">
        <v>24.03</v>
      </c>
      <c r="I18" s="316" t="s">
        <v>143</v>
      </c>
      <c r="J18" s="317"/>
      <c r="K18" s="317"/>
      <c r="L18" s="317"/>
      <c r="M18" s="224">
        <f t="shared" si="11"/>
        <v>238</v>
      </c>
      <c r="N18" s="225">
        <f t="shared" si="5"/>
        <v>476.59500000000003</v>
      </c>
      <c r="O18" s="218">
        <v>100</v>
      </c>
      <c r="P18" s="226">
        <f t="shared" si="6"/>
        <v>4.7659500000000001</v>
      </c>
      <c r="Q18" s="227"/>
      <c r="R18" s="227"/>
      <c r="S18" s="227"/>
      <c r="T18" s="229">
        <f t="shared" si="12"/>
        <v>4.806</v>
      </c>
      <c r="U18" s="231">
        <v>30</v>
      </c>
      <c r="V18" s="226">
        <f t="shared" si="13"/>
        <v>0.80100000000000005</v>
      </c>
      <c r="W18" s="230">
        <f t="shared" si="14"/>
        <v>20.025000000000002</v>
      </c>
      <c r="X18" s="261" t="s">
        <v>1157</v>
      </c>
      <c r="Y18" s="269"/>
      <c r="Z18" s="544"/>
      <c r="AA18" s="544"/>
      <c r="AB18" s="544"/>
    </row>
    <row r="19" spans="1:28">
      <c r="A19" s="103">
        <v>1</v>
      </c>
      <c r="B19" s="137">
        <f>B16+1</f>
        <v>5</v>
      </c>
      <c r="C19" s="269" t="s">
        <v>188</v>
      </c>
      <c r="D19" s="283" t="s">
        <v>378</v>
      </c>
      <c r="E19" s="309" t="s">
        <v>194</v>
      </c>
      <c r="F19" s="283" t="s">
        <v>1146</v>
      </c>
      <c r="G19" s="283" t="s">
        <v>151</v>
      </c>
      <c r="H19" s="315">
        <v>21.99</v>
      </c>
      <c r="I19" s="316" t="s">
        <v>143</v>
      </c>
      <c r="J19" s="317"/>
      <c r="K19" s="317"/>
      <c r="L19" s="317"/>
      <c r="M19" s="224">
        <f t="shared" si="11"/>
        <v>238</v>
      </c>
      <c r="N19" s="225">
        <f t="shared" si="5"/>
        <v>436.13499999999999</v>
      </c>
      <c r="O19" s="218">
        <v>100</v>
      </c>
      <c r="P19" s="226">
        <f t="shared" si="6"/>
        <v>4.3613499999999998</v>
      </c>
      <c r="Q19" s="227"/>
      <c r="R19" s="227"/>
      <c r="S19" s="227"/>
      <c r="T19" s="229">
        <f t="shared" si="3"/>
        <v>4.3979999999999997</v>
      </c>
      <c r="U19" s="231">
        <v>30</v>
      </c>
      <c r="V19" s="226">
        <f t="shared" ref="V19" si="15">H19/U19</f>
        <v>0.73299999999999998</v>
      </c>
      <c r="W19" s="230">
        <f t="shared" ref="W19" si="16">V19*$W$7</f>
        <v>18.324999999999999</v>
      </c>
      <c r="X19" s="261" t="s">
        <v>1157</v>
      </c>
      <c r="Y19" s="269"/>
      <c r="Z19" s="544"/>
      <c r="AA19" s="544"/>
      <c r="AB19" s="544"/>
    </row>
    <row r="20" spans="1:28">
      <c r="A20" s="103">
        <v>1</v>
      </c>
      <c r="B20" s="137">
        <f t="shared" si="10"/>
        <v>6</v>
      </c>
      <c r="C20" s="269" t="s">
        <v>188</v>
      </c>
      <c r="D20" s="283" t="s">
        <v>378</v>
      </c>
      <c r="E20" s="309" t="s">
        <v>195</v>
      </c>
      <c r="F20" s="283" t="s">
        <v>1146</v>
      </c>
      <c r="G20" s="283" t="s">
        <v>151</v>
      </c>
      <c r="H20" s="315">
        <v>23.8</v>
      </c>
      <c r="I20" s="316" t="s">
        <v>143</v>
      </c>
      <c r="J20" s="317"/>
      <c r="K20" s="317"/>
      <c r="L20" s="317"/>
      <c r="M20" s="224">
        <f t="shared" si="11"/>
        <v>238</v>
      </c>
      <c r="N20" s="225">
        <f t="shared" si="5"/>
        <v>472.03333333333336</v>
      </c>
      <c r="O20" s="218">
        <v>100</v>
      </c>
      <c r="P20" s="226">
        <f t="shared" si="6"/>
        <v>4.7203333333333335</v>
      </c>
      <c r="Q20" s="227"/>
      <c r="R20" s="227"/>
      <c r="S20" s="227"/>
      <c r="T20" s="229">
        <f t="shared" si="3"/>
        <v>4.7600000000000007</v>
      </c>
      <c r="U20" s="231">
        <v>30</v>
      </c>
      <c r="V20" s="226">
        <f t="shared" si="4"/>
        <v>0.79333333333333333</v>
      </c>
      <c r="W20" s="230">
        <f t="shared" si="9"/>
        <v>19.833333333333332</v>
      </c>
      <c r="X20" s="261" t="s">
        <v>1157</v>
      </c>
      <c r="Y20" s="269"/>
      <c r="Z20" s="544"/>
      <c r="AA20" s="544"/>
      <c r="AB20" s="544"/>
    </row>
    <row r="21" spans="1:28">
      <c r="A21" s="103">
        <v>1</v>
      </c>
      <c r="B21" s="137">
        <f t="shared" si="10"/>
        <v>7</v>
      </c>
      <c r="C21" s="269" t="s">
        <v>188</v>
      </c>
      <c r="D21" s="283" t="s">
        <v>380</v>
      </c>
      <c r="E21" s="309" t="s">
        <v>196</v>
      </c>
      <c r="F21" s="283" t="s">
        <v>212</v>
      </c>
      <c r="G21" s="283" t="s">
        <v>151</v>
      </c>
      <c r="H21" s="315">
        <v>23.76</v>
      </c>
      <c r="I21" s="316" t="s">
        <v>143</v>
      </c>
      <c r="J21" s="317"/>
      <c r="K21" s="317"/>
      <c r="L21" s="317"/>
      <c r="M21" s="224">
        <f t="shared" si="11"/>
        <v>238</v>
      </c>
      <c r="N21" s="225">
        <f t="shared" si="5"/>
        <v>471.24</v>
      </c>
      <c r="O21" s="218">
        <v>100</v>
      </c>
      <c r="P21" s="226">
        <f t="shared" si="6"/>
        <v>4.7123999999999997</v>
      </c>
      <c r="Q21" s="227"/>
      <c r="R21" s="227"/>
      <c r="S21" s="227"/>
      <c r="T21" s="229">
        <f t="shared" si="3"/>
        <v>4.7519999999999998</v>
      </c>
      <c r="U21" s="231">
        <v>30</v>
      </c>
      <c r="V21" s="226">
        <f t="shared" si="4"/>
        <v>0.79200000000000004</v>
      </c>
      <c r="W21" s="230">
        <f t="shared" si="9"/>
        <v>19.8</v>
      </c>
      <c r="X21" s="261" t="s">
        <v>1157</v>
      </c>
      <c r="Y21" s="269"/>
      <c r="Z21" s="544"/>
      <c r="AA21" s="544"/>
      <c r="AB21" s="544"/>
    </row>
    <row r="22" spans="1:28">
      <c r="A22" s="103">
        <v>1</v>
      </c>
      <c r="B22" s="137">
        <f t="shared" si="10"/>
        <v>8</v>
      </c>
      <c r="C22" s="269" t="s">
        <v>188</v>
      </c>
      <c r="D22" s="283" t="s">
        <v>380</v>
      </c>
      <c r="E22" s="309" t="s">
        <v>199</v>
      </c>
      <c r="F22" s="283" t="s">
        <v>738</v>
      </c>
      <c r="G22" s="283" t="s">
        <v>151</v>
      </c>
      <c r="H22" s="315">
        <v>9.18</v>
      </c>
      <c r="I22" s="316" t="s">
        <v>143</v>
      </c>
      <c r="J22" s="317"/>
      <c r="K22" s="317"/>
      <c r="L22" s="317"/>
      <c r="M22" s="224">
        <f t="shared" si="11"/>
        <v>238</v>
      </c>
      <c r="N22" s="225">
        <f t="shared" si="5"/>
        <v>182.07000000000002</v>
      </c>
      <c r="O22" s="218">
        <v>100</v>
      </c>
      <c r="P22" s="226">
        <f t="shared" si="6"/>
        <v>1.8207000000000002</v>
      </c>
      <c r="Q22" s="227"/>
      <c r="R22" s="227"/>
      <c r="S22" s="227"/>
      <c r="T22" s="229">
        <f t="shared" si="3"/>
        <v>1.8359999999999999</v>
      </c>
      <c r="U22" s="231">
        <v>30</v>
      </c>
      <c r="V22" s="226">
        <f t="shared" si="4"/>
        <v>0.30599999999999999</v>
      </c>
      <c r="W22" s="230">
        <f t="shared" si="9"/>
        <v>7.6499999999999995</v>
      </c>
      <c r="X22" s="261" t="s">
        <v>1157</v>
      </c>
      <c r="Y22" s="269"/>
      <c r="Z22" s="544"/>
      <c r="AA22" s="544"/>
      <c r="AB22" s="544"/>
    </row>
    <row r="23" spans="1:28">
      <c r="A23" s="103">
        <v>1</v>
      </c>
      <c r="B23" s="137">
        <f t="shared" si="10"/>
        <v>9</v>
      </c>
      <c r="C23" s="269" t="s">
        <v>188</v>
      </c>
      <c r="D23" s="283" t="s">
        <v>371</v>
      </c>
      <c r="E23" s="309" t="s">
        <v>200</v>
      </c>
      <c r="F23" s="283" t="s">
        <v>157</v>
      </c>
      <c r="G23" s="283" t="s">
        <v>151</v>
      </c>
      <c r="H23" s="315">
        <v>8.74</v>
      </c>
      <c r="I23" s="316"/>
      <c r="J23" s="321"/>
      <c r="K23" s="321"/>
      <c r="L23" s="321">
        <v>2</v>
      </c>
      <c r="M23" s="224">
        <f t="shared" si="11"/>
        <v>2</v>
      </c>
      <c r="N23" s="225">
        <f t="shared" si="5"/>
        <v>1.4566666666666668</v>
      </c>
      <c r="O23" s="218">
        <v>100</v>
      </c>
      <c r="P23" s="226">
        <f t="shared" si="6"/>
        <v>1.4566666666666667E-2</v>
      </c>
      <c r="Q23" s="227"/>
      <c r="R23" s="227"/>
      <c r="S23" s="227"/>
      <c r="T23" s="229">
        <f t="shared" si="3"/>
        <v>1.7480000000000002</v>
      </c>
      <c r="U23" s="231">
        <v>30</v>
      </c>
      <c r="V23" s="226">
        <f t="shared" si="4"/>
        <v>0.29133333333333333</v>
      </c>
      <c r="W23" s="230">
        <f t="shared" si="9"/>
        <v>7.2833333333333332</v>
      </c>
      <c r="X23" s="261" t="s">
        <v>1157</v>
      </c>
      <c r="Y23" s="269"/>
      <c r="Z23" s="544"/>
      <c r="AA23" s="544"/>
      <c r="AB23" s="544"/>
    </row>
    <row r="24" spans="1:28">
      <c r="A24" s="103">
        <v>1</v>
      </c>
      <c r="B24" s="137">
        <f t="shared" si="10"/>
        <v>10</v>
      </c>
      <c r="C24" s="269" t="s">
        <v>188</v>
      </c>
      <c r="D24" s="283" t="s">
        <v>1149</v>
      </c>
      <c r="E24" s="309" t="s">
        <v>201</v>
      </c>
      <c r="F24" s="283" t="s">
        <v>1147</v>
      </c>
      <c r="G24" s="283" t="s">
        <v>151</v>
      </c>
      <c r="H24" s="315">
        <v>12.39</v>
      </c>
      <c r="I24" s="316" t="s">
        <v>103</v>
      </c>
      <c r="J24" s="317">
        <v>3</v>
      </c>
      <c r="K24" s="322"/>
      <c r="L24" s="322"/>
      <c r="M24" s="224">
        <f t="shared" si="11"/>
        <v>119</v>
      </c>
      <c r="N24" s="225">
        <f t="shared" si="5"/>
        <v>122.86750000000001</v>
      </c>
      <c r="O24" s="218">
        <v>100</v>
      </c>
      <c r="P24" s="226">
        <f t="shared" si="6"/>
        <v>1.228675</v>
      </c>
      <c r="Q24" s="227">
        <f t="shared" ref="Q24:Q25" si="17">H24*J24*$M$8</f>
        <v>122.86749999999999</v>
      </c>
      <c r="R24" s="220">
        <v>200</v>
      </c>
      <c r="S24" s="228">
        <f t="shared" ref="S24:S25" si="18">Q24/R24</f>
        <v>0.61433749999999998</v>
      </c>
      <c r="T24" s="229">
        <f t="shared" si="3"/>
        <v>2.4780000000000002</v>
      </c>
      <c r="U24" s="231">
        <v>30</v>
      </c>
      <c r="V24" s="226">
        <f t="shared" si="4"/>
        <v>0.41300000000000003</v>
      </c>
      <c r="W24" s="230">
        <f t="shared" si="9"/>
        <v>10.325000000000001</v>
      </c>
      <c r="X24" s="261" t="s">
        <v>1157</v>
      </c>
      <c r="Y24" s="269"/>
      <c r="Z24" s="260"/>
      <c r="AA24"/>
      <c r="AB24"/>
    </row>
    <row r="25" spans="1:28">
      <c r="A25" s="103">
        <v>1</v>
      </c>
      <c r="B25" s="137">
        <f t="shared" si="10"/>
        <v>11</v>
      </c>
      <c r="C25" s="269" t="s">
        <v>188</v>
      </c>
      <c r="D25" s="283" t="s">
        <v>1152</v>
      </c>
      <c r="E25" s="309" t="s">
        <v>201</v>
      </c>
      <c r="F25" s="283" t="s">
        <v>1148</v>
      </c>
      <c r="G25" s="283" t="s">
        <v>156</v>
      </c>
      <c r="H25" s="315">
        <v>207.07</v>
      </c>
      <c r="I25" s="316" t="s">
        <v>58</v>
      </c>
      <c r="J25" s="317">
        <v>3</v>
      </c>
      <c r="K25" s="322"/>
      <c r="L25" s="322"/>
      <c r="M25" s="224">
        <f t="shared" si="11"/>
        <v>79.333333333333329</v>
      </c>
      <c r="N25" s="225">
        <f t="shared" si="5"/>
        <v>1368.9627777777778</v>
      </c>
      <c r="O25" s="218">
        <v>100</v>
      </c>
      <c r="P25" s="226">
        <f t="shared" si="6"/>
        <v>13.689627777777778</v>
      </c>
      <c r="Q25" s="227">
        <f t="shared" si="17"/>
        <v>2053.4441666666667</v>
      </c>
      <c r="R25" s="220">
        <v>200</v>
      </c>
      <c r="S25" s="228">
        <f t="shared" si="18"/>
        <v>10.267220833333333</v>
      </c>
      <c r="T25" s="229">
        <f t="shared" si="3"/>
        <v>41.414000000000001</v>
      </c>
      <c r="U25" s="231">
        <v>30</v>
      </c>
      <c r="V25" s="226">
        <f t="shared" si="4"/>
        <v>6.902333333333333</v>
      </c>
      <c r="W25" s="230">
        <f t="shared" si="9"/>
        <v>172.55833333333334</v>
      </c>
      <c r="X25" s="261" t="s">
        <v>1157</v>
      </c>
      <c r="Y25" s="269"/>
      <c r="Z25" s="260"/>
      <c r="AA25"/>
      <c r="AB25"/>
    </row>
    <row r="26" spans="1:28">
      <c r="A26" s="103">
        <v>1</v>
      </c>
      <c r="B26" s="137">
        <f t="shared" si="10"/>
        <v>12</v>
      </c>
      <c r="C26" s="269" t="s">
        <v>188</v>
      </c>
      <c r="D26" s="283" t="s">
        <v>379</v>
      </c>
      <c r="E26" s="309" t="s">
        <v>202</v>
      </c>
      <c r="F26" s="283" t="s">
        <v>367</v>
      </c>
      <c r="G26" s="283" t="s">
        <v>151</v>
      </c>
      <c r="H26" s="315">
        <v>11.91</v>
      </c>
      <c r="I26" s="316" t="s">
        <v>143</v>
      </c>
      <c r="J26" s="317"/>
      <c r="K26" s="322"/>
      <c r="L26" s="322"/>
      <c r="M26" s="224">
        <f t="shared" si="11"/>
        <v>238</v>
      </c>
      <c r="N26" s="225">
        <f t="shared" si="5"/>
        <v>236.215</v>
      </c>
      <c r="O26" s="218">
        <v>100</v>
      </c>
      <c r="P26" s="226">
        <f t="shared" si="6"/>
        <v>2.3621500000000002</v>
      </c>
      <c r="Q26" s="227"/>
      <c r="R26" s="227"/>
      <c r="S26" s="227"/>
      <c r="T26" s="229">
        <f t="shared" si="3"/>
        <v>2.3820000000000001</v>
      </c>
      <c r="U26" s="231">
        <v>30</v>
      </c>
      <c r="V26" s="226">
        <f t="shared" si="4"/>
        <v>0.39700000000000002</v>
      </c>
      <c r="W26" s="230">
        <f t="shared" si="9"/>
        <v>9.9250000000000007</v>
      </c>
      <c r="X26" s="261" t="s">
        <v>1157</v>
      </c>
      <c r="Y26" s="269"/>
      <c r="Z26" s="260"/>
      <c r="AA26"/>
      <c r="AB26"/>
    </row>
    <row r="27" spans="1:28">
      <c r="A27" s="103">
        <v>1</v>
      </c>
      <c r="B27" s="137">
        <f t="shared" si="10"/>
        <v>13</v>
      </c>
      <c r="C27" s="269" t="s">
        <v>188</v>
      </c>
      <c r="D27" s="283"/>
      <c r="E27" s="309" t="s">
        <v>203</v>
      </c>
      <c r="F27" s="283" t="s">
        <v>247</v>
      </c>
      <c r="G27" s="283" t="s">
        <v>155</v>
      </c>
      <c r="H27" s="315">
        <v>5.49</v>
      </c>
      <c r="I27" s="323"/>
      <c r="J27" s="317"/>
      <c r="K27" s="322"/>
      <c r="L27" s="322"/>
      <c r="M27" s="224">
        <f t="shared" si="11"/>
        <v>0</v>
      </c>
      <c r="N27" s="225">
        <f t="shared" si="5"/>
        <v>0</v>
      </c>
      <c r="O27" s="218">
        <v>100</v>
      </c>
      <c r="P27" s="226">
        <f t="shared" si="6"/>
        <v>0</v>
      </c>
      <c r="Q27" s="227"/>
      <c r="R27" s="227"/>
      <c r="S27" s="227"/>
      <c r="T27" s="229">
        <f t="shared" si="3"/>
        <v>1.0980000000000001</v>
      </c>
      <c r="U27" s="231">
        <v>30</v>
      </c>
      <c r="V27" s="226">
        <f t="shared" si="4"/>
        <v>0.183</v>
      </c>
      <c r="W27" s="230">
        <f t="shared" si="9"/>
        <v>4.5750000000000002</v>
      </c>
      <c r="X27" s="261" t="s">
        <v>1157</v>
      </c>
      <c r="Y27" s="269"/>
      <c r="Z27" s="260"/>
      <c r="AA27"/>
      <c r="AB27"/>
    </row>
    <row r="28" spans="1:28">
      <c r="A28" s="103">
        <v>1</v>
      </c>
      <c r="B28" s="137">
        <f t="shared" si="10"/>
        <v>14</v>
      </c>
      <c r="C28" s="269" t="s">
        <v>214</v>
      </c>
      <c r="D28" s="283" t="s">
        <v>1149</v>
      </c>
      <c r="E28" s="309" t="s">
        <v>221</v>
      </c>
      <c r="F28" s="283" t="s">
        <v>1153</v>
      </c>
      <c r="G28" s="283" t="s">
        <v>155</v>
      </c>
      <c r="H28" s="315">
        <v>9.3800000000000008</v>
      </c>
      <c r="I28" s="316" t="s">
        <v>103</v>
      </c>
      <c r="J28" s="317">
        <v>3</v>
      </c>
      <c r="K28" s="317"/>
      <c r="L28" s="317"/>
      <c r="M28" s="224">
        <f t="shared" si="11"/>
        <v>119</v>
      </c>
      <c r="N28" s="225">
        <f t="shared" si="5"/>
        <v>93.018333333333331</v>
      </c>
      <c r="O28" s="218">
        <v>100</v>
      </c>
      <c r="P28" s="226">
        <f t="shared" si="6"/>
        <v>0.93018333333333336</v>
      </c>
      <c r="Q28" s="227">
        <f t="shared" ref="Q28" si="19">H28*J28*$M$8</f>
        <v>93.018333333333331</v>
      </c>
      <c r="R28" s="220">
        <v>200</v>
      </c>
      <c r="S28" s="228">
        <f t="shared" ref="S28" si="20">Q28/R28</f>
        <v>0.46509166666666668</v>
      </c>
      <c r="T28" s="229">
        <f t="shared" si="3"/>
        <v>1.8760000000000001</v>
      </c>
      <c r="U28" s="231">
        <v>30</v>
      </c>
      <c r="V28" s="226">
        <f t="shared" si="4"/>
        <v>0.3126666666666667</v>
      </c>
      <c r="W28" s="230">
        <f t="shared" si="9"/>
        <v>7.8166666666666673</v>
      </c>
      <c r="X28" s="261" t="s">
        <v>1157</v>
      </c>
      <c r="Y28" s="276"/>
      <c r="Z28" s="260"/>
      <c r="AA28"/>
      <c r="AB28"/>
    </row>
    <row r="29" spans="1:28">
      <c r="A29" s="103">
        <v>1</v>
      </c>
      <c r="B29" s="137">
        <f t="shared" si="10"/>
        <v>15</v>
      </c>
      <c r="C29" s="269" t="s">
        <v>214</v>
      </c>
      <c r="D29" s="283" t="s">
        <v>380</v>
      </c>
      <c r="E29" s="309" t="s">
        <v>222</v>
      </c>
      <c r="F29" s="283" t="s">
        <v>767</v>
      </c>
      <c r="G29" s="283" t="s">
        <v>156</v>
      </c>
      <c r="H29" s="315">
        <v>14.41</v>
      </c>
      <c r="I29" s="316" t="s">
        <v>143</v>
      </c>
      <c r="J29" s="317"/>
      <c r="K29" s="317"/>
      <c r="L29" s="317"/>
      <c r="M29" s="224">
        <f t="shared" si="11"/>
        <v>238</v>
      </c>
      <c r="N29" s="225">
        <f t="shared" si="5"/>
        <v>285.79833333333335</v>
      </c>
      <c r="O29" s="218">
        <v>100</v>
      </c>
      <c r="P29" s="226">
        <f t="shared" si="6"/>
        <v>2.8579833333333333</v>
      </c>
      <c r="Q29" s="227"/>
      <c r="R29" s="227"/>
      <c r="S29" s="227"/>
      <c r="T29" s="229">
        <f t="shared" si="3"/>
        <v>2.8820000000000001</v>
      </c>
      <c r="U29" s="231">
        <v>30</v>
      </c>
      <c r="V29" s="226">
        <f t="shared" si="4"/>
        <v>0.48033333333333333</v>
      </c>
      <c r="W29" s="230">
        <f t="shared" si="9"/>
        <v>12.008333333333333</v>
      </c>
      <c r="X29" s="261" t="s">
        <v>1157</v>
      </c>
      <c r="Y29" s="324"/>
      <c r="Z29" s="260"/>
      <c r="AA29"/>
      <c r="AB29"/>
    </row>
    <row r="30" spans="1:28">
      <c r="A30" s="103">
        <v>1</v>
      </c>
      <c r="B30" s="137">
        <f t="shared" si="10"/>
        <v>16</v>
      </c>
      <c r="C30" s="269" t="s">
        <v>214</v>
      </c>
      <c r="D30" s="283" t="s">
        <v>371</v>
      </c>
      <c r="E30" s="309" t="s">
        <v>223</v>
      </c>
      <c r="F30" s="283" t="s">
        <v>157</v>
      </c>
      <c r="G30" s="283" t="s">
        <v>156</v>
      </c>
      <c r="H30" s="315">
        <v>9.8000000000000007</v>
      </c>
      <c r="I30" s="316"/>
      <c r="J30" s="317"/>
      <c r="K30" s="317"/>
      <c r="L30" s="317">
        <v>2</v>
      </c>
      <c r="M30" s="224">
        <f t="shared" si="11"/>
        <v>2</v>
      </c>
      <c r="N30" s="225">
        <f t="shared" si="5"/>
        <v>1.6333333333333335</v>
      </c>
      <c r="O30" s="218">
        <v>100</v>
      </c>
      <c r="P30" s="226">
        <f t="shared" si="6"/>
        <v>1.6333333333333335E-2</v>
      </c>
      <c r="Q30" s="227"/>
      <c r="R30" s="227"/>
      <c r="S30" s="227"/>
      <c r="T30" s="229">
        <f t="shared" si="3"/>
        <v>1.96</v>
      </c>
      <c r="U30" s="231">
        <v>30</v>
      </c>
      <c r="V30" s="226">
        <f t="shared" si="4"/>
        <v>0.32666666666666672</v>
      </c>
      <c r="W30" s="230">
        <f t="shared" si="9"/>
        <v>8.1666666666666679</v>
      </c>
      <c r="X30" s="261" t="s">
        <v>1157</v>
      </c>
      <c r="Y30" s="276"/>
      <c r="Z30" s="260"/>
      <c r="AA30"/>
      <c r="AB30"/>
    </row>
    <row r="31" spans="1:28">
      <c r="A31" s="103">
        <v>1</v>
      </c>
      <c r="B31" s="137">
        <f t="shared" si="10"/>
        <v>17</v>
      </c>
      <c r="C31" s="269" t="s">
        <v>214</v>
      </c>
      <c r="D31" s="283" t="s">
        <v>192</v>
      </c>
      <c r="E31" s="309" t="s">
        <v>215</v>
      </c>
      <c r="F31" s="283" t="s">
        <v>1154</v>
      </c>
      <c r="G31" s="283" t="s">
        <v>156</v>
      </c>
      <c r="H31" s="315">
        <v>25.95</v>
      </c>
      <c r="I31" s="323"/>
      <c r="J31" s="317"/>
      <c r="K31" s="317"/>
      <c r="L31" s="317"/>
      <c r="M31" s="224">
        <f t="shared" si="11"/>
        <v>0</v>
      </c>
      <c r="N31" s="225">
        <f t="shared" ref="N31" si="21">(H31*M31)/12</f>
        <v>0</v>
      </c>
      <c r="O31" s="218">
        <v>100</v>
      </c>
      <c r="P31" s="226">
        <f t="shared" ref="P31" si="22">N31/O31</f>
        <v>0</v>
      </c>
      <c r="Q31" s="227"/>
      <c r="R31" s="227"/>
      <c r="S31" s="227"/>
      <c r="T31" s="229">
        <f t="shared" si="3"/>
        <v>5.19</v>
      </c>
      <c r="U31" s="231">
        <v>30</v>
      </c>
      <c r="V31" s="226">
        <f t="shared" ref="V31" si="23">H31/U31</f>
        <v>0.86499999999999999</v>
      </c>
      <c r="W31" s="230">
        <f t="shared" ref="W31" si="24">V31*$W$7</f>
        <v>21.625</v>
      </c>
      <c r="X31" s="261" t="s">
        <v>1157</v>
      </c>
      <c r="Y31" s="276" t="s">
        <v>1156</v>
      </c>
      <c r="Z31" s="260"/>
      <c r="AA31"/>
      <c r="AB31"/>
    </row>
    <row r="32" spans="1:28">
      <c r="A32" s="103">
        <v>1</v>
      </c>
      <c r="B32" s="137">
        <f t="shared" si="10"/>
        <v>18</v>
      </c>
      <c r="C32" s="269" t="s">
        <v>214</v>
      </c>
      <c r="D32" s="283" t="s">
        <v>1134</v>
      </c>
      <c r="E32" s="309" t="s">
        <v>216</v>
      </c>
      <c r="F32" s="283" t="s">
        <v>766</v>
      </c>
      <c r="G32" s="283" t="s">
        <v>734</v>
      </c>
      <c r="H32" s="315">
        <v>392.98</v>
      </c>
      <c r="I32" s="316" t="s">
        <v>103</v>
      </c>
      <c r="J32" s="317">
        <v>3</v>
      </c>
      <c r="K32" s="317"/>
      <c r="L32" s="317"/>
      <c r="M32" s="224">
        <f t="shared" si="11"/>
        <v>119</v>
      </c>
      <c r="N32" s="225">
        <f t="shared" ref="N32:N35" si="25">(H32*M32)/12</f>
        <v>3897.0516666666667</v>
      </c>
      <c r="O32" s="218">
        <v>100</v>
      </c>
      <c r="P32" s="226">
        <f t="shared" ref="P32:P35" si="26">N32/O32</f>
        <v>38.970516666666668</v>
      </c>
      <c r="Q32" s="227">
        <f t="shared" ref="Q32" si="27">H32*J32*$M$8</f>
        <v>3897.0516666666667</v>
      </c>
      <c r="R32" s="220">
        <v>200</v>
      </c>
      <c r="S32" s="228">
        <f t="shared" ref="S32" si="28">Q32/R32</f>
        <v>19.485258333333334</v>
      </c>
      <c r="T32" s="229">
        <f t="shared" si="3"/>
        <v>78.596000000000004</v>
      </c>
      <c r="U32" s="231">
        <v>30</v>
      </c>
      <c r="V32" s="226">
        <f t="shared" ref="V32:V35" si="29">H32/U32</f>
        <v>13.099333333333334</v>
      </c>
      <c r="W32" s="230">
        <f t="shared" ref="W32:W35" si="30">V32*$W$7</f>
        <v>327.48333333333335</v>
      </c>
      <c r="X32" s="261" t="s">
        <v>1157</v>
      </c>
      <c r="Y32" s="276"/>
    </row>
    <row r="33" spans="1:25">
      <c r="A33" s="103">
        <v>1</v>
      </c>
      <c r="B33" s="137">
        <f t="shared" si="10"/>
        <v>19</v>
      </c>
      <c r="C33" s="269" t="s">
        <v>214</v>
      </c>
      <c r="D33" s="283" t="s">
        <v>192</v>
      </c>
      <c r="E33" s="309" t="s">
        <v>218</v>
      </c>
      <c r="F33" s="283" t="s">
        <v>1155</v>
      </c>
      <c r="G33" s="283" t="s">
        <v>156</v>
      </c>
      <c r="H33" s="315">
        <v>29.16</v>
      </c>
      <c r="I33" s="323"/>
      <c r="J33" s="317"/>
      <c r="K33" s="317"/>
      <c r="L33" s="317"/>
      <c r="M33" s="224">
        <f t="shared" si="11"/>
        <v>0</v>
      </c>
      <c r="N33" s="225">
        <f t="shared" si="25"/>
        <v>0</v>
      </c>
      <c r="O33" s="218">
        <v>100</v>
      </c>
      <c r="P33" s="226">
        <f t="shared" si="26"/>
        <v>0</v>
      </c>
      <c r="Q33" s="188"/>
      <c r="R33" s="188"/>
      <c r="S33" s="188"/>
      <c r="T33" s="229">
        <f t="shared" si="3"/>
        <v>5.8320000000000007</v>
      </c>
      <c r="U33" s="231">
        <v>30</v>
      </c>
      <c r="V33" s="226">
        <f t="shared" si="29"/>
        <v>0.97199999999999998</v>
      </c>
      <c r="W33" s="230">
        <f t="shared" si="30"/>
        <v>24.3</v>
      </c>
      <c r="X33" s="261" t="s">
        <v>1157</v>
      </c>
      <c r="Y33" s="276" t="s">
        <v>1156</v>
      </c>
    </row>
    <row r="34" spans="1:25">
      <c r="A34" s="103">
        <v>1</v>
      </c>
      <c r="B34" s="137">
        <f t="shared" si="10"/>
        <v>20</v>
      </c>
      <c r="C34" s="269" t="s">
        <v>214</v>
      </c>
      <c r="D34" s="283" t="s">
        <v>371</v>
      </c>
      <c r="E34" s="309" t="s">
        <v>219</v>
      </c>
      <c r="F34" s="283" t="s">
        <v>157</v>
      </c>
      <c r="G34" s="283" t="s">
        <v>156</v>
      </c>
      <c r="H34" s="315">
        <v>50.55</v>
      </c>
      <c r="I34" s="316"/>
      <c r="J34" s="317"/>
      <c r="K34" s="317"/>
      <c r="L34" s="317">
        <v>2</v>
      </c>
      <c r="M34" s="224">
        <f t="shared" si="11"/>
        <v>2</v>
      </c>
      <c r="N34" s="225">
        <f t="shared" si="25"/>
        <v>8.4249999999999989</v>
      </c>
      <c r="O34" s="218">
        <v>100</v>
      </c>
      <c r="P34" s="226">
        <f t="shared" si="26"/>
        <v>8.4249999999999992E-2</v>
      </c>
      <c r="Q34" s="188"/>
      <c r="R34" s="188"/>
      <c r="S34" s="188"/>
      <c r="T34" s="229">
        <f t="shared" si="3"/>
        <v>10.11</v>
      </c>
      <c r="U34" s="231">
        <v>30</v>
      </c>
      <c r="V34" s="226">
        <f t="shared" si="29"/>
        <v>1.6849999999999998</v>
      </c>
      <c r="W34" s="230">
        <f t="shared" si="30"/>
        <v>42.124999999999993</v>
      </c>
      <c r="X34" s="261" t="s">
        <v>1157</v>
      </c>
      <c r="Y34" s="276"/>
    </row>
    <row r="35" spans="1:25">
      <c r="A35" s="103"/>
      <c r="B35" s="137">
        <f t="shared" si="10"/>
        <v>21</v>
      </c>
      <c r="C35" s="269" t="s">
        <v>214</v>
      </c>
      <c r="D35" s="283" t="s">
        <v>379</v>
      </c>
      <c r="E35" s="309" t="s">
        <v>220</v>
      </c>
      <c r="F35" s="283" t="s">
        <v>368</v>
      </c>
      <c r="G35" s="283" t="s">
        <v>151</v>
      </c>
      <c r="H35" s="315">
        <v>15.44</v>
      </c>
      <c r="I35" s="316" t="s">
        <v>143</v>
      </c>
      <c r="J35" s="317"/>
      <c r="K35" s="317"/>
      <c r="L35" s="317"/>
      <c r="M35" s="224">
        <f t="shared" si="11"/>
        <v>238</v>
      </c>
      <c r="N35" s="225">
        <f t="shared" si="25"/>
        <v>306.22666666666663</v>
      </c>
      <c r="O35" s="218">
        <v>100</v>
      </c>
      <c r="P35" s="226">
        <f t="shared" si="26"/>
        <v>3.0622666666666665</v>
      </c>
      <c r="Q35" s="188"/>
      <c r="R35" s="188"/>
      <c r="S35" s="188"/>
      <c r="T35" s="229">
        <f t="shared" si="3"/>
        <v>3.0879999999999996</v>
      </c>
      <c r="U35" s="231">
        <v>30</v>
      </c>
      <c r="V35" s="226">
        <f t="shared" si="29"/>
        <v>0.51466666666666661</v>
      </c>
      <c r="W35" s="230">
        <f t="shared" si="30"/>
        <v>12.866666666666665</v>
      </c>
      <c r="X35" s="261" t="s">
        <v>1157</v>
      </c>
      <c r="Y35" s="276"/>
    </row>
    <row r="36" spans="1:25">
      <c r="A36" s="103"/>
      <c r="B36" s="137">
        <f t="shared" si="10"/>
        <v>22</v>
      </c>
      <c r="C36" s="276"/>
      <c r="D36" s="187"/>
      <c r="E36" s="277"/>
      <c r="F36" s="276"/>
      <c r="G36" s="276"/>
      <c r="H36" s="280"/>
      <c r="I36" s="279"/>
      <c r="J36" s="188"/>
      <c r="K36" s="188"/>
      <c r="L36" s="188"/>
      <c r="M36" s="188"/>
      <c r="N36" s="188"/>
      <c r="O36" s="188"/>
      <c r="P36" s="188"/>
      <c r="Q36" s="188"/>
      <c r="R36" s="188"/>
      <c r="S36" s="188"/>
      <c r="T36" s="188"/>
      <c r="U36" s="188"/>
      <c r="V36" s="188"/>
      <c r="W36" s="188"/>
      <c r="X36" s="261"/>
      <c r="Y36" s="269"/>
    </row>
    <row r="37" spans="1:25" s="105" customFormat="1" ht="12.75">
      <c r="A37" s="103">
        <v>1</v>
      </c>
      <c r="B37" s="137">
        <f t="shared" si="10"/>
        <v>23</v>
      </c>
      <c r="C37" s="247"/>
      <c r="D37" s="266"/>
      <c r="E37" s="190"/>
      <c r="F37" s="189"/>
      <c r="G37" s="193"/>
      <c r="H37" s="223"/>
      <c r="I37" s="193"/>
      <c r="J37" s="193"/>
      <c r="K37" s="193"/>
      <c r="L37" s="193"/>
      <c r="M37" s="193"/>
      <c r="N37" s="193"/>
      <c r="O37" s="193"/>
      <c r="P37" s="193"/>
      <c r="Q37" s="227"/>
      <c r="R37" s="219"/>
      <c r="S37" s="228"/>
      <c r="T37" s="228"/>
      <c r="U37" s="228"/>
      <c r="V37" s="228"/>
      <c r="W37" s="228"/>
      <c r="X37" s="228"/>
      <c r="Y37" s="228"/>
    </row>
    <row r="38" spans="1:25" s="105" customFormat="1" ht="12.75">
      <c r="A38" s="103"/>
      <c r="B38" s="104"/>
      <c r="C38" s="268"/>
      <c r="D38" s="168"/>
      <c r="E38" s="168"/>
      <c r="F38" s="168"/>
      <c r="G38" s="168"/>
      <c r="H38" s="168"/>
      <c r="I38" s="168"/>
      <c r="J38" s="168"/>
      <c r="K38" s="168"/>
      <c r="L38" s="168"/>
      <c r="M38" s="168"/>
      <c r="N38" s="168"/>
      <c r="O38" s="104"/>
      <c r="P38" s="202"/>
      <c r="Q38" s="170"/>
      <c r="R38" s="139"/>
      <c r="S38" s="172"/>
      <c r="T38" s="173"/>
      <c r="U38" s="471"/>
      <c r="V38" s="170"/>
      <c r="W38" s="173"/>
      <c r="X38" s="228"/>
      <c r="Y38" s="228"/>
    </row>
    <row r="39" spans="1:25">
      <c r="A39" s="103"/>
      <c r="B39" s="104"/>
      <c r="C39" s="268"/>
      <c r="D39" s="168"/>
      <c r="E39" s="168"/>
      <c r="F39" s="232" t="s">
        <v>241</v>
      </c>
      <c r="G39" s="232"/>
      <c r="H39" s="245">
        <f>SUM(H13:H37)</f>
        <v>1112.01</v>
      </c>
      <c r="I39" s="232"/>
      <c r="J39" s="232"/>
      <c r="K39" s="232"/>
      <c r="L39" s="232"/>
      <c r="M39" s="232"/>
      <c r="N39" s="233">
        <f>SUM(N13:N38)</f>
        <v>10623.306944444445</v>
      </c>
      <c r="O39" s="234" t="s">
        <v>242</v>
      </c>
      <c r="P39" s="235">
        <f>SUM(P13:P37)</f>
        <v>106.23306944444447</v>
      </c>
      <c r="Q39" s="236">
        <f>SUM(Q13:Q37)</f>
        <v>6632.2666666666664</v>
      </c>
      <c r="R39" s="237" t="s">
        <v>243</v>
      </c>
      <c r="S39" s="238">
        <f>SUM(S13:S37)</f>
        <v>33.161333333333332</v>
      </c>
      <c r="T39" s="239">
        <f>SUM(T13:T37)</f>
        <v>206.73</v>
      </c>
      <c r="U39" s="234"/>
      <c r="V39" s="235">
        <f>SUM(V13:V37)</f>
        <v>34.454999999999998</v>
      </c>
      <c r="W39" s="240">
        <f>SUM(W13:W37)</f>
        <v>861.375</v>
      </c>
      <c r="X39" s="262"/>
      <c r="Y39" s="262"/>
    </row>
    <row r="40" spans="1:25">
      <c r="A40" s="103"/>
      <c r="B40" s="104"/>
      <c r="C40" s="268"/>
      <c r="D40" s="168"/>
      <c r="E40" s="168"/>
      <c r="F40" s="168"/>
      <c r="G40" s="168"/>
      <c r="H40" s="168"/>
      <c r="I40" s="168"/>
      <c r="J40" s="168"/>
      <c r="K40" s="168"/>
      <c r="L40" s="168"/>
      <c r="M40" s="168"/>
      <c r="N40" s="169"/>
      <c r="O40" s="104"/>
      <c r="P40" s="170"/>
      <c r="Q40" s="170"/>
      <c r="R40" s="139"/>
      <c r="S40" s="173"/>
      <c r="T40" s="171"/>
      <c r="U40" s="138"/>
      <c r="V40" s="472"/>
      <c r="W40" s="170"/>
      <c r="X40" s="263"/>
      <c r="Y40" s="263"/>
    </row>
    <row r="41" spans="1:25" ht="21.6" customHeight="1">
      <c r="A41" s="103"/>
      <c r="B41" s="104"/>
      <c r="C41" s="268"/>
      <c r="D41" s="168"/>
      <c r="E41" s="168"/>
      <c r="F41" s="168"/>
      <c r="G41" s="168"/>
      <c r="H41" s="168"/>
      <c r="I41" s="541" t="s">
        <v>244</v>
      </c>
      <c r="J41" s="541"/>
      <c r="K41" s="541"/>
      <c r="L41" s="541"/>
      <c r="M41" s="541"/>
      <c r="N41" s="242">
        <f>N39+Q39</f>
        <v>17255.573611111111</v>
      </c>
      <c r="O41" s="243" t="s">
        <v>245</v>
      </c>
      <c r="P41" s="241">
        <f>P39+S39</f>
        <v>139.3944027777778</v>
      </c>
      <c r="Q41" s="542" t="s">
        <v>425</v>
      </c>
      <c r="R41" s="542"/>
      <c r="S41" s="542"/>
      <c r="T41" s="244"/>
      <c r="U41" s="543">
        <f>P41*O7</f>
        <v>2787.8880555555561</v>
      </c>
      <c r="V41" s="543"/>
      <c r="W41" s="543"/>
      <c r="X41" s="106"/>
    </row>
    <row r="42" spans="1:25">
      <c r="A42" s="103"/>
    </row>
    <row r="43" spans="1:25">
      <c r="A43" s="103"/>
    </row>
    <row r="44" spans="1:25">
      <c r="A44" s="103"/>
    </row>
    <row r="45" spans="1:2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row>
  </sheetData>
  <sheetProtection algorithmName="SHA-512" hashValue="sjkby3uKXqcXTKW+gZIwuvbx1nNRYOnh18lE5VTxGLRnmrzr2hdJkt8D0SL/O7AcSWcY4+13RYPizghxfAs5HQ==" saltValue="JJLqmAbyiYSbZFV7m+OiFg==" spinCount="100000" sheet="1" objects="1" scenarios="1"/>
  <mergeCells count="23">
    <mergeCell ref="B6:D6"/>
    <mergeCell ref="I6:L6"/>
    <mergeCell ref="B3:C3"/>
    <mergeCell ref="B4:H4"/>
    <mergeCell ref="J4:R4"/>
    <mergeCell ref="B5:S5"/>
    <mergeCell ref="U5:V5"/>
    <mergeCell ref="I41:M41"/>
    <mergeCell ref="Q41:S41"/>
    <mergeCell ref="U41:W41"/>
    <mergeCell ref="I7:L7"/>
    <mergeCell ref="I9:L9"/>
    <mergeCell ref="I10:L10"/>
    <mergeCell ref="N10:P10"/>
    <mergeCell ref="Q10:S10"/>
    <mergeCell ref="U10:W10"/>
    <mergeCell ref="Z22:AB22"/>
    <mergeCell ref="Z23:AB23"/>
    <mergeCell ref="Z16:AB16"/>
    <mergeCell ref="Z18:AB18"/>
    <mergeCell ref="Z19:AB19"/>
    <mergeCell ref="Z20:AB20"/>
    <mergeCell ref="Z21:AB21"/>
  </mergeCells>
  <phoneticPr fontId="51" type="noConversion"/>
  <conditionalFormatting sqref="D7:D37">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485F-31D7-4ED3-B374-EB17EAE8CCFC}">
  <sheetPr codeName="Tabelle2">
    <tabColor rgb="FF00B050"/>
  </sheetPr>
  <dimension ref="A1:IP241"/>
  <sheetViews>
    <sheetView workbookViewId="0">
      <selection activeCell="J28" sqref="J28"/>
    </sheetView>
  </sheetViews>
  <sheetFormatPr baseColWidth="10" defaultRowHeight="15.75"/>
  <cols>
    <col min="1" max="1" width="7" style="149" customWidth="1"/>
    <col min="2" max="2" width="10.125" style="141" customWidth="1"/>
    <col min="3" max="3" width="14.25" style="141" customWidth="1"/>
    <col min="4" max="4" width="10.375" style="148" customWidth="1"/>
    <col min="5" max="6" width="11" style="148"/>
    <col min="7" max="7" width="10.875" style="148" customWidth="1"/>
    <col min="8" max="8" width="14.75" style="148" customWidth="1"/>
    <col min="9" max="9" width="11.25" style="141" customWidth="1"/>
    <col min="10" max="256" width="11" style="141"/>
    <col min="257" max="257" width="7" style="141" customWidth="1"/>
    <col min="258" max="258" width="10.125" style="141" customWidth="1"/>
    <col min="259" max="259" width="14.25" style="141" customWidth="1"/>
    <col min="260" max="260" width="10.375" style="141" customWidth="1"/>
    <col min="261" max="262" width="11" style="141"/>
    <col min="263" max="263" width="10.875" style="141" customWidth="1"/>
    <col min="264" max="264" width="14.75" style="141" customWidth="1"/>
    <col min="265" max="265" width="11.25" style="141" customWidth="1"/>
    <col min="266" max="512" width="11" style="141"/>
    <col min="513" max="513" width="7" style="141" customWidth="1"/>
    <col min="514" max="514" width="10.125" style="141" customWidth="1"/>
    <col min="515" max="515" width="14.25" style="141" customWidth="1"/>
    <col min="516" max="516" width="10.375" style="141" customWidth="1"/>
    <col min="517" max="518" width="11" style="141"/>
    <col min="519" max="519" width="10.875" style="141" customWidth="1"/>
    <col min="520" max="520" width="14.75" style="141" customWidth="1"/>
    <col min="521" max="521" width="11.25" style="141" customWidth="1"/>
    <col min="522" max="768" width="11" style="141"/>
    <col min="769" max="769" width="7" style="141" customWidth="1"/>
    <col min="770" max="770" width="10.125" style="141" customWidth="1"/>
    <col min="771" max="771" width="14.25" style="141" customWidth="1"/>
    <col min="772" max="772" width="10.375" style="141" customWidth="1"/>
    <col min="773" max="774" width="11" style="141"/>
    <col min="775" max="775" width="10.875" style="141" customWidth="1"/>
    <col min="776" max="776" width="14.75" style="141" customWidth="1"/>
    <col min="777" max="777" width="11.25" style="141" customWidth="1"/>
    <col min="778" max="1024" width="11" style="141"/>
    <col min="1025" max="1025" width="7" style="141" customWidth="1"/>
    <col min="1026" max="1026" width="10.125" style="141" customWidth="1"/>
    <col min="1027" max="1027" width="14.25" style="141" customWidth="1"/>
    <col min="1028" max="1028" width="10.375" style="141" customWidth="1"/>
    <col min="1029" max="1030" width="11" style="141"/>
    <col min="1031" max="1031" width="10.875" style="141" customWidth="1"/>
    <col min="1032" max="1032" width="14.75" style="141" customWidth="1"/>
    <col min="1033" max="1033" width="11.25" style="141" customWidth="1"/>
    <col min="1034" max="1280" width="11" style="141"/>
    <col min="1281" max="1281" width="7" style="141" customWidth="1"/>
    <col min="1282" max="1282" width="10.125" style="141" customWidth="1"/>
    <col min="1283" max="1283" width="14.25" style="141" customWidth="1"/>
    <col min="1284" max="1284" width="10.375" style="141" customWidth="1"/>
    <col min="1285" max="1286" width="11" style="141"/>
    <col min="1287" max="1287" width="10.875" style="141" customWidth="1"/>
    <col min="1288" max="1288" width="14.75" style="141" customWidth="1"/>
    <col min="1289" max="1289" width="11.25" style="141" customWidth="1"/>
    <col min="1290" max="1536" width="11" style="141"/>
    <col min="1537" max="1537" width="7" style="141" customWidth="1"/>
    <col min="1538" max="1538" width="10.125" style="141" customWidth="1"/>
    <col min="1539" max="1539" width="14.25" style="141" customWidth="1"/>
    <col min="1540" max="1540" width="10.375" style="141" customWidth="1"/>
    <col min="1541" max="1542" width="11" style="141"/>
    <col min="1543" max="1543" width="10.875" style="141" customWidth="1"/>
    <col min="1544" max="1544" width="14.75" style="141" customWidth="1"/>
    <col min="1545" max="1545" width="11.25" style="141" customWidth="1"/>
    <col min="1546" max="1792" width="11" style="141"/>
    <col min="1793" max="1793" width="7" style="141" customWidth="1"/>
    <col min="1794" max="1794" width="10.125" style="141" customWidth="1"/>
    <col min="1795" max="1795" width="14.25" style="141" customWidth="1"/>
    <col min="1796" max="1796" width="10.375" style="141" customWidth="1"/>
    <col min="1797" max="1798" width="11" style="141"/>
    <col min="1799" max="1799" width="10.875" style="141" customWidth="1"/>
    <col min="1800" max="1800" width="14.75" style="141" customWidth="1"/>
    <col min="1801" max="1801" width="11.25" style="141" customWidth="1"/>
    <col min="1802" max="2048" width="11" style="141"/>
    <col min="2049" max="2049" width="7" style="141" customWidth="1"/>
    <col min="2050" max="2050" width="10.125" style="141" customWidth="1"/>
    <col min="2051" max="2051" width="14.25" style="141" customWidth="1"/>
    <col min="2052" max="2052" width="10.375" style="141" customWidth="1"/>
    <col min="2053" max="2054" width="11" style="141"/>
    <col min="2055" max="2055" width="10.875" style="141" customWidth="1"/>
    <col min="2056" max="2056" width="14.75" style="141" customWidth="1"/>
    <col min="2057" max="2057" width="11.25" style="141" customWidth="1"/>
    <col min="2058" max="2304" width="11" style="141"/>
    <col min="2305" max="2305" width="7" style="141" customWidth="1"/>
    <col min="2306" max="2306" width="10.125" style="141" customWidth="1"/>
    <col min="2307" max="2307" width="14.25" style="141" customWidth="1"/>
    <col min="2308" max="2308" width="10.375" style="141" customWidth="1"/>
    <col min="2309" max="2310" width="11" style="141"/>
    <col min="2311" max="2311" width="10.875" style="141" customWidth="1"/>
    <col min="2312" max="2312" width="14.75" style="141" customWidth="1"/>
    <col min="2313" max="2313" width="11.25" style="141" customWidth="1"/>
    <col min="2314" max="2560" width="11" style="141"/>
    <col min="2561" max="2561" width="7" style="141" customWidth="1"/>
    <col min="2562" max="2562" width="10.125" style="141" customWidth="1"/>
    <col min="2563" max="2563" width="14.25" style="141" customWidth="1"/>
    <col min="2564" max="2564" width="10.375" style="141" customWidth="1"/>
    <col min="2565" max="2566" width="11" style="141"/>
    <col min="2567" max="2567" width="10.875" style="141" customWidth="1"/>
    <col min="2568" max="2568" width="14.75" style="141" customWidth="1"/>
    <col min="2569" max="2569" width="11.25" style="141" customWidth="1"/>
    <col min="2570" max="2816" width="11" style="141"/>
    <col min="2817" max="2817" width="7" style="141" customWidth="1"/>
    <col min="2818" max="2818" width="10.125" style="141" customWidth="1"/>
    <col min="2819" max="2819" width="14.25" style="141" customWidth="1"/>
    <col min="2820" max="2820" width="10.375" style="141" customWidth="1"/>
    <col min="2821" max="2822" width="11" style="141"/>
    <col min="2823" max="2823" width="10.875" style="141" customWidth="1"/>
    <col min="2824" max="2824" width="14.75" style="141" customWidth="1"/>
    <col min="2825" max="2825" width="11.25" style="141" customWidth="1"/>
    <col min="2826" max="3072" width="11" style="141"/>
    <col min="3073" max="3073" width="7" style="141" customWidth="1"/>
    <col min="3074" max="3074" width="10.125" style="141" customWidth="1"/>
    <col min="3075" max="3075" width="14.25" style="141" customWidth="1"/>
    <col min="3076" max="3076" width="10.375" style="141" customWidth="1"/>
    <col min="3077" max="3078" width="11" style="141"/>
    <col min="3079" max="3079" width="10.875" style="141" customWidth="1"/>
    <col min="3080" max="3080" width="14.75" style="141" customWidth="1"/>
    <col min="3081" max="3081" width="11.25" style="141" customWidth="1"/>
    <col min="3082" max="3328" width="11" style="141"/>
    <col min="3329" max="3329" width="7" style="141" customWidth="1"/>
    <col min="3330" max="3330" width="10.125" style="141" customWidth="1"/>
    <col min="3331" max="3331" width="14.25" style="141" customWidth="1"/>
    <col min="3332" max="3332" width="10.375" style="141" customWidth="1"/>
    <col min="3333" max="3334" width="11" style="141"/>
    <col min="3335" max="3335" width="10.875" style="141" customWidth="1"/>
    <col min="3336" max="3336" width="14.75" style="141" customWidth="1"/>
    <col min="3337" max="3337" width="11.25" style="141" customWidth="1"/>
    <col min="3338" max="3584" width="11" style="141"/>
    <col min="3585" max="3585" width="7" style="141" customWidth="1"/>
    <col min="3586" max="3586" width="10.125" style="141" customWidth="1"/>
    <col min="3587" max="3587" width="14.25" style="141" customWidth="1"/>
    <col min="3588" max="3588" width="10.375" style="141" customWidth="1"/>
    <col min="3589" max="3590" width="11" style="141"/>
    <col min="3591" max="3591" width="10.875" style="141" customWidth="1"/>
    <col min="3592" max="3592" width="14.75" style="141" customWidth="1"/>
    <col min="3593" max="3593" width="11.25" style="141" customWidth="1"/>
    <col min="3594" max="3840" width="11" style="141"/>
    <col min="3841" max="3841" width="7" style="141" customWidth="1"/>
    <col min="3842" max="3842" width="10.125" style="141" customWidth="1"/>
    <col min="3843" max="3843" width="14.25" style="141" customWidth="1"/>
    <col min="3844" max="3844" width="10.375" style="141" customWidth="1"/>
    <col min="3845" max="3846" width="11" style="141"/>
    <col min="3847" max="3847" width="10.875" style="141" customWidth="1"/>
    <col min="3848" max="3848" width="14.75" style="141" customWidth="1"/>
    <col min="3849" max="3849" width="11.25" style="141" customWidth="1"/>
    <col min="3850" max="4096" width="11" style="141"/>
    <col min="4097" max="4097" width="7" style="141" customWidth="1"/>
    <col min="4098" max="4098" width="10.125" style="141" customWidth="1"/>
    <col min="4099" max="4099" width="14.25" style="141" customWidth="1"/>
    <col min="4100" max="4100" width="10.375" style="141" customWidth="1"/>
    <col min="4101" max="4102" width="11" style="141"/>
    <col min="4103" max="4103" width="10.875" style="141" customWidth="1"/>
    <col min="4104" max="4104" width="14.75" style="141" customWidth="1"/>
    <col min="4105" max="4105" width="11.25" style="141" customWidth="1"/>
    <col min="4106" max="4352" width="11" style="141"/>
    <col min="4353" max="4353" width="7" style="141" customWidth="1"/>
    <col min="4354" max="4354" width="10.125" style="141" customWidth="1"/>
    <col min="4355" max="4355" width="14.25" style="141" customWidth="1"/>
    <col min="4356" max="4356" width="10.375" style="141" customWidth="1"/>
    <col min="4357" max="4358" width="11" style="141"/>
    <col min="4359" max="4359" width="10.875" style="141" customWidth="1"/>
    <col min="4360" max="4360" width="14.75" style="141" customWidth="1"/>
    <col min="4361" max="4361" width="11.25" style="141" customWidth="1"/>
    <col min="4362" max="4608" width="11" style="141"/>
    <col min="4609" max="4609" width="7" style="141" customWidth="1"/>
    <col min="4610" max="4610" width="10.125" style="141" customWidth="1"/>
    <col min="4611" max="4611" width="14.25" style="141" customWidth="1"/>
    <col min="4612" max="4612" width="10.375" style="141" customWidth="1"/>
    <col min="4613" max="4614" width="11" style="141"/>
    <col min="4615" max="4615" width="10.875" style="141" customWidth="1"/>
    <col min="4616" max="4616" width="14.75" style="141" customWidth="1"/>
    <col min="4617" max="4617" width="11.25" style="141" customWidth="1"/>
    <col min="4618" max="4864" width="11" style="141"/>
    <col min="4865" max="4865" width="7" style="141" customWidth="1"/>
    <col min="4866" max="4866" width="10.125" style="141" customWidth="1"/>
    <col min="4867" max="4867" width="14.25" style="141" customWidth="1"/>
    <col min="4868" max="4868" width="10.375" style="141" customWidth="1"/>
    <col min="4869" max="4870" width="11" style="141"/>
    <col min="4871" max="4871" width="10.875" style="141" customWidth="1"/>
    <col min="4872" max="4872" width="14.75" style="141" customWidth="1"/>
    <col min="4873" max="4873" width="11.25" style="141" customWidth="1"/>
    <col min="4874" max="5120" width="11" style="141"/>
    <col min="5121" max="5121" width="7" style="141" customWidth="1"/>
    <col min="5122" max="5122" width="10.125" style="141" customWidth="1"/>
    <col min="5123" max="5123" width="14.25" style="141" customWidth="1"/>
    <col min="5124" max="5124" width="10.375" style="141" customWidth="1"/>
    <col min="5125" max="5126" width="11" style="141"/>
    <col min="5127" max="5127" width="10.875" style="141" customWidth="1"/>
    <col min="5128" max="5128" width="14.75" style="141" customWidth="1"/>
    <col min="5129" max="5129" width="11.25" style="141" customWidth="1"/>
    <col min="5130" max="5376" width="11" style="141"/>
    <col min="5377" max="5377" width="7" style="141" customWidth="1"/>
    <col min="5378" max="5378" width="10.125" style="141" customWidth="1"/>
    <col min="5379" max="5379" width="14.25" style="141" customWidth="1"/>
    <col min="5380" max="5380" width="10.375" style="141" customWidth="1"/>
    <col min="5381" max="5382" width="11" style="141"/>
    <col min="5383" max="5383" width="10.875" style="141" customWidth="1"/>
    <col min="5384" max="5384" width="14.75" style="141" customWidth="1"/>
    <col min="5385" max="5385" width="11.25" style="141" customWidth="1"/>
    <col min="5386" max="5632" width="11" style="141"/>
    <col min="5633" max="5633" width="7" style="141" customWidth="1"/>
    <col min="5634" max="5634" width="10.125" style="141" customWidth="1"/>
    <col min="5635" max="5635" width="14.25" style="141" customWidth="1"/>
    <col min="5636" max="5636" width="10.375" style="141" customWidth="1"/>
    <col min="5637" max="5638" width="11" style="141"/>
    <col min="5639" max="5639" width="10.875" style="141" customWidth="1"/>
    <col min="5640" max="5640" width="14.75" style="141" customWidth="1"/>
    <col min="5641" max="5641" width="11.25" style="141" customWidth="1"/>
    <col min="5642" max="5888" width="11" style="141"/>
    <col min="5889" max="5889" width="7" style="141" customWidth="1"/>
    <col min="5890" max="5890" width="10.125" style="141" customWidth="1"/>
    <col min="5891" max="5891" width="14.25" style="141" customWidth="1"/>
    <col min="5892" max="5892" width="10.375" style="141" customWidth="1"/>
    <col min="5893" max="5894" width="11" style="141"/>
    <col min="5895" max="5895" width="10.875" style="141" customWidth="1"/>
    <col min="5896" max="5896" width="14.75" style="141" customWidth="1"/>
    <col min="5897" max="5897" width="11.25" style="141" customWidth="1"/>
    <col min="5898" max="6144" width="11" style="141"/>
    <col min="6145" max="6145" width="7" style="141" customWidth="1"/>
    <col min="6146" max="6146" width="10.125" style="141" customWidth="1"/>
    <col min="6147" max="6147" width="14.25" style="141" customWidth="1"/>
    <col min="6148" max="6148" width="10.375" style="141" customWidth="1"/>
    <col min="6149" max="6150" width="11" style="141"/>
    <col min="6151" max="6151" width="10.875" style="141" customWidth="1"/>
    <col min="6152" max="6152" width="14.75" style="141" customWidth="1"/>
    <col min="6153" max="6153" width="11.25" style="141" customWidth="1"/>
    <col min="6154" max="6400" width="11" style="141"/>
    <col min="6401" max="6401" width="7" style="141" customWidth="1"/>
    <col min="6402" max="6402" width="10.125" style="141" customWidth="1"/>
    <col min="6403" max="6403" width="14.25" style="141" customWidth="1"/>
    <col min="6404" max="6404" width="10.375" style="141" customWidth="1"/>
    <col min="6405" max="6406" width="11" style="141"/>
    <col min="6407" max="6407" width="10.875" style="141" customWidth="1"/>
    <col min="6408" max="6408" width="14.75" style="141" customWidth="1"/>
    <col min="6409" max="6409" width="11.25" style="141" customWidth="1"/>
    <col min="6410" max="6656" width="11" style="141"/>
    <col min="6657" max="6657" width="7" style="141" customWidth="1"/>
    <col min="6658" max="6658" width="10.125" style="141" customWidth="1"/>
    <col min="6659" max="6659" width="14.25" style="141" customWidth="1"/>
    <col min="6660" max="6660" width="10.375" style="141" customWidth="1"/>
    <col min="6661" max="6662" width="11" style="141"/>
    <col min="6663" max="6663" width="10.875" style="141" customWidth="1"/>
    <col min="6664" max="6664" width="14.75" style="141" customWidth="1"/>
    <col min="6665" max="6665" width="11.25" style="141" customWidth="1"/>
    <col min="6666" max="6912" width="11" style="141"/>
    <col min="6913" max="6913" width="7" style="141" customWidth="1"/>
    <col min="6914" max="6914" width="10.125" style="141" customWidth="1"/>
    <col min="6915" max="6915" width="14.25" style="141" customWidth="1"/>
    <col min="6916" max="6916" width="10.375" style="141" customWidth="1"/>
    <col min="6917" max="6918" width="11" style="141"/>
    <col min="6919" max="6919" width="10.875" style="141" customWidth="1"/>
    <col min="6920" max="6920" width="14.75" style="141" customWidth="1"/>
    <col min="6921" max="6921" width="11.25" style="141" customWidth="1"/>
    <col min="6922" max="7168" width="11" style="141"/>
    <col min="7169" max="7169" width="7" style="141" customWidth="1"/>
    <col min="7170" max="7170" width="10.125" style="141" customWidth="1"/>
    <col min="7171" max="7171" width="14.25" style="141" customWidth="1"/>
    <col min="7172" max="7172" width="10.375" style="141" customWidth="1"/>
    <col min="7173" max="7174" width="11" style="141"/>
    <col min="7175" max="7175" width="10.875" style="141" customWidth="1"/>
    <col min="7176" max="7176" width="14.75" style="141" customWidth="1"/>
    <col min="7177" max="7177" width="11.25" style="141" customWidth="1"/>
    <col min="7178" max="7424" width="11" style="141"/>
    <col min="7425" max="7425" width="7" style="141" customWidth="1"/>
    <col min="7426" max="7426" width="10.125" style="141" customWidth="1"/>
    <col min="7427" max="7427" width="14.25" style="141" customWidth="1"/>
    <col min="7428" max="7428" width="10.375" style="141" customWidth="1"/>
    <col min="7429" max="7430" width="11" style="141"/>
    <col min="7431" max="7431" width="10.875" style="141" customWidth="1"/>
    <col min="7432" max="7432" width="14.75" style="141" customWidth="1"/>
    <col min="7433" max="7433" width="11.25" style="141" customWidth="1"/>
    <col min="7434" max="7680" width="11" style="141"/>
    <col min="7681" max="7681" width="7" style="141" customWidth="1"/>
    <col min="7682" max="7682" width="10.125" style="141" customWidth="1"/>
    <col min="7683" max="7683" width="14.25" style="141" customWidth="1"/>
    <col min="7684" max="7684" width="10.375" style="141" customWidth="1"/>
    <col min="7685" max="7686" width="11" style="141"/>
    <col min="7687" max="7687" width="10.875" style="141" customWidth="1"/>
    <col min="7688" max="7688" width="14.75" style="141" customWidth="1"/>
    <col min="7689" max="7689" width="11.25" style="141" customWidth="1"/>
    <col min="7690" max="7936" width="11" style="141"/>
    <col min="7937" max="7937" width="7" style="141" customWidth="1"/>
    <col min="7938" max="7938" width="10.125" style="141" customWidth="1"/>
    <col min="7939" max="7939" width="14.25" style="141" customWidth="1"/>
    <col min="7940" max="7940" width="10.375" style="141" customWidth="1"/>
    <col min="7941" max="7942" width="11" style="141"/>
    <col min="7943" max="7943" width="10.875" style="141" customWidth="1"/>
    <col min="7944" max="7944" width="14.75" style="141" customWidth="1"/>
    <col min="7945" max="7945" width="11.25" style="141" customWidth="1"/>
    <col min="7946" max="8192" width="11" style="141"/>
    <col min="8193" max="8193" width="7" style="141" customWidth="1"/>
    <col min="8194" max="8194" width="10.125" style="141" customWidth="1"/>
    <col min="8195" max="8195" width="14.25" style="141" customWidth="1"/>
    <col min="8196" max="8196" width="10.375" style="141" customWidth="1"/>
    <col min="8197" max="8198" width="11" style="141"/>
    <col min="8199" max="8199" width="10.875" style="141" customWidth="1"/>
    <col min="8200" max="8200" width="14.75" style="141" customWidth="1"/>
    <col min="8201" max="8201" width="11.25" style="141" customWidth="1"/>
    <col min="8202" max="8448" width="11" style="141"/>
    <col min="8449" max="8449" width="7" style="141" customWidth="1"/>
    <col min="8450" max="8450" width="10.125" style="141" customWidth="1"/>
    <col min="8451" max="8451" width="14.25" style="141" customWidth="1"/>
    <col min="8452" max="8452" width="10.375" style="141" customWidth="1"/>
    <col min="8453" max="8454" width="11" style="141"/>
    <col min="8455" max="8455" width="10.875" style="141" customWidth="1"/>
    <col min="8456" max="8456" width="14.75" style="141" customWidth="1"/>
    <col min="8457" max="8457" width="11.25" style="141" customWidth="1"/>
    <col min="8458" max="8704" width="11" style="141"/>
    <col min="8705" max="8705" width="7" style="141" customWidth="1"/>
    <col min="8706" max="8706" width="10.125" style="141" customWidth="1"/>
    <col min="8707" max="8707" width="14.25" style="141" customWidth="1"/>
    <col min="8708" max="8708" width="10.375" style="141" customWidth="1"/>
    <col min="8709" max="8710" width="11" style="141"/>
    <col min="8711" max="8711" width="10.875" style="141" customWidth="1"/>
    <col min="8712" max="8712" width="14.75" style="141" customWidth="1"/>
    <col min="8713" max="8713" width="11.25" style="141" customWidth="1"/>
    <col min="8714" max="8960" width="11" style="141"/>
    <col min="8961" max="8961" width="7" style="141" customWidth="1"/>
    <col min="8962" max="8962" width="10.125" style="141" customWidth="1"/>
    <col min="8963" max="8963" width="14.25" style="141" customWidth="1"/>
    <col min="8964" max="8964" width="10.375" style="141" customWidth="1"/>
    <col min="8965" max="8966" width="11" style="141"/>
    <col min="8967" max="8967" width="10.875" style="141" customWidth="1"/>
    <col min="8968" max="8968" width="14.75" style="141" customWidth="1"/>
    <col min="8969" max="8969" width="11.25" style="141" customWidth="1"/>
    <col min="8970" max="9216" width="11" style="141"/>
    <col min="9217" max="9217" width="7" style="141" customWidth="1"/>
    <col min="9218" max="9218" width="10.125" style="141" customWidth="1"/>
    <col min="9219" max="9219" width="14.25" style="141" customWidth="1"/>
    <col min="9220" max="9220" width="10.375" style="141" customWidth="1"/>
    <col min="9221" max="9222" width="11" style="141"/>
    <col min="9223" max="9223" width="10.875" style="141" customWidth="1"/>
    <col min="9224" max="9224" width="14.75" style="141" customWidth="1"/>
    <col min="9225" max="9225" width="11.25" style="141" customWidth="1"/>
    <col min="9226" max="9472" width="11" style="141"/>
    <col min="9473" max="9473" width="7" style="141" customWidth="1"/>
    <col min="9474" max="9474" width="10.125" style="141" customWidth="1"/>
    <col min="9475" max="9475" width="14.25" style="141" customWidth="1"/>
    <col min="9476" max="9476" width="10.375" style="141" customWidth="1"/>
    <col min="9477" max="9478" width="11" style="141"/>
    <col min="9479" max="9479" width="10.875" style="141" customWidth="1"/>
    <col min="9480" max="9480" width="14.75" style="141" customWidth="1"/>
    <col min="9481" max="9481" width="11.25" style="141" customWidth="1"/>
    <col min="9482" max="9728" width="11" style="141"/>
    <col min="9729" max="9729" width="7" style="141" customWidth="1"/>
    <col min="9730" max="9730" width="10.125" style="141" customWidth="1"/>
    <col min="9731" max="9731" width="14.25" style="141" customWidth="1"/>
    <col min="9732" max="9732" width="10.375" style="141" customWidth="1"/>
    <col min="9733" max="9734" width="11" style="141"/>
    <col min="9735" max="9735" width="10.875" style="141" customWidth="1"/>
    <col min="9736" max="9736" width="14.75" style="141" customWidth="1"/>
    <col min="9737" max="9737" width="11.25" style="141" customWidth="1"/>
    <col min="9738" max="9984" width="11" style="141"/>
    <col min="9985" max="9985" width="7" style="141" customWidth="1"/>
    <col min="9986" max="9986" width="10.125" style="141" customWidth="1"/>
    <col min="9987" max="9987" width="14.25" style="141" customWidth="1"/>
    <col min="9988" max="9988" width="10.375" style="141" customWidth="1"/>
    <col min="9989" max="9990" width="11" style="141"/>
    <col min="9991" max="9991" width="10.875" style="141" customWidth="1"/>
    <col min="9992" max="9992" width="14.75" style="141" customWidth="1"/>
    <col min="9993" max="9993" width="11.25" style="141" customWidth="1"/>
    <col min="9994" max="10240" width="11" style="141"/>
    <col min="10241" max="10241" width="7" style="141" customWidth="1"/>
    <col min="10242" max="10242" width="10.125" style="141" customWidth="1"/>
    <col min="10243" max="10243" width="14.25" style="141" customWidth="1"/>
    <col min="10244" max="10244" width="10.375" style="141" customWidth="1"/>
    <col min="10245" max="10246" width="11" style="141"/>
    <col min="10247" max="10247" width="10.875" style="141" customWidth="1"/>
    <col min="10248" max="10248" width="14.75" style="141" customWidth="1"/>
    <col min="10249" max="10249" width="11.25" style="141" customWidth="1"/>
    <col min="10250" max="10496" width="11" style="141"/>
    <col min="10497" max="10497" width="7" style="141" customWidth="1"/>
    <col min="10498" max="10498" width="10.125" style="141" customWidth="1"/>
    <col min="10499" max="10499" width="14.25" style="141" customWidth="1"/>
    <col min="10500" max="10500" width="10.375" style="141" customWidth="1"/>
    <col min="10501" max="10502" width="11" style="141"/>
    <col min="10503" max="10503" width="10.875" style="141" customWidth="1"/>
    <col min="10504" max="10504" width="14.75" style="141" customWidth="1"/>
    <col min="10505" max="10505" width="11.25" style="141" customWidth="1"/>
    <col min="10506" max="10752" width="11" style="141"/>
    <col min="10753" max="10753" width="7" style="141" customWidth="1"/>
    <col min="10754" max="10754" width="10.125" style="141" customWidth="1"/>
    <col min="10755" max="10755" width="14.25" style="141" customWidth="1"/>
    <col min="10756" max="10756" width="10.375" style="141" customWidth="1"/>
    <col min="10757" max="10758" width="11" style="141"/>
    <col min="10759" max="10759" width="10.875" style="141" customWidth="1"/>
    <col min="10760" max="10760" width="14.75" style="141" customWidth="1"/>
    <col min="10761" max="10761" width="11.25" style="141" customWidth="1"/>
    <col min="10762" max="11008" width="11" style="141"/>
    <col min="11009" max="11009" width="7" style="141" customWidth="1"/>
    <col min="11010" max="11010" width="10.125" style="141" customWidth="1"/>
    <col min="11011" max="11011" width="14.25" style="141" customWidth="1"/>
    <col min="11012" max="11012" width="10.375" style="141" customWidth="1"/>
    <col min="11013" max="11014" width="11" style="141"/>
    <col min="11015" max="11015" width="10.875" style="141" customWidth="1"/>
    <col min="11016" max="11016" width="14.75" style="141" customWidth="1"/>
    <col min="11017" max="11017" width="11.25" style="141" customWidth="1"/>
    <col min="11018" max="11264" width="11" style="141"/>
    <col min="11265" max="11265" width="7" style="141" customWidth="1"/>
    <col min="11266" max="11266" width="10.125" style="141" customWidth="1"/>
    <col min="11267" max="11267" width="14.25" style="141" customWidth="1"/>
    <col min="11268" max="11268" width="10.375" style="141" customWidth="1"/>
    <col min="11269" max="11270" width="11" style="141"/>
    <col min="11271" max="11271" width="10.875" style="141" customWidth="1"/>
    <col min="11272" max="11272" width="14.75" style="141" customWidth="1"/>
    <col min="11273" max="11273" width="11.25" style="141" customWidth="1"/>
    <col min="11274" max="11520" width="11" style="141"/>
    <col min="11521" max="11521" width="7" style="141" customWidth="1"/>
    <col min="11522" max="11522" width="10.125" style="141" customWidth="1"/>
    <col min="11523" max="11523" width="14.25" style="141" customWidth="1"/>
    <col min="11524" max="11524" width="10.375" style="141" customWidth="1"/>
    <col min="11525" max="11526" width="11" style="141"/>
    <col min="11527" max="11527" width="10.875" style="141" customWidth="1"/>
    <col min="11528" max="11528" width="14.75" style="141" customWidth="1"/>
    <col min="11529" max="11529" width="11.25" style="141" customWidth="1"/>
    <col min="11530" max="11776" width="11" style="141"/>
    <col min="11777" max="11777" width="7" style="141" customWidth="1"/>
    <col min="11778" max="11778" width="10.125" style="141" customWidth="1"/>
    <col min="11779" max="11779" width="14.25" style="141" customWidth="1"/>
    <col min="11780" max="11780" width="10.375" style="141" customWidth="1"/>
    <col min="11781" max="11782" width="11" style="141"/>
    <col min="11783" max="11783" width="10.875" style="141" customWidth="1"/>
    <col min="11784" max="11784" width="14.75" style="141" customWidth="1"/>
    <col min="11785" max="11785" width="11.25" style="141" customWidth="1"/>
    <col min="11786" max="12032" width="11" style="141"/>
    <col min="12033" max="12033" width="7" style="141" customWidth="1"/>
    <col min="12034" max="12034" width="10.125" style="141" customWidth="1"/>
    <col min="12035" max="12035" width="14.25" style="141" customWidth="1"/>
    <col min="12036" max="12036" width="10.375" style="141" customWidth="1"/>
    <col min="12037" max="12038" width="11" style="141"/>
    <col min="12039" max="12039" width="10.875" style="141" customWidth="1"/>
    <col min="12040" max="12040" width="14.75" style="141" customWidth="1"/>
    <col min="12041" max="12041" width="11.25" style="141" customWidth="1"/>
    <col min="12042" max="12288" width="11" style="141"/>
    <col min="12289" max="12289" width="7" style="141" customWidth="1"/>
    <col min="12290" max="12290" width="10.125" style="141" customWidth="1"/>
    <col min="12291" max="12291" width="14.25" style="141" customWidth="1"/>
    <col min="12292" max="12292" width="10.375" style="141" customWidth="1"/>
    <col min="12293" max="12294" width="11" style="141"/>
    <col min="12295" max="12295" width="10.875" style="141" customWidth="1"/>
    <col min="12296" max="12296" width="14.75" style="141" customWidth="1"/>
    <col min="12297" max="12297" width="11.25" style="141" customWidth="1"/>
    <col min="12298" max="12544" width="11" style="141"/>
    <col min="12545" max="12545" width="7" style="141" customWidth="1"/>
    <col min="12546" max="12546" width="10.125" style="141" customWidth="1"/>
    <col min="12547" max="12547" width="14.25" style="141" customWidth="1"/>
    <col min="12548" max="12548" width="10.375" style="141" customWidth="1"/>
    <col min="12549" max="12550" width="11" style="141"/>
    <col min="12551" max="12551" width="10.875" style="141" customWidth="1"/>
    <col min="12552" max="12552" width="14.75" style="141" customWidth="1"/>
    <col min="12553" max="12553" width="11.25" style="141" customWidth="1"/>
    <col min="12554" max="12800" width="11" style="141"/>
    <col min="12801" max="12801" width="7" style="141" customWidth="1"/>
    <col min="12802" max="12802" width="10.125" style="141" customWidth="1"/>
    <col min="12803" max="12803" width="14.25" style="141" customWidth="1"/>
    <col min="12804" max="12804" width="10.375" style="141" customWidth="1"/>
    <col min="12805" max="12806" width="11" style="141"/>
    <col min="12807" max="12807" width="10.875" style="141" customWidth="1"/>
    <col min="12808" max="12808" width="14.75" style="141" customWidth="1"/>
    <col min="12809" max="12809" width="11.25" style="141" customWidth="1"/>
    <col min="12810" max="13056" width="11" style="141"/>
    <col min="13057" max="13057" width="7" style="141" customWidth="1"/>
    <col min="13058" max="13058" width="10.125" style="141" customWidth="1"/>
    <col min="13059" max="13059" width="14.25" style="141" customWidth="1"/>
    <col min="13060" max="13060" width="10.375" style="141" customWidth="1"/>
    <col min="13061" max="13062" width="11" style="141"/>
    <col min="13063" max="13063" width="10.875" style="141" customWidth="1"/>
    <col min="13064" max="13064" width="14.75" style="141" customWidth="1"/>
    <col min="13065" max="13065" width="11.25" style="141" customWidth="1"/>
    <col min="13066" max="13312" width="11" style="141"/>
    <col min="13313" max="13313" width="7" style="141" customWidth="1"/>
    <col min="13314" max="13314" width="10.125" style="141" customWidth="1"/>
    <col min="13315" max="13315" width="14.25" style="141" customWidth="1"/>
    <col min="13316" max="13316" width="10.375" style="141" customWidth="1"/>
    <col min="13317" max="13318" width="11" style="141"/>
    <col min="13319" max="13319" width="10.875" style="141" customWidth="1"/>
    <col min="13320" max="13320" width="14.75" style="141" customWidth="1"/>
    <col min="13321" max="13321" width="11.25" style="141" customWidth="1"/>
    <col min="13322" max="13568" width="11" style="141"/>
    <col min="13569" max="13569" width="7" style="141" customWidth="1"/>
    <col min="13570" max="13570" width="10.125" style="141" customWidth="1"/>
    <col min="13571" max="13571" width="14.25" style="141" customWidth="1"/>
    <col min="13572" max="13572" width="10.375" style="141" customWidth="1"/>
    <col min="13573" max="13574" width="11" style="141"/>
    <col min="13575" max="13575" width="10.875" style="141" customWidth="1"/>
    <col min="13576" max="13576" width="14.75" style="141" customWidth="1"/>
    <col min="13577" max="13577" width="11.25" style="141" customWidth="1"/>
    <col min="13578" max="13824" width="11" style="141"/>
    <col min="13825" max="13825" width="7" style="141" customWidth="1"/>
    <col min="13826" max="13826" width="10.125" style="141" customWidth="1"/>
    <col min="13827" max="13827" width="14.25" style="141" customWidth="1"/>
    <col min="13828" max="13828" width="10.375" style="141" customWidth="1"/>
    <col min="13829" max="13830" width="11" style="141"/>
    <col min="13831" max="13831" width="10.875" style="141" customWidth="1"/>
    <col min="13832" max="13832" width="14.75" style="141" customWidth="1"/>
    <col min="13833" max="13833" width="11.25" style="141" customWidth="1"/>
    <col min="13834" max="14080" width="11" style="141"/>
    <col min="14081" max="14081" width="7" style="141" customWidth="1"/>
    <col min="14082" max="14082" width="10.125" style="141" customWidth="1"/>
    <col min="14083" max="14083" width="14.25" style="141" customWidth="1"/>
    <col min="14084" max="14084" width="10.375" style="141" customWidth="1"/>
    <col min="14085" max="14086" width="11" style="141"/>
    <col min="14087" max="14087" width="10.875" style="141" customWidth="1"/>
    <col min="14088" max="14088" width="14.75" style="141" customWidth="1"/>
    <col min="14089" max="14089" width="11.25" style="141" customWidth="1"/>
    <col min="14090" max="14336" width="11" style="141"/>
    <col min="14337" max="14337" width="7" style="141" customWidth="1"/>
    <col min="14338" max="14338" width="10.125" style="141" customWidth="1"/>
    <col min="14339" max="14339" width="14.25" style="141" customWidth="1"/>
    <col min="14340" max="14340" width="10.375" style="141" customWidth="1"/>
    <col min="14341" max="14342" width="11" style="141"/>
    <col min="14343" max="14343" width="10.875" style="141" customWidth="1"/>
    <col min="14344" max="14344" width="14.75" style="141" customWidth="1"/>
    <col min="14345" max="14345" width="11.25" style="141" customWidth="1"/>
    <col min="14346" max="14592" width="11" style="141"/>
    <col min="14593" max="14593" width="7" style="141" customWidth="1"/>
    <col min="14594" max="14594" width="10.125" style="141" customWidth="1"/>
    <col min="14595" max="14595" width="14.25" style="141" customWidth="1"/>
    <col min="14596" max="14596" width="10.375" style="141" customWidth="1"/>
    <col min="14597" max="14598" width="11" style="141"/>
    <col min="14599" max="14599" width="10.875" style="141" customWidth="1"/>
    <col min="14600" max="14600" width="14.75" style="141" customWidth="1"/>
    <col min="14601" max="14601" width="11.25" style="141" customWidth="1"/>
    <col min="14602" max="14848" width="11" style="141"/>
    <col min="14849" max="14849" width="7" style="141" customWidth="1"/>
    <col min="14850" max="14850" width="10.125" style="141" customWidth="1"/>
    <col min="14851" max="14851" width="14.25" style="141" customWidth="1"/>
    <col min="14852" max="14852" width="10.375" style="141" customWidth="1"/>
    <col min="14853" max="14854" width="11" style="141"/>
    <col min="14855" max="14855" width="10.875" style="141" customWidth="1"/>
    <col min="14856" max="14856" width="14.75" style="141" customWidth="1"/>
    <col min="14857" max="14857" width="11.25" style="141" customWidth="1"/>
    <col min="14858" max="15104" width="11" style="141"/>
    <col min="15105" max="15105" width="7" style="141" customWidth="1"/>
    <col min="15106" max="15106" width="10.125" style="141" customWidth="1"/>
    <col min="15107" max="15107" width="14.25" style="141" customWidth="1"/>
    <col min="15108" max="15108" width="10.375" style="141" customWidth="1"/>
    <col min="15109" max="15110" width="11" style="141"/>
    <col min="15111" max="15111" width="10.875" style="141" customWidth="1"/>
    <col min="15112" max="15112" width="14.75" style="141" customWidth="1"/>
    <col min="15113" max="15113" width="11.25" style="141" customWidth="1"/>
    <col min="15114" max="15360" width="11" style="141"/>
    <col min="15361" max="15361" width="7" style="141" customWidth="1"/>
    <col min="15362" max="15362" width="10.125" style="141" customWidth="1"/>
    <col min="15363" max="15363" width="14.25" style="141" customWidth="1"/>
    <col min="15364" max="15364" width="10.375" style="141" customWidth="1"/>
    <col min="15365" max="15366" width="11" style="141"/>
    <col min="15367" max="15367" width="10.875" style="141" customWidth="1"/>
    <col min="15368" max="15368" width="14.75" style="141" customWidth="1"/>
    <col min="15369" max="15369" width="11.25" style="141" customWidth="1"/>
    <col min="15370" max="15616" width="11" style="141"/>
    <col min="15617" max="15617" width="7" style="141" customWidth="1"/>
    <col min="15618" max="15618" width="10.125" style="141" customWidth="1"/>
    <col min="15619" max="15619" width="14.25" style="141" customWidth="1"/>
    <col min="15620" max="15620" width="10.375" style="141" customWidth="1"/>
    <col min="15621" max="15622" width="11" style="141"/>
    <col min="15623" max="15623" width="10.875" style="141" customWidth="1"/>
    <col min="15624" max="15624" width="14.75" style="141" customWidth="1"/>
    <col min="15625" max="15625" width="11.25" style="141" customWidth="1"/>
    <col min="15626" max="15872" width="11" style="141"/>
    <col min="15873" max="15873" width="7" style="141" customWidth="1"/>
    <col min="15874" max="15874" width="10.125" style="141" customWidth="1"/>
    <col min="15875" max="15875" width="14.25" style="141" customWidth="1"/>
    <col min="15876" max="15876" width="10.375" style="141" customWidth="1"/>
    <col min="15877" max="15878" width="11" style="141"/>
    <col min="15879" max="15879" width="10.875" style="141" customWidth="1"/>
    <col min="15880" max="15880" width="14.75" style="141" customWidth="1"/>
    <col min="15881" max="15881" width="11.25" style="141" customWidth="1"/>
    <col min="15882" max="16128" width="11" style="141"/>
    <col min="16129" max="16129" width="7" style="141" customWidth="1"/>
    <col min="16130" max="16130" width="10.125" style="141" customWidth="1"/>
    <col min="16131" max="16131" width="14.25" style="141" customWidth="1"/>
    <col min="16132" max="16132" width="10.375" style="141" customWidth="1"/>
    <col min="16133" max="16134" width="11" style="141"/>
    <col min="16135" max="16135" width="10.875" style="141" customWidth="1"/>
    <col min="16136" max="16136" width="14.75" style="141" customWidth="1"/>
    <col min="16137" max="16137" width="11.25" style="141" customWidth="1"/>
    <col min="16138" max="16384" width="11" style="141"/>
  </cols>
  <sheetData>
    <row r="1" spans="1:9" ht="25.5">
      <c r="A1" s="492" t="s">
        <v>277</v>
      </c>
      <c r="B1" s="492"/>
      <c r="C1" s="492"/>
      <c r="D1" s="492"/>
      <c r="E1" s="492"/>
      <c r="F1" s="492"/>
      <c r="G1" s="492"/>
      <c r="H1" s="492"/>
      <c r="I1" s="492"/>
    </row>
    <row r="2" spans="1:9" ht="25.5">
      <c r="A2" s="493" t="s">
        <v>432</v>
      </c>
      <c r="B2" s="493"/>
      <c r="C2" s="493"/>
      <c r="D2" s="493"/>
      <c r="E2" s="493"/>
      <c r="F2" s="493"/>
      <c r="G2" s="493"/>
      <c r="H2" s="493"/>
    </row>
    <row r="3" spans="1:9" ht="25.5">
      <c r="A3" s="142"/>
      <c r="B3" s="142"/>
      <c r="C3" s="142"/>
      <c r="D3" s="142"/>
      <c r="E3" s="142"/>
      <c r="F3" s="142"/>
      <c r="G3" s="142"/>
      <c r="H3" s="142"/>
    </row>
    <row r="4" spans="1:9">
      <c r="A4" s="143"/>
      <c r="B4" s="494" t="s">
        <v>278</v>
      </c>
      <c r="C4" s="494"/>
      <c r="D4" s="145"/>
      <c r="E4" s="146"/>
      <c r="F4" s="146"/>
      <c r="G4" s="146"/>
      <c r="H4" s="146"/>
      <c r="I4" s="146"/>
    </row>
    <row r="5" spans="1:9" ht="15.75" customHeight="1">
      <c r="A5" s="147"/>
      <c r="B5" s="355" t="s">
        <v>1893</v>
      </c>
      <c r="C5" s="356"/>
      <c r="D5" s="356"/>
      <c r="E5" s="356"/>
      <c r="F5" s="356"/>
      <c r="G5" s="356"/>
      <c r="H5" s="356"/>
      <c r="I5" s="357"/>
    </row>
    <row r="6" spans="1:9" ht="15.75" customHeight="1">
      <c r="A6" s="147"/>
      <c r="B6" s="358" t="s">
        <v>1371</v>
      </c>
      <c r="C6" s="359"/>
      <c r="D6" s="359"/>
      <c r="E6" s="359"/>
      <c r="F6" s="359"/>
      <c r="G6" s="359"/>
      <c r="H6" s="359"/>
      <c r="I6" s="360"/>
    </row>
    <row r="7" spans="1:9" ht="15.75" customHeight="1">
      <c r="A7" s="147"/>
      <c r="B7" s="358" t="s">
        <v>464</v>
      </c>
      <c r="C7" s="359"/>
      <c r="D7" s="359"/>
      <c r="E7" s="359"/>
      <c r="F7" s="359"/>
      <c r="G7" s="359"/>
      <c r="H7" s="359"/>
      <c r="I7" s="360"/>
    </row>
    <row r="8" spans="1:9" ht="15.75" customHeight="1">
      <c r="A8" s="147"/>
      <c r="B8" s="358" t="s">
        <v>465</v>
      </c>
      <c r="C8" s="359"/>
      <c r="D8" s="359"/>
      <c r="E8" s="359"/>
      <c r="F8" s="359"/>
      <c r="G8" s="359"/>
      <c r="H8" s="359"/>
      <c r="I8" s="360"/>
    </row>
    <row r="9" spans="1:9" ht="15.75" customHeight="1">
      <c r="A9" s="147"/>
      <c r="B9" s="358" t="s">
        <v>463</v>
      </c>
      <c r="C9" s="359"/>
      <c r="D9" s="359"/>
      <c r="E9" s="359"/>
      <c r="F9" s="359"/>
      <c r="G9" s="359"/>
      <c r="H9" s="359"/>
      <c r="I9" s="360"/>
    </row>
    <row r="10" spans="1:9" ht="15.75" customHeight="1">
      <c r="A10" s="147"/>
      <c r="B10" s="358" t="s">
        <v>279</v>
      </c>
      <c r="C10" s="359"/>
      <c r="D10" s="359"/>
      <c r="E10" s="359"/>
      <c r="F10" s="359"/>
      <c r="G10" s="359"/>
      <c r="H10" s="359"/>
      <c r="I10" s="360"/>
    </row>
    <row r="11" spans="1:9" ht="15.75" customHeight="1">
      <c r="A11" s="147"/>
      <c r="B11" s="358" t="s">
        <v>354</v>
      </c>
      <c r="C11" s="359"/>
      <c r="D11" s="359"/>
      <c r="E11" s="359"/>
      <c r="F11" s="359"/>
      <c r="G11" s="359"/>
      <c r="H11" s="359"/>
      <c r="I11" s="360"/>
    </row>
    <row r="12" spans="1:9" ht="15.75" customHeight="1">
      <c r="A12" s="147"/>
      <c r="B12" s="358" t="s">
        <v>355</v>
      </c>
      <c r="C12" s="359"/>
      <c r="D12" s="359"/>
      <c r="E12" s="359"/>
      <c r="F12" s="359"/>
      <c r="G12" s="359"/>
      <c r="H12" s="359"/>
      <c r="I12" s="360"/>
    </row>
    <row r="13" spans="1:9" ht="15.75" customHeight="1">
      <c r="A13" s="147"/>
      <c r="B13" s="358" t="s">
        <v>433</v>
      </c>
      <c r="C13" s="359"/>
      <c r="D13" s="359"/>
      <c r="E13" s="359"/>
      <c r="F13" s="359"/>
      <c r="G13" s="359"/>
      <c r="H13" s="359"/>
      <c r="I13" s="360"/>
    </row>
    <row r="14" spans="1:9" ht="15.75" customHeight="1">
      <c r="A14" s="147"/>
      <c r="B14" s="358" t="s">
        <v>1363</v>
      </c>
      <c r="C14" s="359"/>
      <c r="D14" s="359"/>
      <c r="E14" s="359"/>
      <c r="F14" s="359"/>
      <c r="G14" s="359"/>
      <c r="H14" s="359"/>
      <c r="I14" s="360"/>
    </row>
    <row r="15" spans="1:9" ht="15.75" customHeight="1">
      <c r="A15" s="147"/>
      <c r="B15" s="358" t="s">
        <v>429</v>
      </c>
      <c r="C15" s="359"/>
      <c r="D15" s="359"/>
      <c r="E15" s="359"/>
      <c r="F15" s="359"/>
      <c r="G15" s="359"/>
      <c r="H15" s="359"/>
      <c r="I15" s="360"/>
    </row>
    <row r="16" spans="1:9" ht="15.75" customHeight="1">
      <c r="B16" s="358" t="s">
        <v>1370</v>
      </c>
      <c r="C16" s="361"/>
      <c r="D16" s="361"/>
      <c r="E16" s="361"/>
      <c r="F16" s="361"/>
      <c r="G16" s="359"/>
      <c r="H16" s="362"/>
      <c r="I16" s="360"/>
    </row>
    <row r="17" spans="1:9" ht="15.75" customHeight="1">
      <c r="B17" s="363" t="s">
        <v>434</v>
      </c>
      <c r="C17" s="364"/>
      <c r="D17" s="364"/>
      <c r="E17" s="364"/>
      <c r="F17" s="364"/>
      <c r="G17" s="364"/>
      <c r="H17" s="362"/>
      <c r="I17" s="360"/>
    </row>
    <row r="18" spans="1:9" ht="15.75" customHeight="1">
      <c r="B18" s="363" t="s">
        <v>435</v>
      </c>
      <c r="C18" s="364"/>
      <c r="D18" s="364"/>
      <c r="E18" s="364"/>
      <c r="F18" s="364"/>
      <c r="G18" s="364"/>
      <c r="H18" s="362"/>
      <c r="I18" s="360"/>
    </row>
    <row r="19" spans="1:9" ht="15.75" customHeight="1">
      <c r="B19" s="363" t="s">
        <v>461</v>
      </c>
      <c r="C19" s="364"/>
      <c r="D19" s="364"/>
      <c r="E19" s="364"/>
      <c r="F19" s="364"/>
      <c r="G19" s="364"/>
      <c r="H19" s="362"/>
      <c r="I19" s="360"/>
    </row>
    <row r="20" spans="1:9" ht="15.75" customHeight="1">
      <c r="B20" s="365" t="s">
        <v>462</v>
      </c>
      <c r="C20" s="366"/>
      <c r="D20" s="367"/>
      <c r="E20" s="367"/>
      <c r="F20" s="367"/>
      <c r="G20" s="368"/>
      <c r="H20" s="369"/>
      <c r="I20" s="370"/>
    </row>
    <row r="21" spans="1:9" ht="15.75" customHeight="1">
      <c r="B21" s="145"/>
      <c r="C21" s="147"/>
      <c r="D21" s="145"/>
      <c r="E21" s="146"/>
      <c r="F21" s="146"/>
      <c r="G21" s="146"/>
      <c r="H21" s="146"/>
    </row>
    <row r="22" spans="1:9" ht="15.75" customHeight="1">
      <c r="B22" s="143" t="s">
        <v>280</v>
      </c>
      <c r="C22" s="150"/>
      <c r="D22" s="145"/>
      <c r="E22" s="146"/>
      <c r="F22" s="146"/>
      <c r="G22" s="146"/>
      <c r="H22" s="146" t="s">
        <v>11</v>
      </c>
    </row>
    <row r="23" spans="1:9" ht="15.75" customHeight="1">
      <c r="B23" s="146"/>
      <c r="C23" s="147"/>
      <c r="D23" s="147"/>
      <c r="E23" s="147"/>
      <c r="F23" s="147"/>
      <c r="G23" s="146"/>
      <c r="H23" s="146"/>
    </row>
    <row r="24" spans="1:9" ht="15.75" customHeight="1">
      <c r="B24" s="147" t="s">
        <v>281</v>
      </c>
      <c r="C24" s="150"/>
      <c r="D24" s="145"/>
      <c r="E24" s="146"/>
      <c r="F24" s="146"/>
      <c r="G24" s="147"/>
      <c r="H24" s="147"/>
    </row>
    <row r="25" spans="1:9" ht="15.75" customHeight="1">
      <c r="B25" s="147" t="s">
        <v>436</v>
      </c>
      <c r="C25" s="150"/>
      <c r="D25" s="145"/>
      <c r="E25" s="146"/>
      <c r="F25" s="146"/>
      <c r="G25" s="147"/>
      <c r="H25" s="147"/>
    </row>
    <row r="26" spans="1:9" s="349" customFormat="1" ht="7.5" customHeight="1">
      <c r="A26" s="347"/>
      <c r="B26" s="347"/>
      <c r="C26" s="347"/>
      <c r="D26" s="347"/>
      <c r="E26" s="347"/>
      <c r="F26" s="347"/>
      <c r="G26" s="347"/>
    </row>
    <row r="27" spans="1:9" ht="15.75" customHeight="1">
      <c r="B27" s="147" t="s">
        <v>282</v>
      </c>
      <c r="C27" s="150"/>
      <c r="D27" s="145"/>
      <c r="E27" s="146"/>
      <c r="F27" s="146"/>
      <c r="G27" s="147"/>
      <c r="H27" s="147"/>
    </row>
    <row r="28" spans="1:9" ht="15.75" customHeight="1">
      <c r="B28" s="147" t="s">
        <v>283</v>
      </c>
      <c r="C28" s="150"/>
      <c r="D28" s="145"/>
      <c r="E28" s="146"/>
      <c r="F28" s="146"/>
      <c r="G28" s="147"/>
      <c r="H28" s="147"/>
    </row>
    <row r="29" spans="1:9" ht="15.75" customHeight="1">
      <c r="B29" s="147" t="s">
        <v>1808</v>
      </c>
    </row>
    <row r="30" spans="1:9" s="349" customFormat="1" ht="7.5" customHeight="1">
      <c r="A30" s="347"/>
      <c r="B30" s="347"/>
      <c r="C30" s="347"/>
      <c r="D30" s="347"/>
      <c r="E30" s="347"/>
      <c r="F30" s="347"/>
      <c r="G30" s="347"/>
    </row>
    <row r="31" spans="1:9" ht="15.75" customHeight="1">
      <c r="B31" s="147" t="s">
        <v>437</v>
      </c>
    </row>
    <row r="32" spans="1:9" ht="15.75" customHeight="1">
      <c r="B32" s="147" t="s">
        <v>284</v>
      </c>
    </row>
    <row r="33" spans="1:8" s="349" customFormat="1" ht="7.5" customHeight="1">
      <c r="A33" s="347"/>
      <c r="B33" s="347"/>
      <c r="C33" s="347"/>
      <c r="D33" s="347"/>
      <c r="E33" s="347"/>
      <c r="F33" s="347"/>
      <c r="G33" s="347"/>
    </row>
    <row r="34" spans="1:8" ht="15.75" customHeight="1">
      <c r="B34" s="147" t="s">
        <v>285</v>
      </c>
    </row>
    <row r="35" spans="1:8" ht="15.75" customHeight="1">
      <c r="B35" s="147" t="s">
        <v>286</v>
      </c>
    </row>
    <row r="36" spans="1:8" ht="15.75" customHeight="1">
      <c r="B36" s="147" t="s">
        <v>287</v>
      </c>
    </row>
    <row r="37" spans="1:8" ht="15.75" customHeight="1">
      <c r="B37" s="147" t="s">
        <v>288</v>
      </c>
    </row>
    <row r="38" spans="1:8" ht="15.75" customHeight="1">
      <c r="B38" s="147" t="s">
        <v>289</v>
      </c>
    </row>
    <row r="39" spans="1:8" ht="15.75" customHeight="1">
      <c r="B39" s="147" t="s">
        <v>290</v>
      </c>
    </row>
    <row r="40" spans="1:8" ht="15.75" customHeight="1">
      <c r="B40" s="145"/>
    </row>
    <row r="41" spans="1:8" ht="15.75" customHeight="1">
      <c r="B41" s="143" t="s">
        <v>485</v>
      </c>
    </row>
    <row r="42" spans="1:8" ht="15.75" customHeight="1">
      <c r="B42" s="151" t="s">
        <v>291</v>
      </c>
    </row>
    <row r="43" spans="1:8" ht="15.75" customHeight="1">
      <c r="B43" s="151" t="s">
        <v>292</v>
      </c>
    </row>
    <row r="44" spans="1:8" ht="15.75" customHeight="1">
      <c r="B44" s="147" t="s">
        <v>293</v>
      </c>
    </row>
    <row r="46" spans="1:8" s="349" customFormat="1">
      <c r="A46" s="346" t="s">
        <v>1368</v>
      </c>
      <c r="B46" s="346" t="s">
        <v>1369</v>
      </c>
      <c r="C46" s="347"/>
      <c r="D46" s="347"/>
      <c r="E46" s="347"/>
      <c r="F46" s="347"/>
      <c r="G46" s="347"/>
      <c r="H46" s="348"/>
    </row>
    <row r="47" spans="1:8" s="349" customFormat="1" ht="16.5">
      <c r="A47" s="350"/>
      <c r="B47" s="347" t="s">
        <v>1894</v>
      </c>
      <c r="C47" s="347"/>
      <c r="D47" s="347"/>
      <c r="E47" s="347"/>
      <c r="F47" s="347"/>
      <c r="G47" s="351"/>
    </row>
    <row r="48" spans="1:8" s="349" customFormat="1" ht="15.75" customHeight="1">
      <c r="A48" s="350"/>
      <c r="B48" s="347" t="s">
        <v>1364</v>
      </c>
      <c r="C48" s="347"/>
      <c r="D48" s="347"/>
      <c r="E48" s="347"/>
      <c r="F48" s="347"/>
      <c r="G48" s="351"/>
    </row>
    <row r="49" spans="1:14" s="349" customFormat="1" ht="7.5" customHeight="1">
      <c r="A49" s="347"/>
      <c r="B49" s="347"/>
      <c r="C49" s="347"/>
      <c r="D49" s="347"/>
      <c r="E49" s="347"/>
      <c r="F49" s="347"/>
      <c r="G49" s="347"/>
    </row>
    <row r="50" spans="1:14" s="349" customFormat="1" ht="16.5">
      <c r="A50" s="350"/>
      <c r="B50" s="347" t="s">
        <v>1365</v>
      </c>
      <c r="C50" s="352"/>
      <c r="D50" s="353"/>
      <c r="E50" s="353"/>
      <c r="F50" s="353"/>
      <c r="G50" s="351"/>
    </row>
    <row r="51" spans="1:14" s="349" customFormat="1" ht="16.5">
      <c r="A51" s="350"/>
      <c r="B51" s="151" t="s">
        <v>1366</v>
      </c>
      <c r="C51" s="352"/>
      <c r="D51" s="353"/>
      <c r="E51" s="353"/>
      <c r="F51" s="353"/>
      <c r="G51" s="351"/>
    </row>
    <row r="52" spans="1:14" s="349" customFormat="1" ht="16.5">
      <c r="A52" s="354"/>
      <c r="B52" s="151" t="s">
        <v>1367</v>
      </c>
      <c r="C52" s="352"/>
      <c r="D52" s="353"/>
      <c r="E52" s="353"/>
      <c r="F52" s="353"/>
      <c r="G52" s="347"/>
    </row>
    <row r="53" spans="1:14" s="349" customFormat="1" ht="16.5">
      <c r="A53" s="354"/>
      <c r="B53" s="151"/>
      <c r="C53" s="352"/>
      <c r="D53" s="353"/>
      <c r="E53" s="353"/>
      <c r="F53" s="353"/>
      <c r="G53" s="347"/>
    </row>
    <row r="54" spans="1:14" s="463" customFormat="1" ht="15.75" customHeight="1">
      <c r="A54" s="461" t="s">
        <v>1857</v>
      </c>
      <c r="B54" s="347"/>
      <c r="C54" s="461"/>
      <c r="D54" s="461"/>
      <c r="E54" s="461"/>
      <c r="F54" s="461"/>
      <c r="G54" s="461"/>
      <c r="H54" s="461"/>
      <c r="I54" s="461"/>
      <c r="J54" s="461"/>
      <c r="K54" s="464"/>
    </row>
    <row r="55" spans="1:14" s="463" customFormat="1" ht="15.75" customHeight="1">
      <c r="B55" s="461" t="s">
        <v>1858</v>
      </c>
      <c r="C55" s="461"/>
      <c r="D55" s="461"/>
      <c r="E55" s="461"/>
      <c r="F55" s="461"/>
      <c r="G55" s="461"/>
      <c r="H55" s="461"/>
      <c r="I55" s="461"/>
      <c r="J55" s="461"/>
      <c r="K55" s="464"/>
    </row>
    <row r="56" spans="1:14" s="463" customFormat="1" ht="15.75" customHeight="1">
      <c r="B56" s="461" t="s">
        <v>1835</v>
      </c>
      <c r="C56" s="461"/>
      <c r="D56" s="461"/>
      <c r="E56" s="461"/>
      <c r="F56" s="461"/>
      <c r="G56" s="461"/>
      <c r="H56" s="461"/>
      <c r="I56" s="461"/>
      <c r="J56" s="461"/>
      <c r="K56" s="464"/>
    </row>
    <row r="57" spans="1:14" s="463" customFormat="1" ht="15.75" customHeight="1">
      <c r="B57" s="461" t="s">
        <v>1895</v>
      </c>
      <c r="C57" s="461"/>
      <c r="D57" s="461"/>
      <c r="E57" s="461"/>
      <c r="F57" s="461"/>
      <c r="G57" s="461"/>
      <c r="H57" s="461"/>
      <c r="I57" s="461"/>
      <c r="J57" s="461"/>
      <c r="K57" s="464"/>
    </row>
    <row r="58" spans="1:14" s="463" customFormat="1" ht="15.75" customHeight="1">
      <c r="B58" s="461" t="s">
        <v>1896</v>
      </c>
      <c r="C58" s="461"/>
      <c r="D58" s="461"/>
      <c r="E58" s="461"/>
      <c r="F58" s="461"/>
      <c r="G58" s="461"/>
      <c r="H58" s="461"/>
      <c r="I58" s="461"/>
      <c r="J58" s="461"/>
      <c r="K58" s="464"/>
    </row>
    <row r="59" spans="1:14" s="463" customFormat="1" ht="15.75" customHeight="1">
      <c r="B59" s="461" t="s">
        <v>1897</v>
      </c>
      <c r="C59" s="461"/>
      <c r="D59" s="461"/>
      <c r="E59" s="461"/>
      <c r="F59" s="461"/>
      <c r="G59" s="461"/>
      <c r="H59" s="461"/>
      <c r="I59" s="461"/>
      <c r="J59" s="461"/>
      <c r="K59" s="464"/>
    </row>
    <row r="60" spans="1:14" s="463" customFormat="1" ht="15.75" customHeight="1">
      <c r="B60" s="461" t="s">
        <v>1836</v>
      </c>
      <c r="C60" s="461"/>
      <c r="D60" s="461"/>
      <c r="E60" s="461"/>
      <c r="F60" s="461"/>
      <c r="G60" s="461"/>
      <c r="H60" s="461"/>
      <c r="I60" s="461"/>
      <c r="J60" s="461"/>
      <c r="K60" s="464"/>
      <c r="N60" s="463" t="s">
        <v>11</v>
      </c>
    </row>
    <row r="61" spans="1:14" s="463" customFormat="1" ht="15.75" customHeight="1">
      <c r="B61" s="461" t="s">
        <v>1898</v>
      </c>
      <c r="C61" s="461"/>
      <c r="D61" s="461"/>
      <c r="E61" s="461"/>
      <c r="F61" s="461"/>
      <c r="G61" s="461"/>
      <c r="H61" s="461"/>
      <c r="I61" s="461"/>
      <c r="J61" s="461"/>
      <c r="K61" s="464"/>
    </row>
    <row r="62" spans="1:14" s="463" customFormat="1" ht="15.75" customHeight="1">
      <c r="B62" s="461" t="s">
        <v>1837</v>
      </c>
      <c r="C62" s="461"/>
      <c r="D62" s="461"/>
      <c r="E62" s="461"/>
      <c r="F62" s="461"/>
      <c r="G62" s="461"/>
      <c r="H62" s="461"/>
      <c r="I62" s="461"/>
      <c r="J62" s="461"/>
      <c r="K62" s="464"/>
      <c r="L62" s="465"/>
    </row>
    <row r="63" spans="1:14" s="463" customFormat="1" ht="15.75" customHeight="1">
      <c r="B63" s="461" t="s">
        <v>1899</v>
      </c>
      <c r="C63" s="461"/>
      <c r="D63" s="461"/>
      <c r="E63" s="461"/>
      <c r="F63" s="461"/>
      <c r="G63" s="461"/>
      <c r="H63" s="461"/>
      <c r="I63" s="461"/>
      <c r="J63" s="461"/>
      <c r="K63" s="464"/>
      <c r="L63" s="465"/>
    </row>
    <row r="64" spans="1:14" s="463" customFormat="1" ht="15.75" customHeight="1">
      <c r="B64" s="461" t="s">
        <v>1900</v>
      </c>
      <c r="C64" s="461"/>
      <c r="D64" s="461"/>
      <c r="E64" s="461"/>
      <c r="F64" s="461"/>
      <c r="G64" s="461"/>
      <c r="H64" s="461"/>
      <c r="I64" s="461"/>
      <c r="J64" s="461"/>
      <c r="K64" s="464"/>
      <c r="L64" s="465"/>
    </row>
    <row r="65" spans="2:12" s="463" customFormat="1" ht="6.75" customHeight="1">
      <c r="B65" s="461"/>
      <c r="C65" s="461"/>
      <c r="D65" s="461"/>
      <c r="E65" s="461"/>
      <c r="F65" s="461"/>
      <c r="G65" s="461"/>
      <c r="H65" s="461"/>
      <c r="I65" s="461"/>
      <c r="J65" s="461"/>
      <c r="K65" s="464"/>
      <c r="L65" s="465"/>
    </row>
    <row r="66" spans="2:12" s="466" customFormat="1" ht="15.75" customHeight="1">
      <c r="B66" s="26" t="s">
        <v>1901</v>
      </c>
      <c r="C66" s="26"/>
      <c r="D66" s="26"/>
      <c r="E66" s="26"/>
      <c r="F66" s="26"/>
      <c r="G66" s="26"/>
      <c r="H66" s="26"/>
      <c r="I66" s="26"/>
      <c r="J66" s="26"/>
      <c r="K66" s="464"/>
    </row>
    <row r="67" spans="2:12" s="466" customFormat="1" ht="15.75" customHeight="1">
      <c r="B67" s="26" t="s">
        <v>1903</v>
      </c>
      <c r="C67" s="26"/>
      <c r="D67" s="26"/>
      <c r="E67" s="26"/>
      <c r="F67" s="26"/>
      <c r="G67" s="26"/>
      <c r="H67" s="26"/>
      <c r="I67" s="26"/>
      <c r="J67" s="26"/>
      <c r="K67" s="464"/>
    </row>
    <row r="68" spans="2:12" s="466" customFormat="1" ht="15.75" customHeight="1">
      <c r="B68" s="26" t="s">
        <v>1902</v>
      </c>
      <c r="C68" s="26"/>
      <c r="D68" s="26"/>
      <c r="E68" s="26"/>
      <c r="F68" s="26"/>
      <c r="G68" s="26"/>
      <c r="H68" s="26"/>
      <c r="I68" s="26"/>
      <c r="J68" s="26"/>
      <c r="K68" s="464"/>
    </row>
    <row r="69" spans="2:12" s="466" customFormat="1" ht="6.75" customHeight="1">
      <c r="B69" s="26"/>
      <c r="C69" s="26"/>
      <c r="D69" s="26"/>
      <c r="E69" s="26"/>
      <c r="F69" s="26"/>
      <c r="G69" s="26"/>
      <c r="H69" s="26"/>
      <c r="I69" s="26"/>
      <c r="J69" s="26"/>
      <c r="K69" s="464"/>
    </row>
    <row r="70" spans="2:12" s="463" customFormat="1" ht="15.75" customHeight="1">
      <c r="B70" s="461" t="s">
        <v>1859</v>
      </c>
      <c r="C70" s="461"/>
      <c r="D70" s="461"/>
      <c r="E70" s="461"/>
      <c r="F70" s="461"/>
      <c r="G70" s="461"/>
      <c r="H70" s="461"/>
      <c r="I70" s="461"/>
      <c r="J70" s="461"/>
      <c r="K70" s="464"/>
    </row>
    <row r="71" spans="2:12" s="463" customFormat="1" ht="15.75" customHeight="1">
      <c r="B71" s="461" t="s">
        <v>1838</v>
      </c>
      <c r="C71" s="461"/>
      <c r="D71" s="461"/>
      <c r="E71" s="461"/>
      <c r="F71" s="461"/>
      <c r="G71" s="461"/>
      <c r="H71" s="461"/>
      <c r="I71" s="461"/>
      <c r="J71" s="461"/>
      <c r="K71" s="464"/>
    </row>
    <row r="72" spans="2:12" s="463" customFormat="1" ht="15.75" customHeight="1">
      <c r="B72" s="461" t="s">
        <v>1860</v>
      </c>
      <c r="C72" s="461"/>
      <c r="D72" s="461"/>
      <c r="E72" s="461"/>
      <c r="F72" s="461"/>
      <c r="G72" s="461"/>
      <c r="H72" s="461"/>
      <c r="I72" s="461"/>
      <c r="J72" s="461"/>
      <c r="K72" s="464"/>
    </row>
    <row r="73" spans="2:12" s="463" customFormat="1" ht="15.75" customHeight="1">
      <c r="B73" s="461" t="s">
        <v>1839</v>
      </c>
      <c r="C73" s="461"/>
      <c r="D73" s="461"/>
      <c r="E73" s="461"/>
      <c r="F73" s="461"/>
      <c r="G73" s="461"/>
      <c r="H73" s="461"/>
      <c r="I73" s="461"/>
      <c r="J73" s="461"/>
      <c r="K73" s="464"/>
    </row>
    <row r="74" spans="2:12" s="463" customFormat="1" ht="15.75" customHeight="1">
      <c r="B74" s="461" t="s">
        <v>1840</v>
      </c>
      <c r="C74" s="461"/>
      <c r="D74" s="461"/>
      <c r="E74" s="461"/>
      <c r="F74" s="461"/>
      <c r="G74" s="461"/>
      <c r="H74" s="461"/>
      <c r="I74" s="461"/>
      <c r="J74" s="461"/>
      <c r="K74" s="464"/>
    </row>
    <row r="75" spans="2:12" s="463" customFormat="1" ht="6.75" customHeight="1">
      <c r="B75" s="461"/>
      <c r="C75" s="461"/>
      <c r="D75" s="461"/>
      <c r="E75" s="461"/>
      <c r="F75" s="461"/>
      <c r="G75" s="461"/>
      <c r="H75" s="461"/>
      <c r="I75" s="461"/>
      <c r="J75" s="461"/>
      <c r="K75" s="464"/>
    </row>
    <row r="76" spans="2:12" s="463" customFormat="1" ht="15.75" customHeight="1">
      <c r="B76" s="461" t="s">
        <v>1841</v>
      </c>
      <c r="C76" s="461"/>
      <c r="D76" s="461"/>
      <c r="E76" s="461"/>
      <c r="F76" s="461"/>
      <c r="G76" s="461"/>
      <c r="H76" s="461"/>
      <c r="I76" s="461"/>
      <c r="J76" s="461"/>
      <c r="K76" s="464"/>
    </row>
    <row r="77" spans="2:12" s="463" customFormat="1" ht="15.75" customHeight="1">
      <c r="B77" s="461" t="s">
        <v>1842</v>
      </c>
      <c r="C77" s="461"/>
      <c r="D77" s="461"/>
      <c r="E77" s="461"/>
      <c r="F77" s="461"/>
      <c r="G77" s="461" t="s">
        <v>11</v>
      </c>
      <c r="H77" s="461"/>
      <c r="I77" s="461"/>
      <c r="J77" s="461"/>
      <c r="K77" s="464"/>
    </row>
    <row r="78" spans="2:12" s="463" customFormat="1" ht="15.75" customHeight="1">
      <c r="B78" s="461"/>
      <c r="C78" s="461" t="s">
        <v>1843</v>
      </c>
      <c r="D78" s="461"/>
      <c r="E78" s="461"/>
      <c r="F78" s="461"/>
      <c r="G78" s="461"/>
      <c r="H78" s="461"/>
      <c r="I78" s="461"/>
      <c r="J78" s="461"/>
      <c r="K78" s="464"/>
    </row>
    <row r="79" spans="2:12" s="463" customFormat="1" ht="15.75" customHeight="1">
      <c r="B79" s="461"/>
      <c r="C79" s="461" t="s">
        <v>1844</v>
      </c>
      <c r="D79" s="461"/>
      <c r="E79" s="461"/>
      <c r="F79" s="461"/>
      <c r="G79" s="461"/>
      <c r="H79" s="461"/>
      <c r="I79" s="461"/>
      <c r="J79" s="461"/>
      <c r="K79" s="464"/>
    </row>
    <row r="80" spans="2:12" s="463" customFormat="1" ht="15.75" customHeight="1">
      <c r="B80" s="461"/>
      <c r="C80" s="461" t="s">
        <v>1845</v>
      </c>
      <c r="D80" s="461"/>
      <c r="E80" s="461"/>
      <c r="F80" s="461"/>
      <c r="G80" s="461"/>
      <c r="H80" s="461"/>
      <c r="I80" s="461"/>
      <c r="J80" s="461"/>
      <c r="K80" s="464"/>
    </row>
    <row r="81" spans="1:12" s="463" customFormat="1" ht="15.75" customHeight="1">
      <c r="B81" s="461"/>
      <c r="C81" s="461" t="s">
        <v>1846</v>
      </c>
      <c r="D81" s="461"/>
      <c r="E81" s="461"/>
      <c r="F81" s="461"/>
      <c r="G81" s="461"/>
      <c r="H81" s="461"/>
      <c r="I81" s="461"/>
      <c r="J81" s="461"/>
      <c r="K81" s="464"/>
      <c r="L81" s="465"/>
    </row>
    <row r="82" spans="1:12" s="463" customFormat="1" ht="15.75" customHeight="1">
      <c r="B82" s="461"/>
      <c r="C82" s="461" t="s">
        <v>1847</v>
      </c>
      <c r="D82" s="461"/>
      <c r="E82" s="461"/>
      <c r="F82" s="461"/>
      <c r="G82" s="461"/>
      <c r="H82" s="461"/>
      <c r="I82" s="461"/>
      <c r="J82" s="461" t="s">
        <v>11</v>
      </c>
      <c r="K82" s="464"/>
    </row>
    <row r="83" spans="1:12" s="463" customFormat="1" ht="15.75" customHeight="1">
      <c r="B83" s="461"/>
      <c r="C83" s="461" t="s">
        <v>1848</v>
      </c>
      <c r="D83" s="461"/>
      <c r="E83" s="461"/>
      <c r="F83" s="461"/>
      <c r="G83" s="461"/>
      <c r="H83" s="461"/>
      <c r="I83" s="461"/>
      <c r="J83" s="461"/>
      <c r="K83" s="464"/>
    </row>
    <row r="84" spans="1:12" s="463" customFormat="1" ht="15.75" customHeight="1">
      <c r="B84" s="461"/>
      <c r="C84" s="461" t="s">
        <v>1849</v>
      </c>
      <c r="D84" s="461"/>
      <c r="E84" s="461"/>
      <c r="F84" s="461"/>
      <c r="G84" s="461"/>
      <c r="H84" s="461"/>
      <c r="I84" s="461"/>
      <c r="J84" s="461"/>
      <c r="K84" s="464"/>
    </row>
    <row r="85" spans="1:12" s="463" customFormat="1" ht="15.75" customHeight="1">
      <c r="B85" s="461" t="s">
        <v>1850</v>
      </c>
      <c r="C85" s="461"/>
      <c r="D85" s="461"/>
      <c r="E85" s="461"/>
      <c r="F85" s="461"/>
      <c r="G85" s="461"/>
      <c r="H85" s="461"/>
      <c r="I85" s="461"/>
      <c r="J85" s="461"/>
      <c r="K85" s="464"/>
    </row>
    <row r="86" spans="1:12" s="463" customFormat="1" ht="15.75" customHeight="1">
      <c r="B86" s="467" t="s">
        <v>1851</v>
      </c>
      <c r="C86" s="467"/>
      <c r="D86" s="467"/>
      <c r="E86" s="467"/>
      <c r="F86" s="467"/>
      <c r="G86" s="467"/>
      <c r="H86" s="467"/>
      <c r="I86" s="467"/>
      <c r="J86" s="467"/>
      <c r="K86" s="468"/>
    </row>
    <row r="87" spans="1:12" s="463" customFormat="1" ht="15.75" customHeight="1">
      <c r="B87" s="461" t="s">
        <v>1852</v>
      </c>
      <c r="C87" s="461"/>
      <c r="D87" s="461"/>
      <c r="E87" s="461"/>
      <c r="F87" s="461"/>
      <c r="G87" s="461"/>
      <c r="H87" s="461"/>
      <c r="I87" s="461"/>
      <c r="J87" s="461"/>
      <c r="K87" s="464"/>
    </row>
    <row r="88" spans="1:12" s="463" customFormat="1" ht="15.75" customHeight="1">
      <c r="B88" s="461" t="s">
        <v>1853</v>
      </c>
      <c r="C88" s="461"/>
      <c r="D88" s="461"/>
      <c r="E88" s="461"/>
      <c r="F88" s="461"/>
      <c r="G88" s="461"/>
      <c r="H88" s="461"/>
      <c r="I88" s="461"/>
      <c r="J88" s="461"/>
      <c r="K88" s="464"/>
    </row>
    <row r="89" spans="1:12" s="463" customFormat="1" ht="15.75" customHeight="1">
      <c r="B89" s="461" t="s">
        <v>1854</v>
      </c>
      <c r="C89" s="461"/>
      <c r="D89" s="461"/>
      <c r="E89" s="461"/>
      <c r="F89" s="461"/>
      <c r="G89" s="461"/>
      <c r="H89" s="461"/>
      <c r="I89" s="461"/>
      <c r="J89" s="461"/>
      <c r="K89" s="464"/>
    </row>
    <row r="90" spans="1:12" s="463" customFormat="1" ht="6.75" customHeight="1">
      <c r="B90" s="461"/>
      <c r="C90" s="461"/>
      <c r="D90" s="461"/>
      <c r="E90" s="461"/>
      <c r="F90" s="461"/>
      <c r="G90" s="461"/>
      <c r="H90" s="461"/>
      <c r="I90" s="461"/>
      <c r="J90" s="461"/>
      <c r="K90" s="464"/>
    </row>
    <row r="91" spans="1:12" s="463" customFormat="1" ht="15.75" customHeight="1">
      <c r="B91" s="461" t="s">
        <v>1855</v>
      </c>
      <c r="C91" s="461"/>
      <c r="D91" s="461"/>
      <c r="E91" s="461"/>
      <c r="F91" s="461"/>
      <c r="G91" s="461"/>
      <c r="H91" s="461"/>
      <c r="I91" s="461"/>
      <c r="J91" s="461"/>
      <c r="K91" s="464"/>
    </row>
    <row r="92" spans="1:12" s="463" customFormat="1" ht="15.75" customHeight="1">
      <c r="B92" s="461" t="s">
        <v>1856</v>
      </c>
      <c r="C92" s="461"/>
      <c r="D92" s="461"/>
      <c r="E92" s="461"/>
      <c r="F92" s="461"/>
      <c r="G92" s="461"/>
      <c r="H92" s="461"/>
      <c r="I92" s="461"/>
      <c r="J92" s="461"/>
      <c r="K92" s="464"/>
    </row>
    <row r="93" spans="1:12" s="349" customFormat="1" ht="16.5">
      <c r="A93" s="354"/>
      <c r="B93" s="151"/>
      <c r="C93" s="352"/>
      <c r="D93" s="353"/>
      <c r="E93" s="353"/>
      <c r="F93" s="353"/>
      <c r="G93" s="347"/>
    </row>
    <row r="94" spans="1:12" ht="9.75" customHeight="1">
      <c r="B94" s="147"/>
    </row>
    <row r="95" spans="1:12" s="183" customFormat="1" ht="15.75" customHeight="1">
      <c r="B95" s="371" t="s">
        <v>1372</v>
      </c>
    </row>
    <row r="96" spans="1:12" s="183" customFormat="1" ht="11.25" customHeight="1">
      <c r="B96" s="182"/>
    </row>
    <row r="97" spans="1:11" s="183" customFormat="1" ht="11.25" customHeight="1">
      <c r="B97" s="143" t="s">
        <v>1381</v>
      </c>
    </row>
    <row r="98" spans="1:11" s="183" customFormat="1">
      <c r="B98" s="182" t="s">
        <v>1373</v>
      </c>
    </row>
    <row r="99" spans="1:11" s="183" customFormat="1" ht="15.75" customHeight="1">
      <c r="B99" s="182" t="s">
        <v>1374</v>
      </c>
    </row>
    <row r="100" spans="1:11" s="183" customFormat="1" ht="15.75" customHeight="1">
      <c r="B100" s="182" t="s">
        <v>1398</v>
      </c>
    </row>
    <row r="101" spans="1:11" s="183" customFormat="1" ht="15.75" customHeight="1">
      <c r="B101" s="182" t="s">
        <v>1392</v>
      </c>
    </row>
    <row r="102" spans="1:11" s="463" customFormat="1">
      <c r="A102" s="183"/>
      <c r="B102" s="182" t="s">
        <v>1831</v>
      </c>
      <c r="C102" s="462"/>
      <c r="D102" s="462"/>
      <c r="E102" s="462"/>
      <c r="F102" s="462"/>
      <c r="G102" s="462"/>
      <c r="H102" s="462"/>
      <c r="I102" s="462"/>
      <c r="J102" s="462"/>
      <c r="K102" s="461"/>
    </row>
    <row r="103" spans="1:11" s="463" customFormat="1">
      <c r="A103" s="183"/>
      <c r="B103" s="461" t="s">
        <v>1832</v>
      </c>
      <c r="C103" s="462"/>
      <c r="D103" s="462"/>
      <c r="E103" s="462"/>
      <c r="F103" s="462"/>
      <c r="G103" s="462"/>
      <c r="H103" s="462"/>
      <c r="I103" s="462"/>
      <c r="J103" s="462"/>
      <c r="K103" s="461"/>
    </row>
    <row r="104" spans="1:11" s="463" customFormat="1">
      <c r="A104" s="183"/>
      <c r="B104" s="461" t="s">
        <v>1833</v>
      </c>
      <c r="C104" s="462"/>
      <c r="D104" s="462"/>
      <c r="E104" s="462"/>
      <c r="F104" s="462"/>
      <c r="G104" s="462"/>
      <c r="H104" s="462"/>
      <c r="I104" s="462"/>
      <c r="J104" s="462"/>
      <c r="K104" s="461"/>
    </row>
    <row r="105" spans="1:11" s="463" customFormat="1">
      <c r="A105" s="183"/>
      <c r="B105" s="461" t="s">
        <v>1834</v>
      </c>
      <c r="C105" s="462"/>
      <c r="D105" s="462"/>
      <c r="E105" s="462"/>
      <c r="F105" s="462"/>
      <c r="G105" s="462"/>
      <c r="H105" s="462"/>
      <c r="I105" s="462"/>
      <c r="J105" s="462"/>
      <c r="K105" s="461"/>
    </row>
    <row r="106" spans="1:11" s="183" customFormat="1" ht="15.75" customHeight="1">
      <c r="B106" s="182" t="s">
        <v>1394</v>
      </c>
    </row>
    <row r="107" spans="1:11" s="183" customFormat="1" ht="15.75" customHeight="1">
      <c r="B107" s="182" t="s">
        <v>1393</v>
      </c>
    </row>
    <row r="108" spans="1:11" s="183" customFormat="1" ht="15.75" customHeight="1">
      <c r="B108" s="182" t="s">
        <v>1395</v>
      </c>
    </row>
    <row r="109" spans="1:11" s="183" customFormat="1" ht="15.75" customHeight="1">
      <c r="B109" s="182" t="s">
        <v>1375</v>
      </c>
    </row>
    <row r="110" spans="1:11" s="183" customFormat="1" ht="15.75" customHeight="1">
      <c r="B110" s="182" t="s">
        <v>1396</v>
      </c>
    </row>
    <row r="111" spans="1:11" s="183" customFormat="1" ht="15.75" customHeight="1">
      <c r="B111" s="182" t="s">
        <v>1376</v>
      </c>
    </row>
    <row r="112" spans="1:11" s="183" customFormat="1" ht="15.75" customHeight="1">
      <c r="B112" s="372" t="s">
        <v>1397</v>
      </c>
    </row>
    <row r="113" spans="2:13" s="183" customFormat="1" ht="15.75" customHeight="1">
      <c r="B113" s="182" t="s">
        <v>1377</v>
      </c>
    </row>
    <row r="114" spans="2:13" s="183" customFormat="1" ht="15.75" customHeight="1">
      <c r="B114" s="372" t="s">
        <v>1744</v>
      </c>
    </row>
    <row r="115" spans="2:13" s="183" customFormat="1" ht="15.75" customHeight="1">
      <c r="B115" s="182" t="s">
        <v>1745</v>
      </c>
    </row>
    <row r="116" spans="2:13" s="183" customFormat="1" ht="15.75" customHeight="1">
      <c r="B116" s="182" t="s">
        <v>1746</v>
      </c>
    </row>
    <row r="117" spans="2:13" s="183" customFormat="1" ht="15.75" customHeight="1">
      <c r="B117" s="372" t="s">
        <v>1378</v>
      </c>
      <c r="C117" s="373"/>
      <c r="D117" s="373"/>
      <c r="E117" s="373"/>
      <c r="F117" s="181"/>
    </row>
    <row r="118" spans="2:13" s="183" customFormat="1" ht="15.75" customHeight="1">
      <c r="B118" s="182" t="s">
        <v>1379</v>
      </c>
      <c r="C118" s="373"/>
      <c r="D118" s="373"/>
      <c r="E118" s="373"/>
      <c r="F118" s="181"/>
    </row>
    <row r="119" spans="2:13" s="183" customFormat="1" ht="15.75" customHeight="1">
      <c r="B119" s="182" t="s">
        <v>1380</v>
      </c>
      <c r="C119" s="373"/>
      <c r="D119" s="373"/>
      <c r="E119" s="373"/>
      <c r="F119" s="181"/>
      <c r="M119" s="554"/>
    </row>
    <row r="120" spans="2:13" s="183" customFormat="1" ht="15.75" customHeight="1">
      <c r="B120" s="182"/>
      <c r="C120" s="373"/>
      <c r="D120" s="373"/>
      <c r="E120" s="373"/>
      <c r="F120" s="181"/>
    </row>
    <row r="121" spans="2:13">
      <c r="B121" s="143" t="s">
        <v>1887</v>
      </c>
    </row>
    <row r="122" spans="2:13">
      <c r="B122" s="143" t="s">
        <v>1904</v>
      </c>
    </row>
    <row r="123" spans="2:13">
      <c r="B123" s="143" t="s">
        <v>1905</v>
      </c>
    </row>
    <row r="124" spans="2:13">
      <c r="B124" s="143" t="s">
        <v>1906</v>
      </c>
    </row>
    <row r="125" spans="2:13">
      <c r="B125" s="147" t="s">
        <v>294</v>
      </c>
    </row>
    <row r="126" spans="2:13">
      <c r="B126" s="147" t="s">
        <v>295</v>
      </c>
    </row>
    <row r="127" spans="2:13">
      <c r="B127" s="147" t="s">
        <v>296</v>
      </c>
    </row>
    <row r="128" spans="2:13">
      <c r="B128" s="147" t="s">
        <v>1742</v>
      </c>
    </row>
    <row r="129" spans="2:250">
      <c r="B129" s="143" t="s">
        <v>1743</v>
      </c>
    </row>
    <row r="130" spans="2:250">
      <c r="B130" s="143" t="s">
        <v>430</v>
      </c>
    </row>
    <row r="131" spans="2:250">
      <c r="B131" s="143" t="s">
        <v>431</v>
      </c>
    </row>
    <row r="132" spans="2:250">
      <c r="B132" s="143" t="s">
        <v>297</v>
      </c>
    </row>
    <row r="133" spans="2:250">
      <c r="B133" s="147" t="s">
        <v>298</v>
      </c>
    </row>
    <row r="134" spans="2:250">
      <c r="B134" s="147" t="s">
        <v>299</v>
      </c>
    </row>
    <row r="135" spans="2:250" ht="9" customHeight="1">
      <c r="B135" s="147"/>
    </row>
    <row r="136" spans="2:250">
      <c r="B136" s="143" t="s">
        <v>1382</v>
      </c>
    </row>
    <row r="137" spans="2:250">
      <c r="B137" s="147" t="s">
        <v>300</v>
      </c>
      <c r="C137" s="152"/>
      <c r="D137" s="152"/>
      <c r="E137" s="152"/>
      <c r="F137" s="144"/>
      <c r="G137" s="144"/>
      <c r="H137" s="145"/>
    </row>
    <row r="138" spans="2:250">
      <c r="B138" s="147" t="s">
        <v>301</v>
      </c>
      <c r="C138" s="152"/>
      <c r="D138" s="152"/>
      <c r="E138" s="152"/>
      <c r="F138" s="144"/>
      <c r="G138" s="144"/>
      <c r="H138" s="145"/>
    </row>
    <row r="139" spans="2:250">
      <c r="B139" s="147" t="s">
        <v>302</v>
      </c>
      <c r="C139" s="152"/>
      <c r="D139" s="152"/>
      <c r="E139" s="152"/>
      <c r="F139" s="144"/>
      <c r="G139" s="144"/>
      <c r="H139" s="145"/>
    </row>
    <row r="140" spans="2:250" ht="9" customHeight="1">
      <c r="B140" s="147"/>
      <c r="C140" s="152"/>
      <c r="D140" s="152"/>
      <c r="E140" s="152"/>
      <c r="F140" s="144"/>
      <c r="G140" s="144"/>
      <c r="H140" s="145"/>
    </row>
    <row r="141" spans="2:250" s="152" customFormat="1">
      <c r="B141" s="143" t="s">
        <v>1383</v>
      </c>
      <c r="F141" s="144"/>
      <c r="G141" s="144"/>
      <c r="H141" s="145"/>
      <c r="I141" s="147"/>
      <c r="J141" s="143"/>
      <c r="N141" s="144"/>
      <c r="O141" s="144"/>
      <c r="P141" s="145"/>
      <c r="Q141" s="147"/>
      <c r="R141" s="143"/>
      <c r="V141" s="144"/>
      <c r="W141" s="144"/>
      <c r="X141" s="145"/>
      <c r="Y141" s="147"/>
      <c r="Z141" s="143"/>
      <c r="AD141" s="144"/>
      <c r="AE141" s="144"/>
      <c r="AF141" s="145"/>
      <c r="AG141" s="147"/>
      <c r="AH141" s="143" t="s">
        <v>303</v>
      </c>
      <c r="AL141" s="144"/>
      <c r="AM141" s="144"/>
      <c r="AN141" s="145"/>
      <c r="AO141" s="147"/>
      <c r="AP141" s="143" t="s">
        <v>303</v>
      </c>
      <c r="AT141" s="144"/>
      <c r="AU141" s="144"/>
      <c r="AV141" s="145"/>
      <c r="AW141" s="147"/>
      <c r="AX141" s="143" t="s">
        <v>303</v>
      </c>
      <c r="BB141" s="144"/>
      <c r="BC141" s="144"/>
      <c r="BD141" s="145"/>
      <c r="BE141" s="147"/>
      <c r="BF141" s="143" t="s">
        <v>303</v>
      </c>
      <c r="BJ141" s="144"/>
      <c r="BK141" s="144"/>
      <c r="BL141" s="145"/>
      <c r="BM141" s="147"/>
      <c r="BN141" s="143" t="s">
        <v>303</v>
      </c>
      <c r="BR141" s="144"/>
      <c r="BS141" s="144"/>
      <c r="BT141" s="145"/>
      <c r="BU141" s="147"/>
      <c r="BV141" s="143" t="s">
        <v>303</v>
      </c>
      <c r="BZ141" s="144"/>
      <c r="CA141" s="144"/>
      <c r="CB141" s="145"/>
      <c r="CC141" s="147"/>
      <c r="CD141" s="143" t="s">
        <v>303</v>
      </c>
      <c r="CH141" s="144"/>
      <c r="CI141" s="144"/>
      <c r="CJ141" s="145"/>
      <c r="CK141" s="147"/>
      <c r="CL141" s="143" t="s">
        <v>303</v>
      </c>
      <c r="CP141" s="144"/>
      <c r="CQ141" s="144"/>
      <c r="CR141" s="145"/>
      <c r="CS141" s="147"/>
      <c r="CT141" s="143" t="s">
        <v>303</v>
      </c>
      <c r="CX141" s="144"/>
      <c r="CY141" s="144"/>
      <c r="CZ141" s="145"/>
      <c r="DA141" s="147"/>
      <c r="DB141" s="143" t="s">
        <v>303</v>
      </c>
      <c r="DF141" s="144"/>
      <c r="DG141" s="144"/>
      <c r="DH141" s="145"/>
      <c r="DI141" s="147"/>
      <c r="DJ141" s="143" t="s">
        <v>303</v>
      </c>
      <c r="DN141" s="144"/>
      <c r="DO141" s="144"/>
      <c r="DP141" s="145"/>
      <c r="DQ141" s="147"/>
      <c r="DR141" s="143" t="s">
        <v>303</v>
      </c>
      <c r="DV141" s="144"/>
      <c r="DW141" s="144"/>
      <c r="DX141" s="145"/>
      <c r="DY141" s="147"/>
      <c r="DZ141" s="143" t="s">
        <v>303</v>
      </c>
      <c r="ED141" s="144"/>
      <c r="EE141" s="144"/>
      <c r="EF141" s="145"/>
      <c r="EG141" s="147"/>
      <c r="EH141" s="143" t="s">
        <v>303</v>
      </c>
      <c r="EL141" s="144"/>
      <c r="EM141" s="144"/>
      <c r="EN141" s="145"/>
      <c r="EO141" s="147"/>
      <c r="EP141" s="143" t="s">
        <v>303</v>
      </c>
      <c r="ET141" s="144"/>
      <c r="EU141" s="144"/>
      <c r="EV141" s="145"/>
      <c r="EW141" s="147"/>
      <c r="EX141" s="143" t="s">
        <v>303</v>
      </c>
      <c r="FB141" s="144"/>
      <c r="FC141" s="144"/>
      <c r="FD141" s="145"/>
      <c r="FE141" s="147"/>
      <c r="FF141" s="143" t="s">
        <v>303</v>
      </c>
      <c r="FJ141" s="144"/>
      <c r="FK141" s="144"/>
      <c r="FL141" s="145"/>
      <c r="FM141" s="147"/>
      <c r="FN141" s="143" t="s">
        <v>303</v>
      </c>
      <c r="FR141" s="144"/>
      <c r="FS141" s="144"/>
      <c r="FT141" s="145"/>
      <c r="FU141" s="147"/>
      <c r="FV141" s="143" t="s">
        <v>303</v>
      </c>
      <c r="FZ141" s="144"/>
      <c r="GA141" s="144"/>
      <c r="GB141" s="145"/>
      <c r="GC141" s="147"/>
      <c r="GD141" s="143" t="s">
        <v>303</v>
      </c>
      <c r="GH141" s="144"/>
      <c r="GI141" s="144"/>
      <c r="GJ141" s="145"/>
      <c r="GK141" s="147"/>
      <c r="GL141" s="143" t="s">
        <v>303</v>
      </c>
      <c r="GP141" s="144"/>
      <c r="GQ141" s="144"/>
      <c r="GR141" s="145"/>
      <c r="GS141" s="147"/>
      <c r="GT141" s="143" t="s">
        <v>303</v>
      </c>
      <c r="GX141" s="144"/>
      <c r="GY141" s="144"/>
      <c r="GZ141" s="145"/>
      <c r="HA141" s="147"/>
      <c r="HB141" s="143" t="s">
        <v>303</v>
      </c>
      <c r="HF141" s="144"/>
      <c r="HG141" s="144"/>
      <c r="HH141" s="145"/>
      <c r="HI141" s="147"/>
      <c r="HJ141" s="143" t="s">
        <v>303</v>
      </c>
      <c r="HN141" s="144"/>
      <c r="HO141" s="144"/>
      <c r="HP141" s="145"/>
      <c r="HQ141" s="147"/>
      <c r="HR141" s="143" t="s">
        <v>303</v>
      </c>
      <c r="HV141" s="144"/>
      <c r="HW141" s="144"/>
      <c r="HX141" s="145"/>
      <c r="HY141" s="147"/>
      <c r="HZ141" s="143" t="s">
        <v>303</v>
      </c>
      <c r="ID141" s="144"/>
      <c r="IE141" s="144"/>
      <c r="IF141" s="145"/>
      <c r="IG141" s="147"/>
      <c r="IH141" s="143" t="s">
        <v>303</v>
      </c>
      <c r="IL141" s="144"/>
      <c r="IM141" s="144"/>
      <c r="IN141" s="145"/>
      <c r="IO141" s="147"/>
      <c r="IP141" s="143" t="s">
        <v>303</v>
      </c>
    </row>
    <row r="142" spans="2:250" s="152" customFormat="1">
      <c r="B142" s="147" t="s">
        <v>304</v>
      </c>
      <c r="F142" s="144"/>
      <c r="G142" s="144"/>
      <c r="H142" s="145"/>
      <c r="I142" s="147"/>
      <c r="J142" s="147"/>
      <c r="N142" s="144"/>
      <c r="O142" s="144"/>
      <c r="P142" s="145"/>
      <c r="Q142" s="147"/>
      <c r="R142" s="147"/>
      <c r="V142" s="144"/>
      <c r="W142" s="144"/>
      <c r="X142" s="145"/>
      <c r="Y142" s="147"/>
      <c r="Z142" s="147"/>
      <c r="AD142" s="144"/>
      <c r="AE142" s="144"/>
      <c r="AF142" s="145"/>
      <c r="AG142" s="147"/>
      <c r="AH142" s="147" t="s">
        <v>304</v>
      </c>
      <c r="AL142" s="144"/>
      <c r="AM142" s="144"/>
      <c r="AN142" s="145"/>
      <c r="AO142" s="147"/>
      <c r="AP142" s="147" t="s">
        <v>304</v>
      </c>
      <c r="AT142" s="144"/>
      <c r="AU142" s="144"/>
      <c r="AV142" s="145"/>
      <c r="AW142" s="147"/>
      <c r="AX142" s="147" t="s">
        <v>304</v>
      </c>
      <c r="BB142" s="144"/>
      <c r="BC142" s="144"/>
      <c r="BD142" s="145"/>
      <c r="BE142" s="147"/>
      <c r="BF142" s="147" t="s">
        <v>304</v>
      </c>
      <c r="BJ142" s="144"/>
      <c r="BK142" s="144"/>
      <c r="BL142" s="145"/>
      <c r="BM142" s="147"/>
      <c r="BN142" s="147" t="s">
        <v>304</v>
      </c>
      <c r="BR142" s="144"/>
      <c r="BS142" s="144"/>
      <c r="BT142" s="145"/>
      <c r="BU142" s="147"/>
      <c r="BV142" s="147" t="s">
        <v>304</v>
      </c>
      <c r="BZ142" s="144"/>
      <c r="CA142" s="144"/>
      <c r="CB142" s="145"/>
      <c r="CC142" s="147"/>
      <c r="CD142" s="147" t="s">
        <v>304</v>
      </c>
      <c r="CH142" s="144"/>
      <c r="CI142" s="144"/>
      <c r="CJ142" s="145"/>
      <c r="CK142" s="147"/>
      <c r="CL142" s="147" t="s">
        <v>304</v>
      </c>
      <c r="CP142" s="144"/>
      <c r="CQ142" s="144"/>
      <c r="CR142" s="145"/>
      <c r="CS142" s="147"/>
      <c r="CT142" s="147" t="s">
        <v>304</v>
      </c>
      <c r="CX142" s="144"/>
      <c r="CY142" s="144"/>
      <c r="CZ142" s="145"/>
      <c r="DA142" s="147"/>
      <c r="DB142" s="147" t="s">
        <v>304</v>
      </c>
      <c r="DF142" s="144"/>
      <c r="DG142" s="144"/>
      <c r="DH142" s="145"/>
      <c r="DI142" s="147"/>
      <c r="DJ142" s="147" t="s">
        <v>304</v>
      </c>
      <c r="DN142" s="144"/>
      <c r="DO142" s="144"/>
      <c r="DP142" s="145"/>
      <c r="DQ142" s="147"/>
      <c r="DR142" s="147" t="s">
        <v>304</v>
      </c>
      <c r="DV142" s="144"/>
      <c r="DW142" s="144"/>
      <c r="DX142" s="145"/>
      <c r="DY142" s="147"/>
      <c r="DZ142" s="147" t="s">
        <v>304</v>
      </c>
      <c r="ED142" s="144"/>
      <c r="EE142" s="144"/>
      <c r="EF142" s="145"/>
      <c r="EG142" s="147"/>
      <c r="EH142" s="147" t="s">
        <v>304</v>
      </c>
      <c r="EL142" s="144"/>
      <c r="EM142" s="144"/>
      <c r="EN142" s="145"/>
      <c r="EO142" s="147"/>
      <c r="EP142" s="147" t="s">
        <v>304</v>
      </c>
      <c r="ET142" s="144"/>
      <c r="EU142" s="144"/>
      <c r="EV142" s="145"/>
      <c r="EW142" s="147"/>
      <c r="EX142" s="147" t="s">
        <v>304</v>
      </c>
      <c r="FB142" s="144"/>
      <c r="FC142" s="144"/>
      <c r="FD142" s="145"/>
      <c r="FE142" s="147"/>
      <c r="FF142" s="147" t="s">
        <v>304</v>
      </c>
      <c r="FJ142" s="144"/>
      <c r="FK142" s="144"/>
      <c r="FL142" s="145"/>
      <c r="FM142" s="147"/>
      <c r="FN142" s="147" t="s">
        <v>304</v>
      </c>
      <c r="FR142" s="144"/>
      <c r="FS142" s="144"/>
      <c r="FT142" s="145"/>
      <c r="FU142" s="147"/>
      <c r="FV142" s="147" t="s">
        <v>304</v>
      </c>
      <c r="FZ142" s="144"/>
      <c r="GA142" s="144"/>
      <c r="GB142" s="145"/>
      <c r="GC142" s="147"/>
      <c r="GD142" s="147" t="s">
        <v>304</v>
      </c>
      <c r="GH142" s="144"/>
      <c r="GI142" s="144"/>
      <c r="GJ142" s="145"/>
      <c r="GK142" s="147"/>
      <c r="GL142" s="147" t="s">
        <v>304</v>
      </c>
      <c r="GP142" s="144"/>
      <c r="GQ142" s="144"/>
      <c r="GR142" s="145"/>
      <c r="GS142" s="147"/>
      <c r="GT142" s="147" t="s">
        <v>304</v>
      </c>
      <c r="GX142" s="144"/>
      <c r="GY142" s="144"/>
      <c r="GZ142" s="145"/>
      <c r="HA142" s="147"/>
      <c r="HB142" s="147" t="s">
        <v>304</v>
      </c>
      <c r="HF142" s="144"/>
      <c r="HG142" s="144"/>
      <c r="HH142" s="145"/>
      <c r="HI142" s="147"/>
      <c r="HJ142" s="147" t="s">
        <v>304</v>
      </c>
      <c r="HN142" s="144"/>
      <c r="HO142" s="144"/>
      <c r="HP142" s="145"/>
      <c r="HQ142" s="147"/>
      <c r="HR142" s="147" t="s">
        <v>304</v>
      </c>
      <c r="HV142" s="144"/>
      <c r="HW142" s="144"/>
      <c r="HX142" s="145"/>
      <c r="HY142" s="147"/>
      <c r="HZ142" s="147" t="s">
        <v>304</v>
      </c>
      <c r="ID142" s="144"/>
      <c r="IE142" s="144"/>
      <c r="IF142" s="145"/>
      <c r="IG142" s="147"/>
      <c r="IH142" s="147" t="s">
        <v>304</v>
      </c>
      <c r="IL142" s="144"/>
      <c r="IM142" s="144"/>
      <c r="IN142" s="145"/>
      <c r="IO142" s="147"/>
      <c r="IP142" s="147" t="s">
        <v>304</v>
      </c>
    </row>
    <row r="143" spans="2:250" s="152" customFormat="1">
      <c r="B143" s="147" t="s">
        <v>305</v>
      </c>
      <c r="F143" s="144"/>
      <c r="G143" s="144"/>
      <c r="H143" s="145"/>
      <c r="I143" s="147"/>
      <c r="J143" s="147"/>
      <c r="N143" s="144"/>
      <c r="O143" s="144"/>
      <c r="P143" s="145"/>
      <c r="Q143" s="147"/>
      <c r="R143" s="147"/>
      <c r="V143" s="144"/>
      <c r="W143" s="144"/>
      <c r="X143" s="145"/>
      <c r="Y143" s="147"/>
      <c r="Z143" s="147"/>
      <c r="AD143" s="144"/>
      <c r="AE143" s="144"/>
      <c r="AF143" s="145"/>
      <c r="AG143" s="147"/>
      <c r="AH143" s="147" t="s">
        <v>305</v>
      </c>
      <c r="AL143" s="144"/>
      <c r="AM143" s="144"/>
      <c r="AN143" s="145"/>
      <c r="AO143" s="147"/>
      <c r="AP143" s="147" t="s">
        <v>305</v>
      </c>
      <c r="AT143" s="144"/>
      <c r="AU143" s="144"/>
      <c r="AV143" s="145"/>
      <c r="AW143" s="147"/>
      <c r="AX143" s="147" t="s">
        <v>305</v>
      </c>
      <c r="BB143" s="144"/>
      <c r="BC143" s="144"/>
      <c r="BD143" s="145"/>
      <c r="BE143" s="147"/>
      <c r="BF143" s="147" t="s">
        <v>305</v>
      </c>
      <c r="BJ143" s="144"/>
      <c r="BK143" s="144"/>
      <c r="BL143" s="145"/>
      <c r="BM143" s="147"/>
      <c r="BN143" s="147" t="s">
        <v>305</v>
      </c>
      <c r="BR143" s="144"/>
      <c r="BS143" s="144"/>
      <c r="BT143" s="145"/>
      <c r="BU143" s="147"/>
      <c r="BV143" s="147" t="s">
        <v>305</v>
      </c>
      <c r="BZ143" s="144"/>
      <c r="CA143" s="144"/>
      <c r="CB143" s="145"/>
      <c r="CC143" s="147"/>
      <c r="CD143" s="147" t="s">
        <v>305</v>
      </c>
      <c r="CH143" s="144"/>
      <c r="CI143" s="144"/>
      <c r="CJ143" s="145"/>
      <c r="CK143" s="147"/>
      <c r="CL143" s="147" t="s">
        <v>305</v>
      </c>
      <c r="CP143" s="144"/>
      <c r="CQ143" s="144"/>
      <c r="CR143" s="145"/>
      <c r="CS143" s="147"/>
      <c r="CT143" s="147" t="s">
        <v>305</v>
      </c>
      <c r="CX143" s="144"/>
      <c r="CY143" s="144"/>
      <c r="CZ143" s="145"/>
      <c r="DA143" s="147"/>
      <c r="DB143" s="147" t="s">
        <v>305</v>
      </c>
      <c r="DF143" s="144"/>
      <c r="DG143" s="144"/>
      <c r="DH143" s="145"/>
      <c r="DI143" s="147"/>
      <c r="DJ143" s="147" t="s">
        <v>305</v>
      </c>
      <c r="DN143" s="144"/>
      <c r="DO143" s="144"/>
      <c r="DP143" s="145"/>
      <c r="DQ143" s="147"/>
      <c r="DR143" s="147" t="s">
        <v>305</v>
      </c>
      <c r="DV143" s="144"/>
      <c r="DW143" s="144"/>
      <c r="DX143" s="145"/>
      <c r="DY143" s="147"/>
      <c r="DZ143" s="147" t="s">
        <v>305</v>
      </c>
      <c r="ED143" s="144"/>
      <c r="EE143" s="144"/>
      <c r="EF143" s="145"/>
      <c r="EG143" s="147"/>
      <c r="EH143" s="147" t="s">
        <v>305</v>
      </c>
      <c r="EL143" s="144"/>
      <c r="EM143" s="144"/>
      <c r="EN143" s="145"/>
      <c r="EO143" s="147"/>
      <c r="EP143" s="147" t="s">
        <v>305</v>
      </c>
      <c r="ET143" s="144"/>
      <c r="EU143" s="144"/>
      <c r="EV143" s="145"/>
      <c r="EW143" s="147"/>
      <c r="EX143" s="147" t="s">
        <v>305</v>
      </c>
      <c r="FB143" s="144"/>
      <c r="FC143" s="144"/>
      <c r="FD143" s="145"/>
      <c r="FE143" s="147"/>
      <c r="FF143" s="147" t="s">
        <v>305</v>
      </c>
      <c r="FJ143" s="144"/>
      <c r="FK143" s="144"/>
      <c r="FL143" s="145"/>
      <c r="FM143" s="147"/>
      <c r="FN143" s="147" t="s">
        <v>305</v>
      </c>
      <c r="FR143" s="144"/>
      <c r="FS143" s="144"/>
      <c r="FT143" s="145"/>
      <c r="FU143" s="147"/>
      <c r="FV143" s="147" t="s">
        <v>305</v>
      </c>
      <c r="FZ143" s="144"/>
      <c r="GA143" s="144"/>
      <c r="GB143" s="145"/>
      <c r="GC143" s="147"/>
      <c r="GD143" s="147" t="s">
        <v>305</v>
      </c>
      <c r="GH143" s="144"/>
      <c r="GI143" s="144"/>
      <c r="GJ143" s="145"/>
      <c r="GK143" s="147"/>
      <c r="GL143" s="147" t="s">
        <v>305</v>
      </c>
      <c r="GP143" s="144"/>
      <c r="GQ143" s="144"/>
      <c r="GR143" s="145"/>
      <c r="GS143" s="147"/>
      <c r="GT143" s="147" t="s">
        <v>305</v>
      </c>
      <c r="GX143" s="144"/>
      <c r="GY143" s="144"/>
      <c r="GZ143" s="145"/>
      <c r="HA143" s="147"/>
      <c r="HB143" s="147" t="s">
        <v>305</v>
      </c>
      <c r="HF143" s="144"/>
      <c r="HG143" s="144"/>
      <c r="HH143" s="145"/>
      <c r="HI143" s="147"/>
      <c r="HJ143" s="147" t="s">
        <v>305</v>
      </c>
      <c r="HN143" s="144"/>
      <c r="HO143" s="144"/>
      <c r="HP143" s="145"/>
      <c r="HQ143" s="147"/>
      <c r="HR143" s="147" t="s">
        <v>305</v>
      </c>
      <c r="HV143" s="144"/>
      <c r="HW143" s="144"/>
      <c r="HX143" s="145"/>
      <c r="HY143" s="147"/>
      <c r="HZ143" s="147" t="s">
        <v>305</v>
      </c>
      <c r="ID143" s="144"/>
      <c r="IE143" s="144"/>
      <c r="IF143" s="145"/>
      <c r="IG143" s="147"/>
      <c r="IH143" s="147" t="s">
        <v>305</v>
      </c>
      <c r="IL143" s="144"/>
      <c r="IM143" s="144"/>
      <c r="IN143" s="145"/>
      <c r="IO143" s="147"/>
      <c r="IP143" s="147" t="s">
        <v>305</v>
      </c>
    </row>
    <row r="144" spans="2:250" s="152" customFormat="1" ht="9" customHeight="1">
      <c r="B144" s="147"/>
      <c r="F144" s="144"/>
      <c r="G144" s="144"/>
      <c r="H144" s="145"/>
      <c r="I144" s="147"/>
      <c r="J144" s="147"/>
      <c r="N144" s="144"/>
      <c r="O144" s="144"/>
      <c r="P144" s="145"/>
      <c r="Q144" s="147"/>
      <c r="R144" s="147"/>
      <c r="V144" s="144"/>
      <c r="W144" s="144"/>
      <c r="X144" s="145"/>
      <c r="Y144" s="147"/>
      <c r="Z144" s="147"/>
      <c r="AD144" s="144"/>
      <c r="AE144" s="144"/>
      <c r="AF144" s="145"/>
      <c r="AG144" s="147"/>
      <c r="AH144" s="147"/>
      <c r="AL144" s="144"/>
      <c r="AM144" s="144"/>
      <c r="AN144" s="145"/>
      <c r="AO144" s="147"/>
      <c r="AP144" s="147"/>
      <c r="AT144" s="144"/>
      <c r="AU144" s="144"/>
      <c r="AV144" s="145"/>
      <c r="AW144" s="147"/>
      <c r="AX144" s="147"/>
      <c r="BB144" s="144"/>
      <c r="BC144" s="144"/>
      <c r="BD144" s="145"/>
      <c r="BE144" s="147"/>
      <c r="BF144" s="147"/>
      <c r="BJ144" s="144"/>
      <c r="BK144" s="144"/>
      <c r="BL144" s="145"/>
      <c r="BM144" s="147"/>
      <c r="BN144" s="147"/>
      <c r="BR144" s="144"/>
      <c r="BS144" s="144"/>
      <c r="BT144" s="145"/>
      <c r="BU144" s="147"/>
      <c r="BV144" s="147"/>
      <c r="BZ144" s="144"/>
      <c r="CA144" s="144"/>
      <c r="CB144" s="145"/>
      <c r="CC144" s="147"/>
      <c r="CD144" s="147"/>
      <c r="CH144" s="144"/>
      <c r="CI144" s="144"/>
      <c r="CJ144" s="145"/>
      <c r="CK144" s="147"/>
      <c r="CL144" s="147"/>
      <c r="CP144" s="144"/>
      <c r="CQ144" s="144"/>
      <c r="CR144" s="145"/>
      <c r="CS144" s="147"/>
      <c r="CT144" s="147"/>
      <c r="CX144" s="144"/>
      <c r="CY144" s="144"/>
      <c r="CZ144" s="145"/>
      <c r="DA144" s="147"/>
      <c r="DB144" s="147"/>
      <c r="DF144" s="144"/>
      <c r="DG144" s="144"/>
      <c r="DH144" s="145"/>
      <c r="DI144" s="147"/>
      <c r="DJ144" s="147"/>
      <c r="DN144" s="144"/>
      <c r="DO144" s="144"/>
      <c r="DP144" s="145"/>
      <c r="DQ144" s="147"/>
      <c r="DR144" s="147"/>
      <c r="DV144" s="144"/>
      <c r="DW144" s="144"/>
      <c r="DX144" s="145"/>
      <c r="DY144" s="147"/>
      <c r="DZ144" s="147"/>
      <c r="ED144" s="144"/>
      <c r="EE144" s="144"/>
      <c r="EF144" s="145"/>
      <c r="EG144" s="147"/>
      <c r="EH144" s="147"/>
      <c r="EL144" s="144"/>
      <c r="EM144" s="144"/>
      <c r="EN144" s="145"/>
      <c r="EO144" s="147"/>
      <c r="EP144" s="147"/>
      <c r="ET144" s="144"/>
      <c r="EU144" s="144"/>
      <c r="EV144" s="145"/>
      <c r="EW144" s="147"/>
      <c r="EX144" s="147"/>
      <c r="FB144" s="144"/>
      <c r="FC144" s="144"/>
      <c r="FD144" s="145"/>
      <c r="FE144" s="147"/>
      <c r="FF144" s="147"/>
      <c r="FJ144" s="144"/>
      <c r="FK144" s="144"/>
      <c r="FL144" s="145"/>
      <c r="FM144" s="147"/>
      <c r="FN144" s="147"/>
      <c r="FR144" s="144"/>
      <c r="FS144" s="144"/>
      <c r="FT144" s="145"/>
      <c r="FU144" s="147"/>
      <c r="FV144" s="147"/>
      <c r="FZ144" s="144"/>
      <c r="GA144" s="144"/>
      <c r="GB144" s="145"/>
      <c r="GC144" s="147"/>
      <c r="GD144" s="147"/>
      <c r="GH144" s="144"/>
      <c r="GI144" s="144"/>
      <c r="GJ144" s="145"/>
      <c r="GK144" s="147"/>
      <c r="GL144" s="147"/>
      <c r="GP144" s="144"/>
      <c r="GQ144" s="144"/>
      <c r="GR144" s="145"/>
      <c r="GS144" s="147"/>
      <c r="GT144" s="147"/>
      <c r="GX144" s="144"/>
      <c r="GY144" s="144"/>
      <c r="GZ144" s="145"/>
      <c r="HA144" s="147"/>
      <c r="HB144" s="147"/>
      <c r="HF144" s="144"/>
      <c r="HG144" s="144"/>
      <c r="HH144" s="145"/>
      <c r="HI144" s="147"/>
      <c r="HJ144" s="147"/>
      <c r="HN144" s="144"/>
      <c r="HO144" s="144"/>
      <c r="HP144" s="145"/>
      <c r="HQ144" s="147"/>
      <c r="HR144" s="147"/>
      <c r="HV144" s="144"/>
      <c r="HW144" s="144"/>
      <c r="HX144" s="145"/>
      <c r="HY144" s="147"/>
      <c r="HZ144" s="147"/>
      <c r="ID144" s="144"/>
      <c r="IE144" s="144"/>
      <c r="IF144" s="145"/>
      <c r="IG144" s="147"/>
      <c r="IH144" s="147"/>
      <c r="IL144" s="144"/>
      <c r="IM144" s="144"/>
      <c r="IN144" s="145"/>
      <c r="IO144" s="147"/>
      <c r="IP144" s="147"/>
    </row>
    <row r="145" spans="2:250" s="152" customFormat="1">
      <c r="B145" s="143" t="s">
        <v>1384</v>
      </c>
      <c r="F145" s="144"/>
      <c r="G145" s="144"/>
      <c r="H145" s="145"/>
      <c r="I145" s="147"/>
      <c r="J145" s="143"/>
      <c r="N145" s="144"/>
      <c r="O145" s="144"/>
      <c r="P145" s="145"/>
      <c r="Q145" s="147"/>
      <c r="R145" s="143"/>
      <c r="V145" s="144"/>
      <c r="W145" s="144"/>
      <c r="X145" s="145"/>
      <c r="Y145" s="147"/>
      <c r="Z145" s="143"/>
      <c r="AD145" s="144"/>
      <c r="AE145" s="144"/>
      <c r="AF145" s="145"/>
      <c r="AG145" s="147"/>
      <c r="AH145" s="143" t="s">
        <v>306</v>
      </c>
      <c r="AL145" s="144"/>
      <c r="AM145" s="144"/>
      <c r="AN145" s="145"/>
      <c r="AO145" s="147"/>
      <c r="AP145" s="143" t="s">
        <v>306</v>
      </c>
      <c r="AT145" s="144"/>
      <c r="AU145" s="144"/>
      <c r="AV145" s="145"/>
      <c r="AW145" s="147"/>
      <c r="AX145" s="143" t="s">
        <v>306</v>
      </c>
      <c r="BB145" s="144"/>
      <c r="BC145" s="144"/>
      <c r="BD145" s="145"/>
      <c r="BE145" s="147"/>
      <c r="BF145" s="143" t="s">
        <v>306</v>
      </c>
      <c r="BJ145" s="144"/>
      <c r="BK145" s="144"/>
      <c r="BL145" s="145"/>
      <c r="BM145" s="147"/>
      <c r="BN145" s="143" t="s">
        <v>306</v>
      </c>
      <c r="BR145" s="144"/>
      <c r="BS145" s="144"/>
      <c r="BT145" s="145"/>
      <c r="BU145" s="147"/>
      <c r="BV145" s="143" t="s">
        <v>306</v>
      </c>
      <c r="BZ145" s="144"/>
      <c r="CA145" s="144"/>
      <c r="CB145" s="145"/>
      <c r="CC145" s="147"/>
      <c r="CD145" s="143" t="s">
        <v>306</v>
      </c>
      <c r="CH145" s="144"/>
      <c r="CI145" s="144"/>
      <c r="CJ145" s="145"/>
      <c r="CK145" s="147"/>
      <c r="CL145" s="143" t="s">
        <v>306</v>
      </c>
      <c r="CP145" s="144"/>
      <c r="CQ145" s="144"/>
      <c r="CR145" s="145"/>
      <c r="CS145" s="147"/>
      <c r="CT145" s="143" t="s">
        <v>306</v>
      </c>
      <c r="CX145" s="144"/>
      <c r="CY145" s="144"/>
      <c r="CZ145" s="145"/>
      <c r="DA145" s="147"/>
      <c r="DB145" s="143" t="s">
        <v>306</v>
      </c>
      <c r="DF145" s="144"/>
      <c r="DG145" s="144"/>
      <c r="DH145" s="145"/>
      <c r="DI145" s="147"/>
      <c r="DJ145" s="143" t="s">
        <v>306</v>
      </c>
      <c r="DN145" s="144"/>
      <c r="DO145" s="144"/>
      <c r="DP145" s="145"/>
      <c r="DQ145" s="147"/>
      <c r="DR145" s="143" t="s">
        <v>306</v>
      </c>
      <c r="DV145" s="144"/>
      <c r="DW145" s="144"/>
      <c r="DX145" s="145"/>
      <c r="DY145" s="147"/>
      <c r="DZ145" s="143" t="s">
        <v>306</v>
      </c>
      <c r="ED145" s="144"/>
      <c r="EE145" s="144"/>
      <c r="EF145" s="145"/>
      <c r="EG145" s="147"/>
      <c r="EH145" s="143" t="s">
        <v>306</v>
      </c>
      <c r="EL145" s="144"/>
      <c r="EM145" s="144"/>
      <c r="EN145" s="145"/>
      <c r="EO145" s="147"/>
      <c r="EP145" s="143" t="s">
        <v>306</v>
      </c>
      <c r="ET145" s="144"/>
      <c r="EU145" s="144"/>
      <c r="EV145" s="145"/>
      <c r="EW145" s="147"/>
      <c r="EX145" s="143" t="s">
        <v>306</v>
      </c>
      <c r="FB145" s="144"/>
      <c r="FC145" s="144"/>
      <c r="FD145" s="145"/>
      <c r="FE145" s="147"/>
      <c r="FF145" s="143" t="s">
        <v>306</v>
      </c>
      <c r="FJ145" s="144"/>
      <c r="FK145" s="144"/>
      <c r="FL145" s="145"/>
      <c r="FM145" s="147"/>
      <c r="FN145" s="143" t="s">
        <v>306</v>
      </c>
      <c r="FR145" s="144"/>
      <c r="FS145" s="144"/>
      <c r="FT145" s="145"/>
      <c r="FU145" s="147"/>
      <c r="FV145" s="143" t="s">
        <v>306</v>
      </c>
      <c r="FZ145" s="144"/>
      <c r="GA145" s="144"/>
      <c r="GB145" s="145"/>
      <c r="GC145" s="147"/>
      <c r="GD145" s="143" t="s">
        <v>306</v>
      </c>
      <c r="GH145" s="144"/>
      <c r="GI145" s="144"/>
      <c r="GJ145" s="145"/>
      <c r="GK145" s="147"/>
      <c r="GL145" s="143" t="s">
        <v>306</v>
      </c>
      <c r="GP145" s="144"/>
      <c r="GQ145" s="144"/>
      <c r="GR145" s="145"/>
      <c r="GS145" s="147"/>
      <c r="GT145" s="143" t="s">
        <v>306</v>
      </c>
      <c r="GX145" s="144"/>
      <c r="GY145" s="144"/>
      <c r="GZ145" s="145"/>
      <c r="HA145" s="147"/>
      <c r="HB145" s="143" t="s">
        <v>306</v>
      </c>
      <c r="HF145" s="144"/>
      <c r="HG145" s="144"/>
      <c r="HH145" s="145"/>
      <c r="HI145" s="147"/>
      <c r="HJ145" s="143" t="s">
        <v>306</v>
      </c>
      <c r="HN145" s="144"/>
      <c r="HO145" s="144"/>
      <c r="HP145" s="145"/>
      <c r="HQ145" s="147"/>
      <c r="HR145" s="143" t="s">
        <v>306</v>
      </c>
      <c r="HV145" s="144"/>
      <c r="HW145" s="144"/>
      <c r="HX145" s="145"/>
      <c r="HY145" s="147"/>
      <c r="HZ145" s="143" t="s">
        <v>306</v>
      </c>
      <c r="ID145" s="144"/>
      <c r="IE145" s="144"/>
      <c r="IF145" s="145"/>
      <c r="IG145" s="147"/>
      <c r="IH145" s="143" t="s">
        <v>306</v>
      </c>
      <c r="IL145" s="144"/>
      <c r="IM145" s="144"/>
      <c r="IN145" s="145"/>
      <c r="IO145" s="147"/>
      <c r="IP145" s="143" t="s">
        <v>306</v>
      </c>
    </row>
    <row r="146" spans="2:250" s="152" customFormat="1">
      <c r="B146" s="147" t="s">
        <v>307</v>
      </c>
      <c r="F146" s="144"/>
      <c r="G146" s="144"/>
      <c r="H146" s="145"/>
      <c r="I146" s="147"/>
      <c r="J146" s="147"/>
      <c r="N146" s="144"/>
      <c r="O146" s="144"/>
      <c r="P146" s="145"/>
      <c r="Q146" s="147"/>
      <c r="R146" s="147"/>
      <c r="V146" s="144"/>
      <c r="W146" s="144"/>
      <c r="X146" s="145"/>
      <c r="Y146" s="147"/>
      <c r="Z146" s="147"/>
      <c r="AD146" s="144"/>
      <c r="AE146" s="144"/>
      <c r="AF146" s="145"/>
      <c r="AG146" s="147"/>
      <c r="AH146" s="147" t="s">
        <v>307</v>
      </c>
      <c r="AL146" s="144"/>
      <c r="AM146" s="144"/>
      <c r="AN146" s="145"/>
      <c r="AO146" s="147"/>
      <c r="AP146" s="147" t="s">
        <v>307</v>
      </c>
      <c r="AT146" s="144"/>
      <c r="AU146" s="144"/>
      <c r="AV146" s="145"/>
      <c r="AW146" s="147"/>
      <c r="AX146" s="147" t="s">
        <v>307</v>
      </c>
      <c r="BB146" s="144"/>
      <c r="BC146" s="144"/>
      <c r="BD146" s="145"/>
      <c r="BE146" s="147"/>
      <c r="BF146" s="147" t="s">
        <v>307</v>
      </c>
      <c r="BJ146" s="144"/>
      <c r="BK146" s="144"/>
      <c r="BL146" s="145"/>
      <c r="BM146" s="147"/>
      <c r="BN146" s="147" t="s">
        <v>307</v>
      </c>
      <c r="BR146" s="144"/>
      <c r="BS146" s="144"/>
      <c r="BT146" s="145"/>
      <c r="BU146" s="147"/>
      <c r="BV146" s="147" t="s">
        <v>307</v>
      </c>
      <c r="BZ146" s="144"/>
      <c r="CA146" s="144"/>
      <c r="CB146" s="145"/>
      <c r="CC146" s="147"/>
      <c r="CD146" s="147" t="s">
        <v>307</v>
      </c>
      <c r="CH146" s="144"/>
      <c r="CI146" s="144"/>
      <c r="CJ146" s="145"/>
      <c r="CK146" s="147"/>
      <c r="CL146" s="147" t="s">
        <v>307</v>
      </c>
      <c r="CP146" s="144"/>
      <c r="CQ146" s="144"/>
      <c r="CR146" s="145"/>
      <c r="CS146" s="147"/>
      <c r="CT146" s="147" t="s">
        <v>307</v>
      </c>
      <c r="CX146" s="144"/>
      <c r="CY146" s="144"/>
      <c r="CZ146" s="145"/>
      <c r="DA146" s="147"/>
      <c r="DB146" s="147" t="s">
        <v>307</v>
      </c>
      <c r="DF146" s="144"/>
      <c r="DG146" s="144"/>
      <c r="DH146" s="145"/>
      <c r="DI146" s="147"/>
      <c r="DJ146" s="147" t="s">
        <v>307</v>
      </c>
      <c r="DN146" s="144"/>
      <c r="DO146" s="144"/>
      <c r="DP146" s="145"/>
      <c r="DQ146" s="147"/>
      <c r="DR146" s="147" t="s">
        <v>307</v>
      </c>
      <c r="DV146" s="144"/>
      <c r="DW146" s="144"/>
      <c r="DX146" s="145"/>
      <c r="DY146" s="147"/>
      <c r="DZ146" s="147" t="s">
        <v>307</v>
      </c>
      <c r="ED146" s="144"/>
      <c r="EE146" s="144"/>
      <c r="EF146" s="145"/>
      <c r="EG146" s="147"/>
      <c r="EH146" s="147" t="s">
        <v>307</v>
      </c>
      <c r="EL146" s="144"/>
      <c r="EM146" s="144"/>
      <c r="EN146" s="145"/>
      <c r="EO146" s="147"/>
      <c r="EP146" s="147" t="s">
        <v>307</v>
      </c>
      <c r="ET146" s="144"/>
      <c r="EU146" s="144"/>
      <c r="EV146" s="145"/>
      <c r="EW146" s="147"/>
      <c r="EX146" s="147" t="s">
        <v>307</v>
      </c>
      <c r="FB146" s="144"/>
      <c r="FC146" s="144"/>
      <c r="FD146" s="145"/>
      <c r="FE146" s="147"/>
      <c r="FF146" s="147" t="s">
        <v>307</v>
      </c>
      <c r="FJ146" s="144"/>
      <c r="FK146" s="144"/>
      <c r="FL146" s="145"/>
      <c r="FM146" s="147"/>
      <c r="FN146" s="147" t="s">
        <v>307</v>
      </c>
      <c r="FR146" s="144"/>
      <c r="FS146" s="144"/>
      <c r="FT146" s="145"/>
      <c r="FU146" s="147"/>
      <c r="FV146" s="147" t="s">
        <v>307</v>
      </c>
      <c r="FZ146" s="144"/>
      <c r="GA146" s="144"/>
      <c r="GB146" s="145"/>
      <c r="GC146" s="147"/>
      <c r="GD146" s="147" t="s">
        <v>307</v>
      </c>
      <c r="GH146" s="144"/>
      <c r="GI146" s="144"/>
      <c r="GJ146" s="145"/>
      <c r="GK146" s="147"/>
      <c r="GL146" s="147" t="s">
        <v>307</v>
      </c>
      <c r="GP146" s="144"/>
      <c r="GQ146" s="144"/>
      <c r="GR146" s="145"/>
      <c r="GS146" s="147"/>
      <c r="GT146" s="147" t="s">
        <v>307</v>
      </c>
      <c r="GX146" s="144"/>
      <c r="GY146" s="144"/>
      <c r="GZ146" s="145"/>
      <c r="HA146" s="147"/>
      <c r="HB146" s="147" t="s">
        <v>307</v>
      </c>
      <c r="HF146" s="144"/>
      <c r="HG146" s="144"/>
      <c r="HH146" s="145"/>
      <c r="HI146" s="147"/>
      <c r="HJ146" s="147" t="s">
        <v>307</v>
      </c>
      <c r="HN146" s="144"/>
      <c r="HO146" s="144"/>
      <c r="HP146" s="145"/>
      <c r="HQ146" s="147"/>
      <c r="HR146" s="147" t="s">
        <v>307</v>
      </c>
      <c r="HV146" s="144"/>
      <c r="HW146" s="144"/>
      <c r="HX146" s="145"/>
      <c r="HY146" s="147"/>
      <c r="HZ146" s="147" t="s">
        <v>307</v>
      </c>
      <c r="ID146" s="144"/>
      <c r="IE146" s="144"/>
      <c r="IF146" s="145"/>
      <c r="IG146" s="147"/>
      <c r="IH146" s="147" t="s">
        <v>307</v>
      </c>
      <c r="IL146" s="144"/>
      <c r="IM146" s="144"/>
      <c r="IN146" s="145"/>
      <c r="IO146" s="147"/>
      <c r="IP146" s="147" t="s">
        <v>307</v>
      </c>
    </row>
    <row r="147" spans="2:250" s="152" customFormat="1">
      <c r="B147" s="147" t="s">
        <v>308</v>
      </c>
      <c r="F147" s="144"/>
      <c r="G147" s="144"/>
      <c r="H147" s="145"/>
      <c r="I147" s="147"/>
      <c r="J147" s="147"/>
      <c r="N147" s="144"/>
      <c r="O147" s="144"/>
      <c r="P147" s="145"/>
      <c r="Q147" s="147"/>
      <c r="R147" s="147"/>
      <c r="V147" s="144"/>
      <c r="W147" s="144"/>
      <c r="X147" s="145"/>
      <c r="Y147" s="147"/>
      <c r="Z147" s="147"/>
      <c r="AD147" s="144"/>
      <c r="AE147" s="144"/>
      <c r="AF147" s="145"/>
      <c r="AG147" s="147"/>
      <c r="AH147" s="147" t="s">
        <v>308</v>
      </c>
      <c r="AL147" s="144"/>
      <c r="AM147" s="144"/>
      <c r="AN147" s="145"/>
      <c r="AO147" s="147"/>
      <c r="AP147" s="147" t="s">
        <v>308</v>
      </c>
      <c r="AT147" s="144"/>
      <c r="AU147" s="144"/>
      <c r="AV147" s="145"/>
      <c r="AW147" s="147"/>
      <c r="AX147" s="147" t="s">
        <v>308</v>
      </c>
      <c r="BB147" s="144"/>
      <c r="BC147" s="144"/>
      <c r="BD147" s="145"/>
      <c r="BE147" s="147"/>
      <c r="BF147" s="147" t="s">
        <v>308</v>
      </c>
      <c r="BJ147" s="144"/>
      <c r="BK147" s="144"/>
      <c r="BL147" s="145"/>
      <c r="BM147" s="147"/>
      <c r="BN147" s="147" t="s">
        <v>308</v>
      </c>
      <c r="BR147" s="144"/>
      <c r="BS147" s="144"/>
      <c r="BT147" s="145"/>
      <c r="BU147" s="147"/>
      <c r="BV147" s="147" t="s">
        <v>308</v>
      </c>
      <c r="BZ147" s="144"/>
      <c r="CA147" s="144"/>
      <c r="CB147" s="145"/>
      <c r="CC147" s="147"/>
      <c r="CD147" s="147" t="s">
        <v>308</v>
      </c>
      <c r="CH147" s="144"/>
      <c r="CI147" s="144"/>
      <c r="CJ147" s="145"/>
      <c r="CK147" s="147"/>
      <c r="CL147" s="147" t="s">
        <v>308</v>
      </c>
      <c r="CP147" s="144"/>
      <c r="CQ147" s="144"/>
      <c r="CR147" s="145"/>
      <c r="CS147" s="147"/>
      <c r="CT147" s="147" t="s">
        <v>308</v>
      </c>
      <c r="CX147" s="144"/>
      <c r="CY147" s="144"/>
      <c r="CZ147" s="145"/>
      <c r="DA147" s="147"/>
      <c r="DB147" s="147" t="s">
        <v>308</v>
      </c>
      <c r="DF147" s="144"/>
      <c r="DG147" s="144"/>
      <c r="DH147" s="145"/>
      <c r="DI147" s="147"/>
      <c r="DJ147" s="147" t="s">
        <v>308</v>
      </c>
      <c r="DN147" s="144"/>
      <c r="DO147" s="144"/>
      <c r="DP147" s="145"/>
      <c r="DQ147" s="147"/>
      <c r="DR147" s="147" t="s">
        <v>308</v>
      </c>
      <c r="DV147" s="144"/>
      <c r="DW147" s="144"/>
      <c r="DX147" s="145"/>
      <c r="DY147" s="147"/>
      <c r="DZ147" s="147" t="s">
        <v>308</v>
      </c>
      <c r="ED147" s="144"/>
      <c r="EE147" s="144"/>
      <c r="EF147" s="145"/>
      <c r="EG147" s="147"/>
      <c r="EH147" s="147" t="s">
        <v>308</v>
      </c>
      <c r="EL147" s="144"/>
      <c r="EM147" s="144"/>
      <c r="EN147" s="145"/>
      <c r="EO147" s="147"/>
      <c r="EP147" s="147" t="s">
        <v>308</v>
      </c>
      <c r="ET147" s="144"/>
      <c r="EU147" s="144"/>
      <c r="EV147" s="145"/>
      <c r="EW147" s="147"/>
      <c r="EX147" s="147" t="s">
        <v>308</v>
      </c>
      <c r="FB147" s="144"/>
      <c r="FC147" s="144"/>
      <c r="FD147" s="145"/>
      <c r="FE147" s="147"/>
      <c r="FF147" s="147" t="s">
        <v>308</v>
      </c>
      <c r="FJ147" s="144"/>
      <c r="FK147" s="144"/>
      <c r="FL147" s="145"/>
      <c r="FM147" s="147"/>
      <c r="FN147" s="147" t="s">
        <v>308</v>
      </c>
      <c r="FR147" s="144"/>
      <c r="FS147" s="144"/>
      <c r="FT147" s="145"/>
      <c r="FU147" s="147"/>
      <c r="FV147" s="147" t="s">
        <v>308</v>
      </c>
      <c r="FZ147" s="144"/>
      <c r="GA147" s="144"/>
      <c r="GB147" s="145"/>
      <c r="GC147" s="147"/>
      <c r="GD147" s="147" t="s">
        <v>308</v>
      </c>
      <c r="GH147" s="144"/>
      <c r="GI147" s="144"/>
      <c r="GJ147" s="145"/>
      <c r="GK147" s="147"/>
      <c r="GL147" s="147" t="s">
        <v>308</v>
      </c>
      <c r="GP147" s="144"/>
      <c r="GQ147" s="144"/>
      <c r="GR147" s="145"/>
      <c r="GS147" s="147"/>
      <c r="GT147" s="147" t="s">
        <v>308</v>
      </c>
      <c r="GX147" s="144"/>
      <c r="GY147" s="144"/>
      <c r="GZ147" s="145"/>
      <c r="HA147" s="147"/>
      <c r="HB147" s="147" t="s">
        <v>308</v>
      </c>
      <c r="HF147" s="144"/>
      <c r="HG147" s="144"/>
      <c r="HH147" s="145"/>
      <c r="HI147" s="147"/>
      <c r="HJ147" s="147" t="s">
        <v>308</v>
      </c>
      <c r="HN147" s="144"/>
      <c r="HO147" s="144"/>
      <c r="HP147" s="145"/>
      <c r="HQ147" s="147"/>
      <c r="HR147" s="147" t="s">
        <v>308</v>
      </c>
      <c r="HV147" s="144"/>
      <c r="HW147" s="144"/>
      <c r="HX147" s="145"/>
      <c r="HY147" s="147"/>
      <c r="HZ147" s="147" t="s">
        <v>308</v>
      </c>
      <c r="ID147" s="144"/>
      <c r="IE147" s="144"/>
      <c r="IF147" s="145"/>
      <c r="IG147" s="147"/>
      <c r="IH147" s="147" t="s">
        <v>308</v>
      </c>
      <c r="IL147" s="144"/>
      <c r="IM147" s="144"/>
      <c r="IN147" s="145"/>
      <c r="IO147" s="147"/>
      <c r="IP147" s="147" t="s">
        <v>308</v>
      </c>
    </row>
    <row r="148" spans="2:250" s="152" customFormat="1">
      <c r="B148" s="147" t="s">
        <v>309</v>
      </c>
      <c r="F148" s="144"/>
      <c r="G148" s="144"/>
      <c r="H148" s="145"/>
      <c r="I148" s="147"/>
      <c r="J148" s="147"/>
      <c r="N148" s="144"/>
      <c r="O148" s="144"/>
      <c r="P148" s="145"/>
      <c r="Q148" s="147"/>
      <c r="R148" s="147"/>
      <c r="V148" s="144"/>
      <c r="W148" s="144"/>
      <c r="X148" s="145"/>
      <c r="Y148" s="147"/>
      <c r="Z148" s="147"/>
      <c r="AD148" s="144"/>
      <c r="AE148" s="144"/>
      <c r="AF148" s="145"/>
      <c r="AG148" s="147"/>
      <c r="AH148" s="147" t="s">
        <v>309</v>
      </c>
      <c r="AL148" s="144"/>
      <c r="AM148" s="144"/>
      <c r="AN148" s="145"/>
      <c r="AO148" s="147"/>
      <c r="AP148" s="147" t="s">
        <v>309</v>
      </c>
      <c r="AT148" s="144"/>
      <c r="AU148" s="144"/>
      <c r="AV148" s="145"/>
      <c r="AW148" s="147"/>
      <c r="AX148" s="147" t="s">
        <v>309</v>
      </c>
      <c r="BB148" s="144"/>
      <c r="BC148" s="144"/>
      <c r="BD148" s="145"/>
      <c r="BE148" s="147"/>
      <c r="BF148" s="147" t="s">
        <v>309</v>
      </c>
      <c r="BJ148" s="144"/>
      <c r="BK148" s="144"/>
      <c r="BL148" s="145"/>
      <c r="BM148" s="147"/>
      <c r="BN148" s="147" t="s">
        <v>309</v>
      </c>
      <c r="BR148" s="144"/>
      <c r="BS148" s="144"/>
      <c r="BT148" s="145"/>
      <c r="BU148" s="147"/>
      <c r="BV148" s="147" t="s">
        <v>309</v>
      </c>
      <c r="BZ148" s="144"/>
      <c r="CA148" s="144"/>
      <c r="CB148" s="145"/>
      <c r="CC148" s="147"/>
      <c r="CD148" s="147" t="s">
        <v>309</v>
      </c>
      <c r="CH148" s="144"/>
      <c r="CI148" s="144"/>
      <c r="CJ148" s="145"/>
      <c r="CK148" s="147"/>
      <c r="CL148" s="147" t="s">
        <v>309</v>
      </c>
      <c r="CP148" s="144"/>
      <c r="CQ148" s="144"/>
      <c r="CR148" s="145"/>
      <c r="CS148" s="147"/>
      <c r="CT148" s="147" t="s">
        <v>309</v>
      </c>
      <c r="CX148" s="144"/>
      <c r="CY148" s="144"/>
      <c r="CZ148" s="145"/>
      <c r="DA148" s="147"/>
      <c r="DB148" s="147" t="s">
        <v>309</v>
      </c>
      <c r="DF148" s="144"/>
      <c r="DG148" s="144"/>
      <c r="DH148" s="145"/>
      <c r="DI148" s="147"/>
      <c r="DJ148" s="147" t="s">
        <v>309</v>
      </c>
      <c r="DN148" s="144"/>
      <c r="DO148" s="144"/>
      <c r="DP148" s="145"/>
      <c r="DQ148" s="147"/>
      <c r="DR148" s="147" t="s">
        <v>309</v>
      </c>
      <c r="DV148" s="144"/>
      <c r="DW148" s="144"/>
      <c r="DX148" s="145"/>
      <c r="DY148" s="147"/>
      <c r="DZ148" s="147" t="s">
        <v>309</v>
      </c>
      <c r="ED148" s="144"/>
      <c r="EE148" s="144"/>
      <c r="EF148" s="145"/>
      <c r="EG148" s="147"/>
      <c r="EH148" s="147" t="s">
        <v>309</v>
      </c>
      <c r="EL148" s="144"/>
      <c r="EM148" s="144"/>
      <c r="EN148" s="145"/>
      <c r="EO148" s="147"/>
      <c r="EP148" s="147" t="s">
        <v>309</v>
      </c>
      <c r="ET148" s="144"/>
      <c r="EU148" s="144"/>
      <c r="EV148" s="145"/>
      <c r="EW148" s="147"/>
      <c r="EX148" s="147" t="s">
        <v>309</v>
      </c>
      <c r="FB148" s="144"/>
      <c r="FC148" s="144"/>
      <c r="FD148" s="145"/>
      <c r="FE148" s="147"/>
      <c r="FF148" s="147" t="s">
        <v>309</v>
      </c>
      <c r="FJ148" s="144"/>
      <c r="FK148" s="144"/>
      <c r="FL148" s="145"/>
      <c r="FM148" s="147"/>
      <c r="FN148" s="147" t="s">
        <v>309</v>
      </c>
      <c r="FR148" s="144"/>
      <c r="FS148" s="144"/>
      <c r="FT148" s="145"/>
      <c r="FU148" s="147"/>
      <c r="FV148" s="147" t="s">
        <v>309</v>
      </c>
      <c r="FZ148" s="144"/>
      <c r="GA148" s="144"/>
      <c r="GB148" s="145"/>
      <c r="GC148" s="147"/>
      <c r="GD148" s="147" t="s">
        <v>309</v>
      </c>
      <c r="GH148" s="144"/>
      <c r="GI148" s="144"/>
      <c r="GJ148" s="145"/>
      <c r="GK148" s="147"/>
      <c r="GL148" s="147" t="s">
        <v>309</v>
      </c>
      <c r="GP148" s="144"/>
      <c r="GQ148" s="144"/>
      <c r="GR148" s="145"/>
      <c r="GS148" s="147"/>
      <c r="GT148" s="147" t="s">
        <v>309</v>
      </c>
      <c r="GX148" s="144"/>
      <c r="GY148" s="144"/>
      <c r="GZ148" s="145"/>
      <c r="HA148" s="147"/>
      <c r="HB148" s="147" t="s">
        <v>309</v>
      </c>
      <c r="HF148" s="144"/>
      <c r="HG148" s="144"/>
      <c r="HH148" s="145"/>
      <c r="HI148" s="147"/>
      <c r="HJ148" s="147" t="s">
        <v>309</v>
      </c>
      <c r="HN148" s="144"/>
      <c r="HO148" s="144"/>
      <c r="HP148" s="145"/>
      <c r="HQ148" s="147"/>
      <c r="HR148" s="147" t="s">
        <v>309</v>
      </c>
      <c r="HV148" s="144"/>
      <c r="HW148" s="144"/>
      <c r="HX148" s="145"/>
      <c r="HY148" s="147"/>
      <c r="HZ148" s="147" t="s">
        <v>309</v>
      </c>
      <c r="ID148" s="144"/>
      <c r="IE148" s="144"/>
      <c r="IF148" s="145"/>
      <c r="IG148" s="147"/>
      <c r="IH148" s="147" t="s">
        <v>309</v>
      </c>
      <c r="IL148" s="144"/>
      <c r="IM148" s="144"/>
      <c r="IN148" s="145"/>
      <c r="IO148" s="147"/>
      <c r="IP148" s="147" t="s">
        <v>309</v>
      </c>
    </row>
    <row r="149" spans="2:250" s="152" customFormat="1" ht="9" customHeight="1">
      <c r="B149" s="147"/>
      <c r="F149" s="144"/>
      <c r="G149" s="144"/>
      <c r="H149" s="145"/>
      <c r="I149" s="147"/>
      <c r="J149" s="147"/>
      <c r="N149" s="144"/>
      <c r="O149" s="144"/>
      <c r="P149" s="145"/>
      <c r="Q149" s="147"/>
      <c r="R149" s="147"/>
      <c r="V149" s="144"/>
      <c r="W149" s="144"/>
      <c r="X149" s="145"/>
      <c r="Y149" s="147"/>
      <c r="Z149" s="147"/>
      <c r="AD149" s="144"/>
      <c r="AE149" s="144"/>
      <c r="AF149" s="145"/>
      <c r="AG149" s="147"/>
      <c r="AH149" s="147"/>
      <c r="AL149" s="144"/>
      <c r="AM149" s="144"/>
      <c r="AN149" s="145"/>
      <c r="AO149" s="147"/>
      <c r="AP149" s="147"/>
      <c r="AT149" s="144"/>
      <c r="AU149" s="144"/>
      <c r="AV149" s="145"/>
      <c r="AW149" s="147"/>
      <c r="AX149" s="147"/>
      <c r="BB149" s="144"/>
      <c r="BC149" s="144"/>
      <c r="BD149" s="145"/>
      <c r="BE149" s="147"/>
      <c r="BF149" s="147"/>
      <c r="BJ149" s="144"/>
      <c r="BK149" s="144"/>
      <c r="BL149" s="145"/>
      <c r="BM149" s="147"/>
      <c r="BN149" s="147"/>
      <c r="BR149" s="144"/>
      <c r="BS149" s="144"/>
      <c r="BT149" s="145"/>
      <c r="BU149" s="147"/>
      <c r="BV149" s="147"/>
      <c r="BZ149" s="144"/>
      <c r="CA149" s="144"/>
      <c r="CB149" s="145"/>
      <c r="CC149" s="147"/>
      <c r="CD149" s="147"/>
      <c r="CH149" s="144"/>
      <c r="CI149" s="144"/>
      <c r="CJ149" s="145"/>
      <c r="CK149" s="147"/>
      <c r="CL149" s="147"/>
      <c r="CP149" s="144"/>
      <c r="CQ149" s="144"/>
      <c r="CR149" s="145"/>
      <c r="CS149" s="147"/>
      <c r="CT149" s="147"/>
      <c r="CX149" s="144"/>
      <c r="CY149" s="144"/>
      <c r="CZ149" s="145"/>
      <c r="DA149" s="147"/>
      <c r="DB149" s="147"/>
      <c r="DF149" s="144"/>
      <c r="DG149" s="144"/>
      <c r="DH149" s="145"/>
      <c r="DI149" s="147"/>
      <c r="DJ149" s="147"/>
      <c r="DN149" s="144"/>
      <c r="DO149" s="144"/>
      <c r="DP149" s="145"/>
      <c r="DQ149" s="147"/>
      <c r="DR149" s="147"/>
      <c r="DV149" s="144"/>
      <c r="DW149" s="144"/>
      <c r="DX149" s="145"/>
      <c r="DY149" s="147"/>
      <c r="DZ149" s="147"/>
      <c r="ED149" s="144"/>
      <c r="EE149" s="144"/>
      <c r="EF149" s="145"/>
      <c r="EG149" s="147"/>
      <c r="EH149" s="147"/>
      <c r="EL149" s="144"/>
      <c r="EM149" s="144"/>
      <c r="EN149" s="145"/>
      <c r="EO149" s="147"/>
      <c r="EP149" s="147"/>
      <c r="ET149" s="144"/>
      <c r="EU149" s="144"/>
      <c r="EV149" s="145"/>
      <c r="EW149" s="147"/>
      <c r="EX149" s="147"/>
      <c r="FB149" s="144"/>
      <c r="FC149" s="144"/>
      <c r="FD149" s="145"/>
      <c r="FE149" s="147"/>
      <c r="FF149" s="147"/>
      <c r="FJ149" s="144"/>
      <c r="FK149" s="144"/>
      <c r="FL149" s="145"/>
      <c r="FM149" s="147"/>
      <c r="FN149" s="147"/>
      <c r="FR149" s="144"/>
      <c r="FS149" s="144"/>
      <c r="FT149" s="145"/>
      <c r="FU149" s="147"/>
      <c r="FV149" s="147"/>
      <c r="FZ149" s="144"/>
      <c r="GA149" s="144"/>
      <c r="GB149" s="145"/>
      <c r="GC149" s="147"/>
      <c r="GD149" s="147"/>
      <c r="GH149" s="144"/>
      <c r="GI149" s="144"/>
      <c r="GJ149" s="145"/>
      <c r="GK149" s="147"/>
      <c r="GL149" s="147"/>
      <c r="GP149" s="144"/>
      <c r="GQ149" s="144"/>
      <c r="GR149" s="145"/>
      <c r="GS149" s="147"/>
      <c r="GT149" s="147"/>
      <c r="GX149" s="144"/>
      <c r="GY149" s="144"/>
      <c r="GZ149" s="145"/>
      <c r="HA149" s="147"/>
      <c r="HB149" s="147"/>
      <c r="HF149" s="144"/>
      <c r="HG149" s="144"/>
      <c r="HH149" s="145"/>
      <c r="HI149" s="147"/>
      <c r="HJ149" s="147"/>
      <c r="HN149" s="144"/>
      <c r="HO149" s="144"/>
      <c r="HP149" s="145"/>
      <c r="HQ149" s="147"/>
      <c r="HR149" s="147"/>
      <c r="HV149" s="144"/>
      <c r="HW149" s="144"/>
      <c r="HX149" s="145"/>
      <c r="HY149" s="147"/>
      <c r="HZ149" s="147"/>
      <c r="ID149" s="144"/>
      <c r="IE149" s="144"/>
      <c r="IF149" s="145"/>
      <c r="IG149" s="147"/>
      <c r="IH149" s="147"/>
      <c r="IL149" s="144"/>
      <c r="IM149" s="144"/>
      <c r="IN149" s="145"/>
      <c r="IO149" s="147"/>
      <c r="IP149" s="147"/>
    </row>
    <row r="150" spans="2:250" s="152" customFormat="1">
      <c r="B150" s="143" t="s">
        <v>1385</v>
      </c>
      <c r="F150" s="144"/>
      <c r="G150" s="144"/>
      <c r="H150" s="145"/>
      <c r="I150" s="147"/>
      <c r="J150" s="143"/>
      <c r="N150" s="144"/>
      <c r="O150" s="144"/>
      <c r="P150" s="145"/>
      <c r="Q150" s="147"/>
      <c r="R150" s="143"/>
      <c r="V150" s="144"/>
      <c r="W150" s="144"/>
      <c r="X150" s="145"/>
      <c r="Y150" s="147"/>
      <c r="Z150" s="143"/>
      <c r="AD150" s="144"/>
      <c r="AE150" s="144"/>
      <c r="AF150" s="145"/>
      <c r="AG150" s="147"/>
      <c r="AH150" s="143" t="s">
        <v>310</v>
      </c>
      <c r="AL150" s="144"/>
      <c r="AM150" s="144"/>
      <c r="AN150" s="145"/>
      <c r="AO150" s="147"/>
      <c r="AP150" s="143" t="s">
        <v>310</v>
      </c>
      <c r="AT150" s="144"/>
      <c r="AU150" s="144"/>
      <c r="AV150" s="145"/>
      <c r="AW150" s="147"/>
      <c r="AX150" s="143" t="s">
        <v>310</v>
      </c>
      <c r="BB150" s="144"/>
      <c r="BC150" s="144"/>
      <c r="BD150" s="145"/>
      <c r="BE150" s="147"/>
      <c r="BF150" s="143" t="s">
        <v>310</v>
      </c>
      <c r="BJ150" s="144"/>
      <c r="BK150" s="144"/>
      <c r="BL150" s="145"/>
      <c r="BM150" s="147"/>
      <c r="BN150" s="143" t="s">
        <v>310</v>
      </c>
      <c r="BR150" s="144"/>
      <c r="BS150" s="144"/>
      <c r="BT150" s="145"/>
      <c r="BU150" s="147"/>
      <c r="BV150" s="143" t="s">
        <v>310</v>
      </c>
      <c r="BZ150" s="144"/>
      <c r="CA150" s="144"/>
      <c r="CB150" s="145"/>
      <c r="CC150" s="147"/>
      <c r="CD150" s="143" t="s">
        <v>310</v>
      </c>
      <c r="CH150" s="144"/>
      <c r="CI150" s="144"/>
      <c r="CJ150" s="145"/>
      <c r="CK150" s="147"/>
      <c r="CL150" s="143" t="s">
        <v>310</v>
      </c>
      <c r="CP150" s="144"/>
      <c r="CQ150" s="144"/>
      <c r="CR150" s="145"/>
      <c r="CS150" s="147"/>
      <c r="CT150" s="143" t="s">
        <v>310</v>
      </c>
      <c r="CX150" s="144"/>
      <c r="CY150" s="144"/>
      <c r="CZ150" s="145"/>
      <c r="DA150" s="147"/>
      <c r="DB150" s="143" t="s">
        <v>310</v>
      </c>
      <c r="DF150" s="144"/>
      <c r="DG150" s="144"/>
      <c r="DH150" s="145"/>
      <c r="DI150" s="147"/>
      <c r="DJ150" s="143" t="s">
        <v>310</v>
      </c>
      <c r="DN150" s="144"/>
      <c r="DO150" s="144"/>
      <c r="DP150" s="145"/>
      <c r="DQ150" s="147"/>
      <c r="DR150" s="143" t="s">
        <v>310</v>
      </c>
      <c r="DV150" s="144"/>
      <c r="DW150" s="144"/>
      <c r="DX150" s="145"/>
      <c r="DY150" s="147"/>
      <c r="DZ150" s="143" t="s">
        <v>310</v>
      </c>
      <c r="ED150" s="144"/>
      <c r="EE150" s="144"/>
      <c r="EF150" s="145"/>
      <c r="EG150" s="147"/>
      <c r="EH150" s="143" t="s">
        <v>310</v>
      </c>
      <c r="EL150" s="144"/>
      <c r="EM150" s="144"/>
      <c r="EN150" s="145"/>
      <c r="EO150" s="147"/>
      <c r="EP150" s="143" t="s">
        <v>310</v>
      </c>
      <c r="ET150" s="144"/>
      <c r="EU150" s="144"/>
      <c r="EV150" s="145"/>
      <c r="EW150" s="147"/>
      <c r="EX150" s="143" t="s">
        <v>310</v>
      </c>
      <c r="FB150" s="144"/>
      <c r="FC150" s="144"/>
      <c r="FD150" s="145"/>
      <c r="FE150" s="147"/>
      <c r="FF150" s="143" t="s">
        <v>310</v>
      </c>
      <c r="FJ150" s="144"/>
      <c r="FK150" s="144"/>
      <c r="FL150" s="145"/>
      <c r="FM150" s="147"/>
      <c r="FN150" s="143" t="s">
        <v>310</v>
      </c>
      <c r="FR150" s="144"/>
      <c r="FS150" s="144"/>
      <c r="FT150" s="145"/>
      <c r="FU150" s="147"/>
      <c r="FV150" s="143" t="s">
        <v>310</v>
      </c>
      <c r="FZ150" s="144"/>
      <c r="GA150" s="144"/>
      <c r="GB150" s="145"/>
      <c r="GC150" s="147"/>
      <c r="GD150" s="143" t="s">
        <v>310</v>
      </c>
      <c r="GH150" s="144"/>
      <c r="GI150" s="144"/>
      <c r="GJ150" s="145"/>
      <c r="GK150" s="147"/>
      <c r="GL150" s="143" t="s">
        <v>310</v>
      </c>
      <c r="GP150" s="144"/>
      <c r="GQ150" s="144"/>
      <c r="GR150" s="145"/>
      <c r="GS150" s="147"/>
      <c r="GT150" s="143" t="s">
        <v>310</v>
      </c>
      <c r="GX150" s="144"/>
      <c r="GY150" s="144"/>
      <c r="GZ150" s="145"/>
      <c r="HA150" s="147"/>
      <c r="HB150" s="143" t="s">
        <v>310</v>
      </c>
      <c r="HF150" s="144"/>
      <c r="HG150" s="144"/>
      <c r="HH150" s="145"/>
      <c r="HI150" s="147"/>
      <c r="HJ150" s="143" t="s">
        <v>310</v>
      </c>
      <c r="HN150" s="144"/>
      <c r="HO150" s="144"/>
      <c r="HP150" s="145"/>
      <c r="HQ150" s="147"/>
      <c r="HR150" s="143" t="s">
        <v>310</v>
      </c>
      <c r="HV150" s="144"/>
      <c r="HW150" s="144"/>
      <c r="HX150" s="145"/>
      <c r="HY150" s="147"/>
      <c r="HZ150" s="143" t="s">
        <v>310</v>
      </c>
      <c r="ID150" s="144"/>
      <c r="IE150" s="144"/>
      <c r="IF150" s="145"/>
      <c r="IG150" s="147"/>
      <c r="IH150" s="143" t="s">
        <v>310</v>
      </c>
      <c r="IL150" s="144"/>
      <c r="IM150" s="144"/>
      <c r="IN150" s="145"/>
      <c r="IO150" s="147"/>
      <c r="IP150" s="143" t="s">
        <v>310</v>
      </c>
    </row>
    <row r="151" spans="2:250" s="152" customFormat="1">
      <c r="B151" s="147" t="s">
        <v>311</v>
      </c>
      <c r="F151" s="144"/>
      <c r="G151" s="144"/>
      <c r="H151" s="145"/>
      <c r="I151" s="147"/>
      <c r="J151" s="147"/>
      <c r="N151" s="144"/>
      <c r="O151" s="144"/>
      <c r="P151" s="145"/>
      <c r="Q151" s="147"/>
      <c r="R151" s="147"/>
      <c r="V151" s="144"/>
      <c r="W151" s="144"/>
      <c r="X151" s="145"/>
      <c r="Y151" s="147"/>
      <c r="Z151" s="147"/>
      <c r="AD151" s="144"/>
      <c r="AE151" s="144"/>
      <c r="AF151" s="145"/>
      <c r="AG151" s="147"/>
      <c r="AH151" s="147" t="s">
        <v>311</v>
      </c>
      <c r="AL151" s="144"/>
      <c r="AM151" s="144"/>
      <c r="AN151" s="145"/>
      <c r="AO151" s="147"/>
      <c r="AP151" s="147" t="s">
        <v>311</v>
      </c>
      <c r="AT151" s="144"/>
      <c r="AU151" s="144"/>
      <c r="AV151" s="145"/>
      <c r="AW151" s="147"/>
      <c r="AX151" s="147" t="s">
        <v>311</v>
      </c>
      <c r="BB151" s="144"/>
      <c r="BC151" s="144"/>
      <c r="BD151" s="145"/>
      <c r="BE151" s="147"/>
      <c r="BF151" s="147" t="s">
        <v>311</v>
      </c>
      <c r="BJ151" s="144"/>
      <c r="BK151" s="144"/>
      <c r="BL151" s="145"/>
      <c r="BM151" s="147"/>
      <c r="BN151" s="147" t="s">
        <v>311</v>
      </c>
      <c r="BR151" s="144"/>
      <c r="BS151" s="144"/>
      <c r="BT151" s="145"/>
      <c r="BU151" s="147"/>
      <c r="BV151" s="147" t="s">
        <v>311</v>
      </c>
      <c r="BZ151" s="144"/>
      <c r="CA151" s="144"/>
      <c r="CB151" s="145"/>
      <c r="CC151" s="147"/>
      <c r="CD151" s="147" t="s">
        <v>311</v>
      </c>
      <c r="CH151" s="144"/>
      <c r="CI151" s="144"/>
      <c r="CJ151" s="145"/>
      <c r="CK151" s="147"/>
      <c r="CL151" s="147" t="s">
        <v>311</v>
      </c>
      <c r="CP151" s="144"/>
      <c r="CQ151" s="144"/>
      <c r="CR151" s="145"/>
      <c r="CS151" s="147"/>
      <c r="CT151" s="147" t="s">
        <v>311</v>
      </c>
      <c r="CX151" s="144"/>
      <c r="CY151" s="144"/>
      <c r="CZ151" s="145"/>
      <c r="DA151" s="147"/>
      <c r="DB151" s="147" t="s">
        <v>311</v>
      </c>
      <c r="DF151" s="144"/>
      <c r="DG151" s="144"/>
      <c r="DH151" s="145"/>
      <c r="DI151" s="147"/>
      <c r="DJ151" s="147" t="s">
        <v>311</v>
      </c>
      <c r="DN151" s="144"/>
      <c r="DO151" s="144"/>
      <c r="DP151" s="145"/>
      <c r="DQ151" s="147"/>
      <c r="DR151" s="147" t="s">
        <v>311</v>
      </c>
      <c r="DV151" s="144"/>
      <c r="DW151" s="144"/>
      <c r="DX151" s="145"/>
      <c r="DY151" s="147"/>
      <c r="DZ151" s="147" t="s">
        <v>311</v>
      </c>
      <c r="ED151" s="144"/>
      <c r="EE151" s="144"/>
      <c r="EF151" s="145"/>
      <c r="EG151" s="147"/>
      <c r="EH151" s="147" t="s">
        <v>311</v>
      </c>
      <c r="EL151" s="144"/>
      <c r="EM151" s="144"/>
      <c r="EN151" s="145"/>
      <c r="EO151" s="147"/>
      <c r="EP151" s="147" t="s">
        <v>311</v>
      </c>
      <c r="ET151" s="144"/>
      <c r="EU151" s="144"/>
      <c r="EV151" s="145"/>
      <c r="EW151" s="147"/>
      <c r="EX151" s="147" t="s">
        <v>311</v>
      </c>
      <c r="FB151" s="144"/>
      <c r="FC151" s="144"/>
      <c r="FD151" s="145"/>
      <c r="FE151" s="147"/>
      <c r="FF151" s="147" t="s">
        <v>311</v>
      </c>
      <c r="FJ151" s="144"/>
      <c r="FK151" s="144"/>
      <c r="FL151" s="145"/>
      <c r="FM151" s="147"/>
      <c r="FN151" s="147" t="s">
        <v>311</v>
      </c>
      <c r="FR151" s="144"/>
      <c r="FS151" s="144"/>
      <c r="FT151" s="145"/>
      <c r="FU151" s="147"/>
      <c r="FV151" s="147" t="s">
        <v>311</v>
      </c>
      <c r="FZ151" s="144"/>
      <c r="GA151" s="144"/>
      <c r="GB151" s="145"/>
      <c r="GC151" s="147"/>
      <c r="GD151" s="147" t="s">
        <v>311</v>
      </c>
      <c r="GH151" s="144"/>
      <c r="GI151" s="144"/>
      <c r="GJ151" s="145"/>
      <c r="GK151" s="147"/>
      <c r="GL151" s="147" t="s">
        <v>311</v>
      </c>
      <c r="GP151" s="144"/>
      <c r="GQ151" s="144"/>
      <c r="GR151" s="145"/>
      <c r="GS151" s="147"/>
      <c r="GT151" s="147" t="s">
        <v>311</v>
      </c>
      <c r="GX151" s="144"/>
      <c r="GY151" s="144"/>
      <c r="GZ151" s="145"/>
      <c r="HA151" s="147"/>
      <c r="HB151" s="147" t="s">
        <v>311</v>
      </c>
      <c r="HF151" s="144"/>
      <c r="HG151" s="144"/>
      <c r="HH151" s="145"/>
      <c r="HI151" s="147"/>
      <c r="HJ151" s="147" t="s">
        <v>311</v>
      </c>
      <c r="HN151" s="144"/>
      <c r="HO151" s="144"/>
      <c r="HP151" s="145"/>
      <c r="HQ151" s="147"/>
      <c r="HR151" s="147" t="s">
        <v>311</v>
      </c>
      <c r="HV151" s="144"/>
      <c r="HW151" s="144"/>
      <c r="HX151" s="145"/>
      <c r="HY151" s="147"/>
      <c r="HZ151" s="147" t="s">
        <v>311</v>
      </c>
      <c r="ID151" s="144"/>
      <c r="IE151" s="144"/>
      <c r="IF151" s="145"/>
      <c r="IG151" s="147"/>
      <c r="IH151" s="147" t="s">
        <v>311</v>
      </c>
      <c r="IL151" s="144"/>
      <c r="IM151" s="144"/>
      <c r="IN151" s="145"/>
      <c r="IO151" s="147"/>
      <c r="IP151" s="147" t="s">
        <v>311</v>
      </c>
    </row>
    <row r="152" spans="2:250" s="152" customFormat="1">
      <c r="B152" s="147" t="s">
        <v>312</v>
      </c>
      <c r="F152" s="144"/>
      <c r="G152" s="144"/>
      <c r="H152" s="145"/>
      <c r="I152" s="147"/>
      <c r="J152" s="147"/>
      <c r="N152" s="144"/>
      <c r="O152" s="144"/>
      <c r="P152" s="145"/>
      <c r="Q152" s="147"/>
      <c r="R152" s="147"/>
      <c r="V152" s="144"/>
      <c r="W152" s="144"/>
      <c r="X152" s="145"/>
      <c r="Y152" s="147"/>
      <c r="Z152" s="147"/>
      <c r="AD152" s="144"/>
      <c r="AE152" s="144"/>
      <c r="AF152" s="145"/>
      <c r="AG152" s="147"/>
      <c r="AH152" s="147" t="s">
        <v>312</v>
      </c>
      <c r="AL152" s="144"/>
      <c r="AM152" s="144"/>
      <c r="AN152" s="145"/>
      <c r="AO152" s="147"/>
      <c r="AP152" s="147" t="s">
        <v>312</v>
      </c>
      <c r="AT152" s="144"/>
      <c r="AU152" s="144"/>
      <c r="AV152" s="145"/>
      <c r="AW152" s="147"/>
      <c r="AX152" s="147" t="s">
        <v>312</v>
      </c>
      <c r="BB152" s="144"/>
      <c r="BC152" s="144"/>
      <c r="BD152" s="145"/>
      <c r="BE152" s="147"/>
      <c r="BF152" s="147" t="s">
        <v>312</v>
      </c>
      <c r="BJ152" s="144"/>
      <c r="BK152" s="144"/>
      <c r="BL152" s="145"/>
      <c r="BM152" s="147"/>
      <c r="BN152" s="147" t="s">
        <v>312</v>
      </c>
      <c r="BR152" s="144"/>
      <c r="BS152" s="144"/>
      <c r="BT152" s="145"/>
      <c r="BU152" s="147"/>
      <c r="BV152" s="147" t="s">
        <v>312</v>
      </c>
      <c r="BZ152" s="144"/>
      <c r="CA152" s="144"/>
      <c r="CB152" s="145"/>
      <c r="CC152" s="147"/>
      <c r="CD152" s="147" t="s">
        <v>312</v>
      </c>
      <c r="CH152" s="144"/>
      <c r="CI152" s="144"/>
      <c r="CJ152" s="145"/>
      <c r="CK152" s="147"/>
      <c r="CL152" s="147" t="s">
        <v>312</v>
      </c>
      <c r="CP152" s="144"/>
      <c r="CQ152" s="144"/>
      <c r="CR152" s="145"/>
      <c r="CS152" s="147"/>
      <c r="CT152" s="147" t="s">
        <v>312</v>
      </c>
      <c r="CX152" s="144"/>
      <c r="CY152" s="144"/>
      <c r="CZ152" s="145"/>
      <c r="DA152" s="147"/>
      <c r="DB152" s="147" t="s">
        <v>312</v>
      </c>
      <c r="DF152" s="144"/>
      <c r="DG152" s="144"/>
      <c r="DH152" s="145"/>
      <c r="DI152" s="147"/>
      <c r="DJ152" s="147" t="s">
        <v>312</v>
      </c>
      <c r="DN152" s="144"/>
      <c r="DO152" s="144"/>
      <c r="DP152" s="145"/>
      <c r="DQ152" s="147"/>
      <c r="DR152" s="147" t="s">
        <v>312</v>
      </c>
      <c r="DV152" s="144"/>
      <c r="DW152" s="144"/>
      <c r="DX152" s="145"/>
      <c r="DY152" s="147"/>
      <c r="DZ152" s="147" t="s">
        <v>312</v>
      </c>
      <c r="ED152" s="144"/>
      <c r="EE152" s="144"/>
      <c r="EF152" s="145"/>
      <c r="EG152" s="147"/>
      <c r="EH152" s="147" t="s">
        <v>312</v>
      </c>
      <c r="EL152" s="144"/>
      <c r="EM152" s="144"/>
      <c r="EN152" s="145"/>
      <c r="EO152" s="147"/>
      <c r="EP152" s="147" t="s">
        <v>312</v>
      </c>
      <c r="ET152" s="144"/>
      <c r="EU152" s="144"/>
      <c r="EV152" s="145"/>
      <c r="EW152" s="147"/>
      <c r="EX152" s="147" t="s">
        <v>312</v>
      </c>
      <c r="FB152" s="144"/>
      <c r="FC152" s="144"/>
      <c r="FD152" s="145"/>
      <c r="FE152" s="147"/>
      <c r="FF152" s="147" t="s">
        <v>312</v>
      </c>
      <c r="FJ152" s="144"/>
      <c r="FK152" s="144"/>
      <c r="FL152" s="145"/>
      <c r="FM152" s="147"/>
      <c r="FN152" s="147" t="s">
        <v>312</v>
      </c>
      <c r="FR152" s="144"/>
      <c r="FS152" s="144"/>
      <c r="FT152" s="145"/>
      <c r="FU152" s="147"/>
      <c r="FV152" s="147" t="s">
        <v>312</v>
      </c>
      <c r="FZ152" s="144"/>
      <c r="GA152" s="144"/>
      <c r="GB152" s="145"/>
      <c r="GC152" s="147"/>
      <c r="GD152" s="147" t="s">
        <v>312</v>
      </c>
      <c r="GH152" s="144"/>
      <c r="GI152" s="144"/>
      <c r="GJ152" s="145"/>
      <c r="GK152" s="147"/>
      <c r="GL152" s="147" t="s">
        <v>312</v>
      </c>
      <c r="GP152" s="144"/>
      <c r="GQ152" s="144"/>
      <c r="GR152" s="145"/>
      <c r="GS152" s="147"/>
      <c r="GT152" s="147" t="s">
        <v>312</v>
      </c>
      <c r="GX152" s="144"/>
      <c r="GY152" s="144"/>
      <c r="GZ152" s="145"/>
      <c r="HA152" s="147"/>
      <c r="HB152" s="147" t="s">
        <v>312</v>
      </c>
      <c r="HF152" s="144"/>
      <c r="HG152" s="144"/>
      <c r="HH152" s="145"/>
      <c r="HI152" s="147"/>
      <c r="HJ152" s="147" t="s">
        <v>312</v>
      </c>
      <c r="HN152" s="144"/>
      <c r="HO152" s="144"/>
      <c r="HP152" s="145"/>
      <c r="HQ152" s="147"/>
      <c r="HR152" s="147" t="s">
        <v>312</v>
      </c>
      <c r="HV152" s="144"/>
      <c r="HW152" s="144"/>
      <c r="HX152" s="145"/>
      <c r="HY152" s="147"/>
      <c r="HZ152" s="147" t="s">
        <v>312</v>
      </c>
      <c r="ID152" s="144"/>
      <c r="IE152" s="144"/>
      <c r="IF152" s="145"/>
      <c r="IG152" s="147"/>
      <c r="IH152" s="147" t="s">
        <v>312</v>
      </c>
      <c r="IL152" s="144"/>
      <c r="IM152" s="144"/>
      <c r="IN152" s="145"/>
      <c r="IO152" s="147"/>
      <c r="IP152" s="147" t="s">
        <v>312</v>
      </c>
    </row>
    <row r="153" spans="2:250" s="152" customFormat="1">
      <c r="B153" s="147" t="s">
        <v>313</v>
      </c>
      <c r="F153" s="144"/>
      <c r="G153" s="144"/>
      <c r="H153" s="145"/>
      <c r="I153" s="147"/>
      <c r="J153" s="147"/>
      <c r="N153" s="144"/>
      <c r="O153" s="144"/>
      <c r="P153" s="145"/>
      <c r="Q153" s="147"/>
      <c r="R153" s="147"/>
      <c r="V153" s="144"/>
      <c r="W153" s="144"/>
      <c r="X153" s="145"/>
      <c r="Y153" s="147"/>
      <c r="Z153" s="147"/>
      <c r="AD153" s="144"/>
      <c r="AE153" s="144"/>
      <c r="AF153" s="145"/>
      <c r="AG153" s="147"/>
      <c r="AH153" s="147" t="s">
        <v>313</v>
      </c>
      <c r="AL153" s="144"/>
      <c r="AM153" s="144"/>
      <c r="AN153" s="145"/>
      <c r="AO153" s="147"/>
      <c r="AP153" s="147" t="s">
        <v>313</v>
      </c>
      <c r="AT153" s="144"/>
      <c r="AU153" s="144"/>
      <c r="AV153" s="145"/>
      <c r="AW153" s="147"/>
      <c r="AX153" s="147" t="s">
        <v>313</v>
      </c>
      <c r="BB153" s="144"/>
      <c r="BC153" s="144"/>
      <c r="BD153" s="145"/>
      <c r="BE153" s="147"/>
      <c r="BF153" s="147" t="s">
        <v>313</v>
      </c>
      <c r="BJ153" s="144"/>
      <c r="BK153" s="144"/>
      <c r="BL153" s="145"/>
      <c r="BM153" s="147"/>
      <c r="BN153" s="147" t="s">
        <v>313</v>
      </c>
      <c r="BR153" s="144"/>
      <c r="BS153" s="144"/>
      <c r="BT153" s="145"/>
      <c r="BU153" s="147"/>
      <c r="BV153" s="147" t="s">
        <v>313</v>
      </c>
      <c r="BZ153" s="144"/>
      <c r="CA153" s="144"/>
      <c r="CB153" s="145"/>
      <c r="CC153" s="147"/>
      <c r="CD153" s="147" t="s">
        <v>313</v>
      </c>
      <c r="CH153" s="144"/>
      <c r="CI153" s="144"/>
      <c r="CJ153" s="145"/>
      <c r="CK153" s="147"/>
      <c r="CL153" s="147" t="s">
        <v>313</v>
      </c>
      <c r="CP153" s="144"/>
      <c r="CQ153" s="144"/>
      <c r="CR153" s="145"/>
      <c r="CS153" s="147"/>
      <c r="CT153" s="147" t="s">
        <v>313</v>
      </c>
      <c r="CX153" s="144"/>
      <c r="CY153" s="144"/>
      <c r="CZ153" s="145"/>
      <c r="DA153" s="147"/>
      <c r="DB153" s="147" t="s">
        <v>313</v>
      </c>
      <c r="DF153" s="144"/>
      <c r="DG153" s="144"/>
      <c r="DH153" s="145"/>
      <c r="DI153" s="147"/>
      <c r="DJ153" s="147" t="s">
        <v>313</v>
      </c>
      <c r="DN153" s="144"/>
      <c r="DO153" s="144"/>
      <c r="DP153" s="145"/>
      <c r="DQ153" s="147"/>
      <c r="DR153" s="147" t="s">
        <v>313</v>
      </c>
      <c r="DV153" s="144"/>
      <c r="DW153" s="144"/>
      <c r="DX153" s="145"/>
      <c r="DY153" s="147"/>
      <c r="DZ153" s="147" t="s">
        <v>313</v>
      </c>
      <c r="ED153" s="144"/>
      <c r="EE153" s="144"/>
      <c r="EF153" s="145"/>
      <c r="EG153" s="147"/>
      <c r="EH153" s="147" t="s">
        <v>313</v>
      </c>
      <c r="EL153" s="144"/>
      <c r="EM153" s="144"/>
      <c r="EN153" s="145"/>
      <c r="EO153" s="147"/>
      <c r="EP153" s="147" t="s">
        <v>313</v>
      </c>
      <c r="ET153" s="144"/>
      <c r="EU153" s="144"/>
      <c r="EV153" s="145"/>
      <c r="EW153" s="147"/>
      <c r="EX153" s="147" t="s">
        <v>313</v>
      </c>
      <c r="FB153" s="144"/>
      <c r="FC153" s="144"/>
      <c r="FD153" s="145"/>
      <c r="FE153" s="147"/>
      <c r="FF153" s="147" t="s">
        <v>313</v>
      </c>
      <c r="FJ153" s="144"/>
      <c r="FK153" s="144"/>
      <c r="FL153" s="145"/>
      <c r="FM153" s="147"/>
      <c r="FN153" s="147" t="s">
        <v>313</v>
      </c>
      <c r="FR153" s="144"/>
      <c r="FS153" s="144"/>
      <c r="FT153" s="145"/>
      <c r="FU153" s="147"/>
      <c r="FV153" s="147" t="s">
        <v>313</v>
      </c>
      <c r="FZ153" s="144"/>
      <c r="GA153" s="144"/>
      <c r="GB153" s="145"/>
      <c r="GC153" s="147"/>
      <c r="GD153" s="147" t="s">
        <v>313</v>
      </c>
      <c r="GH153" s="144"/>
      <c r="GI153" s="144"/>
      <c r="GJ153" s="145"/>
      <c r="GK153" s="147"/>
      <c r="GL153" s="147" t="s">
        <v>313</v>
      </c>
      <c r="GP153" s="144"/>
      <c r="GQ153" s="144"/>
      <c r="GR153" s="145"/>
      <c r="GS153" s="147"/>
      <c r="GT153" s="147" t="s">
        <v>313</v>
      </c>
      <c r="GX153" s="144"/>
      <c r="GY153" s="144"/>
      <c r="GZ153" s="145"/>
      <c r="HA153" s="147"/>
      <c r="HB153" s="147" t="s">
        <v>313</v>
      </c>
      <c r="HF153" s="144"/>
      <c r="HG153" s="144"/>
      <c r="HH153" s="145"/>
      <c r="HI153" s="147"/>
      <c r="HJ153" s="147" t="s">
        <v>313</v>
      </c>
      <c r="HN153" s="144"/>
      <c r="HO153" s="144"/>
      <c r="HP153" s="145"/>
      <c r="HQ153" s="147"/>
      <c r="HR153" s="147" t="s">
        <v>313</v>
      </c>
      <c r="HV153" s="144"/>
      <c r="HW153" s="144"/>
      <c r="HX153" s="145"/>
      <c r="HY153" s="147"/>
      <c r="HZ153" s="147" t="s">
        <v>313</v>
      </c>
      <c r="ID153" s="144"/>
      <c r="IE153" s="144"/>
      <c r="IF153" s="145"/>
      <c r="IG153" s="147"/>
      <c r="IH153" s="147" t="s">
        <v>313</v>
      </c>
      <c r="IL153" s="144"/>
      <c r="IM153" s="144"/>
      <c r="IN153" s="145"/>
      <c r="IO153" s="147"/>
      <c r="IP153" s="147" t="s">
        <v>313</v>
      </c>
    </row>
    <row r="154" spans="2:250" s="152" customFormat="1">
      <c r="B154" s="147" t="s">
        <v>439</v>
      </c>
      <c r="F154" s="144"/>
      <c r="G154" s="144"/>
      <c r="H154" s="145"/>
      <c r="I154" s="147"/>
      <c r="J154" s="147"/>
      <c r="N154" s="144"/>
      <c r="O154" s="144"/>
      <c r="P154" s="145"/>
      <c r="Q154" s="147"/>
      <c r="R154" s="147"/>
      <c r="V154" s="144"/>
      <c r="W154" s="144"/>
      <c r="X154" s="145"/>
      <c r="Y154" s="147"/>
      <c r="Z154" s="147"/>
      <c r="AD154" s="144"/>
      <c r="AE154" s="144"/>
      <c r="AF154" s="145"/>
      <c r="AG154" s="147"/>
      <c r="AH154" s="147" t="s">
        <v>314</v>
      </c>
      <c r="AL154" s="144"/>
      <c r="AM154" s="144"/>
      <c r="AN154" s="145"/>
      <c r="AO154" s="147"/>
      <c r="AP154" s="147" t="s">
        <v>314</v>
      </c>
      <c r="AT154" s="144"/>
      <c r="AU154" s="144"/>
      <c r="AV154" s="145"/>
      <c r="AW154" s="147"/>
      <c r="AX154" s="147" t="s">
        <v>314</v>
      </c>
      <c r="BB154" s="144"/>
      <c r="BC154" s="144"/>
      <c r="BD154" s="145"/>
      <c r="BE154" s="147"/>
      <c r="BF154" s="147" t="s">
        <v>314</v>
      </c>
      <c r="BJ154" s="144"/>
      <c r="BK154" s="144"/>
      <c r="BL154" s="145"/>
      <c r="BM154" s="147"/>
      <c r="BN154" s="147" t="s">
        <v>314</v>
      </c>
      <c r="BR154" s="144"/>
      <c r="BS154" s="144"/>
      <c r="BT154" s="145"/>
      <c r="BU154" s="147"/>
      <c r="BV154" s="147" t="s">
        <v>314</v>
      </c>
      <c r="BZ154" s="144"/>
      <c r="CA154" s="144"/>
      <c r="CB154" s="145"/>
      <c r="CC154" s="147"/>
      <c r="CD154" s="147" t="s">
        <v>314</v>
      </c>
      <c r="CH154" s="144"/>
      <c r="CI154" s="144"/>
      <c r="CJ154" s="145"/>
      <c r="CK154" s="147"/>
      <c r="CL154" s="147" t="s">
        <v>314</v>
      </c>
      <c r="CP154" s="144"/>
      <c r="CQ154" s="144"/>
      <c r="CR154" s="145"/>
      <c r="CS154" s="147"/>
      <c r="CT154" s="147" t="s">
        <v>314</v>
      </c>
      <c r="CX154" s="144"/>
      <c r="CY154" s="144"/>
      <c r="CZ154" s="145"/>
      <c r="DA154" s="147"/>
      <c r="DB154" s="147" t="s">
        <v>314</v>
      </c>
      <c r="DF154" s="144"/>
      <c r="DG154" s="144"/>
      <c r="DH154" s="145"/>
      <c r="DI154" s="147"/>
      <c r="DJ154" s="147" t="s">
        <v>314</v>
      </c>
      <c r="DN154" s="144"/>
      <c r="DO154" s="144"/>
      <c r="DP154" s="145"/>
      <c r="DQ154" s="147"/>
      <c r="DR154" s="147" t="s">
        <v>314</v>
      </c>
      <c r="DV154" s="144"/>
      <c r="DW154" s="144"/>
      <c r="DX154" s="145"/>
      <c r="DY154" s="147"/>
      <c r="DZ154" s="147" t="s">
        <v>314</v>
      </c>
      <c r="ED154" s="144"/>
      <c r="EE154" s="144"/>
      <c r="EF154" s="145"/>
      <c r="EG154" s="147"/>
      <c r="EH154" s="147" t="s">
        <v>314</v>
      </c>
      <c r="EL154" s="144"/>
      <c r="EM154" s="144"/>
      <c r="EN154" s="145"/>
      <c r="EO154" s="147"/>
      <c r="EP154" s="147" t="s">
        <v>314</v>
      </c>
      <c r="ET154" s="144"/>
      <c r="EU154" s="144"/>
      <c r="EV154" s="145"/>
      <c r="EW154" s="147"/>
      <c r="EX154" s="147" t="s">
        <v>314</v>
      </c>
      <c r="FB154" s="144"/>
      <c r="FC154" s="144"/>
      <c r="FD154" s="145"/>
      <c r="FE154" s="147"/>
      <c r="FF154" s="147" t="s">
        <v>314</v>
      </c>
      <c r="FJ154" s="144"/>
      <c r="FK154" s="144"/>
      <c r="FL154" s="145"/>
      <c r="FM154" s="147"/>
      <c r="FN154" s="147" t="s">
        <v>314</v>
      </c>
      <c r="FR154" s="144"/>
      <c r="FS154" s="144"/>
      <c r="FT154" s="145"/>
      <c r="FU154" s="147"/>
      <c r="FV154" s="147" t="s">
        <v>314</v>
      </c>
      <c r="FZ154" s="144"/>
      <c r="GA154" s="144"/>
      <c r="GB154" s="145"/>
      <c r="GC154" s="147"/>
      <c r="GD154" s="147" t="s">
        <v>314</v>
      </c>
      <c r="GH154" s="144"/>
      <c r="GI154" s="144"/>
      <c r="GJ154" s="145"/>
      <c r="GK154" s="147"/>
      <c r="GL154" s="147" t="s">
        <v>314</v>
      </c>
      <c r="GP154" s="144"/>
      <c r="GQ154" s="144"/>
      <c r="GR154" s="145"/>
      <c r="GS154" s="147"/>
      <c r="GT154" s="147" t="s">
        <v>314</v>
      </c>
      <c r="GX154" s="144"/>
      <c r="GY154" s="144"/>
      <c r="GZ154" s="145"/>
      <c r="HA154" s="147"/>
      <c r="HB154" s="147" t="s">
        <v>314</v>
      </c>
      <c r="HF154" s="144"/>
      <c r="HG154" s="144"/>
      <c r="HH154" s="145"/>
      <c r="HI154" s="147"/>
      <c r="HJ154" s="147" t="s">
        <v>314</v>
      </c>
      <c r="HN154" s="144"/>
      <c r="HO154" s="144"/>
      <c r="HP154" s="145"/>
      <c r="HQ154" s="147"/>
      <c r="HR154" s="147" t="s">
        <v>314</v>
      </c>
      <c r="HV154" s="144"/>
      <c r="HW154" s="144"/>
      <c r="HX154" s="145"/>
      <c r="HY154" s="147"/>
      <c r="HZ154" s="147" t="s">
        <v>314</v>
      </c>
      <c r="ID154" s="144"/>
      <c r="IE154" s="144"/>
      <c r="IF154" s="145"/>
      <c r="IG154" s="147"/>
      <c r="IH154" s="147" t="s">
        <v>314</v>
      </c>
      <c r="IL154" s="144"/>
      <c r="IM154" s="144"/>
      <c r="IN154" s="145"/>
      <c r="IO154" s="147"/>
      <c r="IP154" s="147" t="s">
        <v>314</v>
      </c>
    </row>
    <row r="155" spans="2:250" s="152" customFormat="1" ht="9" customHeight="1">
      <c r="B155" s="147"/>
      <c r="F155" s="144"/>
      <c r="G155" s="144"/>
      <c r="H155" s="145"/>
      <c r="I155" s="147"/>
      <c r="J155" s="147"/>
      <c r="N155" s="144"/>
      <c r="O155" s="144"/>
      <c r="P155" s="145"/>
      <c r="Q155" s="147"/>
      <c r="R155" s="147"/>
      <c r="V155" s="144"/>
      <c r="W155" s="144"/>
      <c r="X155" s="145"/>
      <c r="Y155" s="147"/>
      <c r="Z155" s="147"/>
      <c r="AD155" s="144"/>
      <c r="AE155" s="144"/>
      <c r="AF155" s="145"/>
      <c r="AG155" s="147"/>
      <c r="AH155" s="147"/>
      <c r="AL155" s="144"/>
      <c r="AM155" s="144"/>
      <c r="AN155" s="145"/>
      <c r="AO155" s="147"/>
      <c r="AP155" s="147"/>
      <c r="AT155" s="144"/>
      <c r="AU155" s="144"/>
      <c r="AV155" s="145"/>
      <c r="AW155" s="147"/>
      <c r="AX155" s="147"/>
      <c r="BB155" s="144"/>
      <c r="BC155" s="144"/>
      <c r="BD155" s="145"/>
      <c r="BE155" s="147"/>
      <c r="BF155" s="147"/>
      <c r="BJ155" s="144"/>
      <c r="BK155" s="144"/>
      <c r="BL155" s="145"/>
      <c r="BM155" s="147"/>
      <c r="BN155" s="147"/>
      <c r="BR155" s="144"/>
      <c r="BS155" s="144"/>
      <c r="BT155" s="145"/>
      <c r="BU155" s="147"/>
      <c r="BV155" s="147"/>
      <c r="BZ155" s="144"/>
      <c r="CA155" s="144"/>
      <c r="CB155" s="145"/>
      <c r="CC155" s="147"/>
      <c r="CD155" s="147"/>
      <c r="CH155" s="144"/>
      <c r="CI155" s="144"/>
      <c r="CJ155" s="145"/>
      <c r="CK155" s="147"/>
      <c r="CL155" s="147"/>
      <c r="CP155" s="144"/>
      <c r="CQ155" s="144"/>
      <c r="CR155" s="145"/>
      <c r="CS155" s="147"/>
      <c r="CT155" s="147"/>
      <c r="CX155" s="144"/>
      <c r="CY155" s="144"/>
      <c r="CZ155" s="145"/>
      <c r="DA155" s="147"/>
      <c r="DB155" s="147"/>
      <c r="DF155" s="144"/>
      <c r="DG155" s="144"/>
      <c r="DH155" s="145"/>
      <c r="DI155" s="147"/>
      <c r="DJ155" s="147"/>
      <c r="DN155" s="144"/>
      <c r="DO155" s="144"/>
      <c r="DP155" s="145"/>
      <c r="DQ155" s="147"/>
      <c r="DR155" s="147"/>
      <c r="DV155" s="144"/>
      <c r="DW155" s="144"/>
      <c r="DX155" s="145"/>
      <c r="DY155" s="147"/>
      <c r="DZ155" s="147"/>
      <c r="ED155" s="144"/>
      <c r="EE155" s="144"/>
      <c r="EF155" s="145"/>
      <c r="EG155" s="147"/>
      <c r="EH155" s="147"/>
      <c r="EL155" s="144"/>
      <c r="EM155" s="144"/>
      <c r="EN155" s="145"/>
      <c r="EO155" s="147"/>
      <c r="EP155" s="147"/>
      <c r="ET155" s="144"/>
      <c r="EU155" s="144"/>
      <c r="EV155" s="145"/>
      <c r="EW155" s="147"/>
      <c r="EX155" s="147"/>
      <c r="FB155" s="144"/>
      <c r="FC155" s="144"/>
      <c r="FD155" s="145"/>
      <c r="FE155" s="147"/>
      <c r="FF155" s="147"/>
      <c r="FJ155" s="144"/>
      <c r="FK155" s="144"/>
      <c r="FL155" s="145"/>
      <c r="FM155" s="147"/>
      <c r="FN155" s="147"/>
      <c r="FR155" s="144"/>
      <c r="FS155" s="144"/>
      <c r="FT155" s="145"/>
      <c r="FU155" s="147"/>
      <c r="FV155" s="147"/>
      <c r="FZ155" s="144"/>
      <c r="GA155" s="144"/>
      <c r="GB155" s="145"/>
      <c r="GC155" s="147"/>
      <c r="GD155" s="147"/>
      <c r="GH155" s="144"/>
      <c r="GI155" s="144"/>
      <c r="GJ155" s="145"/>
      <c r="GK155" s="147"/>
      <c r="GL155" s="147"/>
      <c r="GP155" s="144"/>
      <c r="GQ155" s="144"/>
      <c r="GR155" s="145"/>
      <c r="GS155" s="147"/>
      <c r="GT155" s="147"/>
      <c r="GX155" s="144"/>
      <c r="GY155" s="144"/>
      <c r="GZ155" s="145"/>
      <c r="HA155" s="147"/>
      <c r="HB155" s="147"/>
      <c r="HF155" s="144"/>
      <c r="HG155" s="144"/>
      <c r="HH155" s="145"/>
      <c r="HI155" s="147"/>
      <c r="HJ155" s="147"/>
      <c r="HN155" s="144"/>
      <c r="HO155" s="144"/>
      <c r="HP155" s="145"/>
      <c r="HQ155" s="147"/>
      <c r="HR155" s="147"/>
      <c r="HV155" s="144"/>
      <c r="HW155" s="144"/>
      <c r="HX155" s="145"/>
      <c r="HY155" s="147"/>
      <c r="HZ155" s="147"/>
      <c r="ID155" s="144"/>
      <c r="IE155" s="144"/>
      <c r="IF155" s="145"/>
      <c r="IG155" s="147"/>
      <c r="IH155" s="147"/>
      <c r="IL155" s="144"/>
      <c r="IM155" s="144"/>
      <c r="IN155" s="145"/>
      <c r="IO155" s="147"/>
      <c r="IP155" s="147"/>
    </row>
    <row r="156" spans="2:250" s="152" customFormat="1">
      <c r="B156" s="143" t="s">
        <v>1386</v>
      </c>
      <c r="F156" s="144"/>
      <c r="G156" s="144"/>
      <c r="H156" s="145"/>
      <c r="I156" s="147"/>
      <c r="J156" s="143"/>
      <c r="N156" s="144"/>
      <c r="O156" s="144"/>
      <c r="P156" s="145"/>
      <c r="Q156" s="147"/>
      <c r="R156" s="143"/>
      <c r="V156" s="144"/>
      <c r="W156" s="144"/>
      <c r="X156" s="145"/>
      <c r="Y156" s="147"/>
      <c r="Z156" s="143"/>
      <c r="AD156" s="144"/>
      <c r="AE156" s="144"/>
      <c r="AF156" s="145"/>
      <c r="AG156" s="147"/>
      <c r="AH156" s="143" t="s">
        <v>315</v>
      </c>
      <c r="AL156" s="144"/>
      <c r="AM156" s="144"/>
      <c r="AN156" s="145"/>
      <c r="AO156" s="147"/>
      <c r="AP156" s="143" t="s">
        <v>315</v>
      </c>
      <c r="AT156" s="144"/>
      <c r="AU156" s="144"/>
      <c r="AV156" s="145"/>
      <c r="AW156" s="147"/>
      <c r="AX156" s="143" t="s">
        <v>315</v>
      </c>
      <c r="BB156" s="144"/>
      <c r="BC156" s="144"/>
      <c r="BD156" s="145"/>
      <c r="BE156" s="147"/>
      <c r="BF156" s="143" t="s">
        <v>315</v>
      </c>
      <c r="BJ156" s="144"/>
      <c r="BK156" s="144"/>
      <c r="BL156" s="145"/>
      <c r="BM156" s="147"/>
      <c r="BN156" s="143" t="s">
        <v>315</v>
      </c>
      <c r="BR156" s="144"/>
      <c r="BS156" s="144"/>
      <c r="BT156" s="145"/>
      <c r="BU156" s="147"/>
      <c r="BV156" s="143" t="s">
        <v>315</v>
      </c>
      <c r="BZ156" s="144"/>
      <c r="CA156" s="144"/>
      <c r="CB156" s="145"/>
      <c r="CC156" s="147"/>
      <c r="CD156" s="143" t="s">
        <v>315</v>
      </c>
      <c r="CH156" s="144"/>
      <c r="CI156" s="144"/>
      <c r="CJ156" s="145"/>
      <c r="CK156" s="147"/>
      <c r="CL156" s="143" t="s">
        <v>315</v>
      </c>
      <c r="CP156" s="144"/>
      <c r="CQ156" s="144"/>
      <c r="CR156" s="145"/>
      <c r="CS156" s="147"/>
      <c r="CT156" s="143" t="s">
        <v>315</v>
      </c>
      <c r="CX156" s="144"/>
      <c r="CY156" s="144"/>
      <c r="CZ156" s="145"/>
      <c r="DA156" s="147"/>
      <c r="DB156" s="143" t="s">
        <v>315</v>
      </c>
      <c r="DF156" s="144"/>
      <c r="DG156" s="144"/>
      <c r="DH156" s="145"/>
      <c r="DI156" s="147"/>
      <c r="DJ156" s="143" t="s">
        <v>315</v>
      </c>
      <c r="DN156" s="144"/>
      <c r="DO156" s="144"/>
      <c r="DP156" s="145"/>
      <c r="DQ156" s="147"/>
      <c r="DR156" s="143" t="s">
        <v>315</v>
      </c>
      <c r="DV156" s="144"/>
      <c r="DW156" s="144"/>
      <c r="DX156" s="145"/>
      <c r="DY156" s="147"/>
      <c r="DZ156" s="143" t="s">
        <v>315</v>
      </c>
      <c r="ED156" s="144"/>
      <c r="EE156" s="144"/>
      <c r="EF156" s="145"/>
      <c r="EG156" s="147"/>
      <c r="EH156" s="143" t="s">
        <v>315</v>
      </c>
      <c r="EL156" s="144"/>
      <c r="EM156" s="144"/>
      <c r="EN156" s="145"/>
      <c r="EO156" s="147"/>
      <c r="EP156" s="143" t="s">
        <v>315</v>
      </c>
      <c r="ET156" s="144"/>
      <c r="EU156" s="144"/>
      <c r="EV156" s="145"/>
      <c r="EW156" s="147"/>
      <c r="EX156" s="143" t="s">
        <v>315</v>
      </c>
      <c r="FB156" s="144"/>
      <c r="FC156" s="144"/>
      <c r="FD156" s="145"/>
      <c r="FE156" s="147"/>
      <c r="FF156" s="143" t="s">
        <v>315</v>
      </c>
      <c r="FJ156" s="144"/>
      <c r="FK156" s="144"/>
      <c r="FL156" s="145"/>
      <c r="FM156" s="147"/>
      <c r="FN156" s="143" t="s">
        <v>315</v>
      </c>
      <c r="FR156" s="144"/>
      <c r="FS156" s="144"/>
      <c r="FT156" s="145"/>
      <c r="FU156" s="147"/>
      <c r="FV156" s="143" t="s">
        <v>315</v>
      </c>
      <c r="FZ156" s="144"/>
      <c r="GA156" s="144"/>
      <c r="GB156" s="145"/>
      <c r="GC156" s="147"/>
      <c r="GD156" s="143" t="s">
        <v>315</v>
      </c>
      <c r="GH156" s="144"/>
      <c r="GI156" s="144"/>
      <c r="GJ156" s="145"/>
      <c r="GK156" s="147"/>
      <c r="GL156" s="143" t="s">
        <v>315</v>
      </c>
      <c r="GP156" s="144"/>
      <c r="GQ156" s="144"/>
      <c r="GR156" s="145"/>
      <c r="GS156" s="147"/>
      <c r="GT156" s="143" t="s">
        <v>315</v>
      </c>
      <c r="GX156" s="144"/>
      <c r="GY156" s="144"/>
      <c r="GZ156" s="145"/>
      <c r="HA156" s="147"/>
      <c r="HB156" s="143" t="s">
        <v>315</v>
      </c>
      <c r="HF156" s="144"/>
      <c r="HG156" s="144"/>
      <c r="HH156" s="145"/>
      <c r="HI156" s="147"/>
      <c r="HJ156" s="143" t="s">
        <v>315</v>
      </c>
      <c r="HN156" s="144"/>
      <c r="HO156" s="144"/>
      <c r="HP156" s="145"/>
      <c r="HQ156" s="147"/>
      <c r="HR156" s="143" t="s">
        <v>315</v>
      </c>
      <c r="HV156" s="144"/>
      <c r="HW156" s="144"/>
      <c r="HX156" s="145"/>
      <c r="HY156" s="147"/>
      <c r="HZ156" s="143" t="s">
        <v>315</v>
      </c>
      <c r="ID156" s="144"/>
      <c r="IE156" s="144"/>
      <c r="IF156" s="145"/>
      <c r="IG156" s="147"/>
      <c r="IH156" s="143" t="s">
        <v>315</v>
      </c>
      <c r="IL156" s="144"/>
      <c r="IM156" s="144"/>
      <c r="IN156" s="145"/>
      <c r="IO156" s="147"/>
      <c r="IP156" s="143" t="s">
        <v>315</v>
      </c>
    </row>
    <row r="157" spans="2:250" s="152" customFormat="1">
      <c r="B157" s="147" t="s">
        <v>438</v>
      </c>
      <c r="F157" s="144"/>
      <c r="G157" s="144"/>
      <c r="H157" s="145"/>
      <c r="I157" s="147"/>
      <c r="J157" s="147"/>
      <c r="N157" s="144"/>
      <c r="O157" s="144"/>
      <c r="P157" s="145"/>
      <c r="Q157" s="147"/>
      <c r="R157" s="147"/>
      <c r="V157" s="144"/>
      <c r="W157" s="144"/>
      <c r="X157" s="145"/>
      <c r="Y157" s="147"/>
      <c r="Z157" s="147"/>
      <c r="AD157" s="144"/>
      <c r="AE157" s="144"/>
      <c r="AF157" s="145"/>
      <c r="AG157" s="147"/>
      <c r="AH157" s="147" t="s">
        <v>316</v>
      </c>
      <c r="AL157" s="144"/>
      <c r="AM157" s="144"/>
      <c r="AN157" s="145"/>
      <c r="AO157" s="147"/>
      <c r="AP157" s="147" t="s">
        <v>316</v>
      </c>
      <c r="AT157" s="144"/>
      <c r="AU157" s="144"/>
      <c r="AV157" s="145"/>
      <c r="AW157" s="147"/>
      <c r="AX157" s="147" t="s">
        <v>316</v>
      </c>
      <c r="BB157" s="144"/>
      <c r="BC157" s="144"/>
      <c r="BD157" s="145"/>
      <c r="BE157" s="147"/>
      <c r="BF157" s="147" t="s">
        <v>316</v>
      </c>
      <c r="BJ157" s="144"/>
      <c r="BK157" s="144"/>
      <c r="BL157" s="145"/>
      <c r="BM157" s="147"/>
      <c r="BN157" s="147" t="s">
        <v>316</v>
      </c>
      <c r="BR157" s="144"/>
      <c r="BS157" s="144"/>
      <c r="BT157" s="145"/>
      <c r="BU157" s="147"/>
      <c r="BV157" s="147" t="s">
        <v>316</v>
      </c>
      <c r="BZ157" s="144"/>
      <c r="CA157" s="144"/>
      <c r="CB157" s="145"/>
      <c r="CC157" s="147"/>
      <c r="CD157" s="147" t="s">
        <v>316</v>
      </c>
      <c r="CH157" s="144"/>
      <c r="CI157" s="144"/>
      <c r="CJ157" s="145"/>
      <c r="CK157" s="147"/>
      <c r="CL157" s="147" t="s">
        <v>316</v>
      </c>
      <c r="CP157" s="144"/>
      <c r="CQ157" s="144"/>
      <c r="CR157" s="145"/>
      <c r="CS157" s="147"/>
      <c r="CT157" s="147" t="s">
        <v>316</v>
      </c>
      <c r="CX157" s="144"/>
      <c r="CY157" s="144"/>
      <c r="CZ157" s="145"/>
      <c r="DA157" s="147"/>
      <c r="DB157" s="147" t="s">
        <v>316</v>
      </c>
      <c r="DF157" s="144"/>
      <c r="DG157" s="144"/>
      <c r="DH157" s="145"/>
      <c r="DI157" s="147"/>
      <c r="DJ157" s="147" t="s">
        <v>316</v>
      </c>
      <c r="DN157" s="144"/>
      <c r="DO157" s="144"/>
      <c r="DP157" s="145"/>
      <c r="DQ157" s="147"/>
      <c r="DR157" s="147" t="s">
        <v>316</v>
      </c>
      <c r="DV157" s="144"/>
      <c r="DW157" s="144"/>
      <c r="DX157" s="145"/>
      <c r="DY157" s="147"/>
      <c r="DZ157" s="147" t="s">
        <v>316</v>
      </c>
      <c r="ED157" s="144"/>
      <c r="EE157" s="144"/>
      <c r="EF157" s="145"/>
      <c r="EG157" s="147"/>
      <c r="EH157" s="147" t="s">
        <v>316</v>
      </c>
      <c r="EL157" s="144"/>
      <c r="EM157" s="144"/>
      <c r="EN157" s="145"/>
      <c r="EO157" s="147"/>
      <c r="EP157" s="147" t="s">
        <v>316</v>
      </c>
      <c r="ET157" s="144"/>
      <c r="EU157" s="144"/>
      <c r="EV157" s="145"/>
      <c r="EW157" s="147"/>
      <c r="EX157" s="147" t="s">
        <v>316</v>
      </c>
      <c r="FB157" s="144"/>
      <c r="FC157" s="144"/>
      <c r="FD157" s="145"/>
      <c r="FE157" s="147"/>
      <c r="FF157" s="147" t="s">
        <v>316</v>
      </c>
      <c r="FJ157" s="144"/>
      <c r="FK157" s="144"/>
      <c r="FL157" s="145"/>
      <c r="FM157" s="147"/>
      <c r="FN157" s="147" t="s">
        <v>316</v>
      </c>
      <c r="FR157" s="144"/>
      <c r="FS157" s="144"/>
      <c r="FT157" s="145"/>
      <c r="FU157" s="147"/>
      <c r="FV157" s="147" t="s">
        <v>316</v>
      </c>
      <c r="FZ157" s="144"/>
      <c r="GA157" s="144"/>
      <c r="GB157" s="145"/>
      <c r="GC157" s="147"/>
      <c r="GD157" s="147" t="s">
        <v>316</v>
      </c>
      <c r="GH157" s="144"/>
      <c r="GI157" s="144"/>
      <c r="GJ157" s="145"/>
      <c r="GK157" s="147"/>
      <c r="GL157" s="147" t="s">
        <v>316</v>
      </c>
      <c r="GP157" s="144"/>
      <c r="GQ157" s="144"/>
      <c r="GR157" s="145"/>
      <c r="GS157" s="147"/>
      <c r="GT157" s="147" t="s">
        <v>316</v>
      </c>
      <c r="GX157" s="144"/>
      <c r="GY157" s="144"/>
      <c r="GZ157" s="145"/>
      <c r="HA157" s="147"/>
      <c r="HB157" s="147" t="s">
        <v>316</v>
      </c>
      <c r="HF157" s="144"/>
      <c r="HG157" s="144"/>
      <c r="HH157" s="145"/>
      <c r="HI157" s="147"/>
      <c r="HJ157" s="147" t="s">
        <v>316</v>
      </c>
      <c r="HN157" s="144"/>
      <c r="HO157" s="144"/>
      <c r="HP157" s="145"/>
      <c r="HQ157" s="147"/>
      <c r="HR157" s="147" t="s">
        <v>316</v>
      </c>
      <c r="HV157" s="144"/>
      <c r="HW157" s="144"/>
      <c r="HX157" s="145"/>
      <c r="HY157" s="147"/>
      <c r="HZ157" s="147" t="s">
        <v>316</v>
      </c>
      <c r="ID157" s="144"/>
      <c r="IE157" s="144"/>
      <c r="IF157" s="145"/>
      <c r="IG157" s="147"/>
      <c r="IH157" s="147" t="s">
        <v>316</v>
      </c>
      <c r="IL157" s="144"/>
      <c r="IM157" s="144"/>
      <c r="IN157" s="145"/>
      <c r="IO157" s="147"/>
      <c r="IP157" s="147" t="s">
        <v>316</v>
      </c>
    </row>
    <row r="158" spans="2:250" s="152" customFormat="1">
      <c r="B158" s="147" t="s">
        <v>317</v>
      </c>
      <c r="F158" s="144"/>
      <c r="G158" s="144"/>
      <c r="H158" s="145"/>
      <c r="I158" s="147"/>
      <c r="J158" s="147"/>
      <c r="N158" s="144"/>
      <c r="O158" s="144"/>
      <c r="P158" s="145"/>
      <c r="Q158" s="147"/>
      <c r="R158" s="147"/>
      <c r="V158" s="144"/>
      <c r="W158" s="144"/>
      <c r="X158" s="145"/>
      <c r="Y158" s="147"/>
      <c r="Z158" s="147"/>
      <c r="AD158" s="144"/>
      <c r="AE158" s="144"/>
      <c r="AF158" s="145"/>
      <c r="AG158" s="147"/>
      <c r="AH158" s="147" t="s">
        <v>318</v>
      </c>
      <c r="AL158" s="144"/>
      <c r="AM158" s="144"/>
      <c r="AN158" s="145"/>
      <c r="AO158" s="147"/>
      <c r="AP158" s="147" t="s">
        <v>318</v>
      </c>
      <c r="AT158" s="144"/>
      <c r="AU158" s="144"/>
      <c r="AV158" s="145"/>
      <c r="AW158" s="147"/>
      <c r="AX158" s="147" t="s">
        <v>318</v>
      </c>
      <c r="BB158" s="144"/>
      <c r="BC158" s="144"/>
      <c r="BD158" s="145"/>
      <c r="BE158" s="147"/>
      <c r="BF158" s="147" t="s">
        <v>318</v>
      </c>
      <c r="BJ158" s="144"/>
      <c r="BK158" s="144"/>
      <c r="BL158" s="145"/>
      <c r="BM158" s="147"/>
      <c r="BN158" s="147" t="s">
        <v>318</v>
      </c>
      <c r="BR158" s="144"/>
      <c r="BS158" s="144"/>
      <c r="BT158" s="145"/>
      <c r="BU158" s="147"/>
      <c r="BV158" s="147" t="s">
        <v>318</v>
      </c>
      <c r="BZ158" s="144"/>
      <c r="CA158" s="144"/>
      <c r="CB158" s="145"/>
      <c r="CC158" s="147"/>
      <c r="CD158" s="147" t="s">
        <v>318</v>
      </c>
      <c r="CH158" s="144"/>
      <c r="CI158" s="144"/>
      <c r="CJ158" s="145"/>
      <c r="CK158" s="147"/>
      <c r="CL158" s="147" t="s">
        <v>318</v>
      </c>
      <c r="CP158" s="144"/>
      <c r="CQ158" s="144"/>
      <c r="CR158" s="145"/>
      <c r="CS158" s="147"/>
      <c r="CT158" s="147" t="s">
        <v>318</v>
      </c>
      <c r="CX158" s="144"/>
      <c r="CY158" s="144"/>
      <c r="CZ158" s="145"/>
      <c r="DA158" s="147"/>
      <c r="DB158" s="147" t="s">
        <v>318</v>
      </c>
      <c r="DF158" s="144"/>
      <c r="DG158" s="144"/>
      <c r="DH158" s="145"/>
      <c r="DI158" s="147"/>
      <c r="DJ158" s="147" t="s">
        <v>318</v>
      </c>
      <c r="DN158" s="144"/>
      <c r="DO158" s="144"/>
      <c r="DP158" s="145"/>
      <c r="DQ158" s="147"/>
      <c r="DR158" s="147" t="s">
        <v>318</v>
      </c>
      <c r="DV158" s="144"/>
      <c r="DW158" s="144"/>
      <c r="DX158" s="145"/>
      <c r="DY158" s="147"/>
      <c r="DZ158" s="147" t="s">
        <v>318</v>
      </c>
      <c r="ED158" s="144"/>
      <c r="EE158" s="144"/>
      <c r="EF158" s="145"/>
      <c r="EG158" s="147"/>
      <c r="EH158" s="147" t="s">
        <v>318</v>
      </c>
      <c r="EL158" s="144"/>
      <c r="EM158" s="144"/>
      <c r="EN158" s="145"/>
      <c r="EO158" s="147"/>
      <c r="EP158" s="147" t="s">
        <v>318</v>
      </c>
      <c r="ET158" s="144"/>
      <c r="EU158" s="144"/>
      <c r="EV158" s="145"/>
      <c r="EW158" s="147"/>
      <c r="EX158" s="147" t="s">
        <v>318</v>
      </c>
      <c r="FB158" s="144"/>
      <c r="FC158" s="144"/>
      <c r="FD158" s="145"/>
      <c r="FE158" s="147"/>
      <c r="FF158" s="147" t="s">
        <v>318</v>
      </c>
      <c r="FJ158" s="144"/>
      <c r="FK158" s="144"/>
      <c r="FL158" s="145"/>
      <c r="FM158" s="147"/>
      <c r="FN158" s="147" t="s">
        <v>318</v>
      </c>
      <c r="FR158" s="144"/>
      <c r="FS158" s="144"/>
      <c r="FT158" s="145"/>
      <c r="FU158" s="147"/>
      <c r="FV158" s="147" t="s">
        <v>318</v>
      </c>
      <c r="FZ158" s="144"/>
      <c r="GA158" s="144"/>
      <c r="GB158" s="145"/>
      <c r="GC158" s="147"/>
      <c r="GD158" s="147" t="s">
        <v>318</v>
      </c>
      <c r="GH158" s="144"/>
      <c r="GI158" s="144"/>
      <c r="GJ158" s="145"/>
      <c r="GK158" s="147"/>
      <c r="GL158" s="147" t="s">
        <v>318</v>
      </c>
      <c r="GP158" s="144"/>
      <c r="GQ158" s="144"/>
      <c r="GR158" s="145"/>
      <c r="GS158" s="147"/>
      <c r="GT158" s="147" t="s">
        <v>318</v>
      </c>
      <c r="GX158" s="144"/>
      <c r="GY158" s="144"/>
      <c r="GZ158" s="145"/>
      <c r="HA158" s="147"/>
      <c r="HB158" s="147" t="s">
        <v>318</v>
      </c>
      <c r="HF158" s="144"/>
      <c r="HG158" s="144"/>
      <c r="HH158" s="145"/>
      <c r="HI158" s="147"/>
      <c r="HJ158" s="147" t="s">
        <v>318</v>
      </c>
      <c r="HN158" s="144"/>
      <c r="HO158" s="144"/>
      <c r="HP158" s="145"/>
      <c r="HQ158" s="147"/>
      <c r="HR158" s="147" t="s">
        <v>318</v>
      </c>
      <c r="HV158" s="144"/>
      <c r="HW158" s="144"/>
      <c r="HX158" s="145"/>
      <c r="HY158" s="147"/>
      <c r="HZ158" s="147" t="s">
        <v>318</v>
      </c>
      <c r="ID158" s="144"/>
      <c r="IE158" s="144"/>
      <c r="IF158" s="145"/>
      <c r="IG158" s="147"/>
      <c r="IH158" s="147" t="s">
        <v>318</v>
      </c>
      <c r="IL158" s="144"/>
      <c r="IM158" s="144"/>
      <c r="IN158" s="145"/>
      <c r="IO158" s="147"/>
      <c r="IP158" s="147" t="s">
        <v>318</v>
      </c>
    </row>
    <row r="159" spans="2:250" s="152" customFormat="1">
      <c r="B159" s="147" t="s">
        <v>319</v>
      </c>
      <c r="F159" s="144"/>
      <c r="G159" s="144"/>
      <c r="H159" s="145"/>
      <c r="I159" s="147"/>
      <c r="J159" s="147"/>
      <c r="N159" s="144"/>
      <c r="O159" s="144"/>
      <c r="P159" s="145"/>
      <c r="Q159" s="147"/>
      <c r="R159" s="147"/>
      <c r="V159" s="144"/>
      <c r="W159" s="144"/>
      <c r="X159" s="145"/>
      <c r="Y159" s="147"/>
      <c r="Z159" s="147"/>
      <c r="AD159" s="144"/>
      <c r="AE159" s="144"/>
      <c r="AF159" s="145"/>
      <c r="AG159" s="147"/>
      <c r="AH159" s="147" t="s">
        <v>319</v>
      </c>
      <c r="AL159" s="144"/>
      <c r="AM159" s="144"/>
      <c r="AN159" s="145"/>
      <c r="AO159" s="147"/>
      <c r="AP159" s="147" t="s">
        <v>319</v>
      </c>
      <c r="AT159" s="144"/>
      <c r="AU159" s="144"/>
      <c r="AV159" s="145"/>
      <c r="AW159" s="147"/>
      <c r="AX159" s="147" t="s">
        <v>319</v>
      </c>
      <c r="BB159" s="144"/>
      <c r="BC159" s="144"/>
      <c r="BD159" s="145"/>
      <c r="BE159" s="147"/>
      <c r="BF159" s="147" t="s">
        <v>319</v>
      </c>
      <c r="BJ159" s="144"/>
      <c r="BK159" s="144"/>
      <c r="BL159" s="145"/>
      <c r="BM159" s="147"/>
      <c r="BN159" s="147" t="s">
        <v>319</v>
      </c>
      <c r="BR159" s="144"/>
      <c r="BS159" s="144"/>
      <c r="BT159" s="145"/>
      <c r="BU159" s="147"/>
      <c r="BV159" s="147" t="s">
        <v>319</v>
      </c>
      <c r="BZ159" s="144"/>
      <c r="CA159" s="144"/>
      <c r="CB159" s="145"/>
      <c r="CC159" s="147"/>
      <c r="CD159" s="147" t="s">
        <v>319</v>
      </c>
      <c r="CH159" s="144"/>
      <c r="CI159" s="144"/>
      <c r="CJ159" s="145"/>
      <c r="CK159" s="147"/>
      <c r="CL159" s="147" t="s">
        <v>319</v>
      </c>
      <c r="CP159" s="144"/>
      <c r="CQ159" s="144"/>
      <c r="CR159" s="145"/>
      <c r="CS159" s="147"/>
      <c r="CT159" s="147" t="s">
        <v>319</v>
      </c>
      <c r="CX159" s="144"/>
      <c r="CY159" s="144"/>
      <c r="CZ159" s="145"/>
      <c r="DA159" s="147"/>
      <c r="DB159" s="147" t="s">
        <v>319</v>
      </c>
      <c r="DF159" s="144"/>
      <c r="DG159" s="144"/>
      <c r="DH159" s="145"/>
      <c r="DI159" s="147"/>
      <c r="DJ159" s="147" t="s">
        <v>319</v>
      </c>
      <c r="DN159" s="144"/>
      <c r="DO159" s="144"/>
      <c r="DP159" s="145"/>
      <c r="DQ159" s="147"/>
      <c r="DR159" s="147" t="s">
        <v>319</v>
      </c>
      <c r="DV159" s="144"/>
      <c r="DW159" s="144"/>
      <c r="DX159" s="145"/>
      <c r="DY159" s="147"/>
      <c r="DZ159" s="147" t="s">
        <v>319</v>
      </c>
      <c r="ED159" s="144"/>
      <c r="EE159" s="144"/>
      <c r="EF159" s="145"/>
      <c r="EG159" s="147"/>
      <c r="EH159" s="147" t="s">
        <v>319</v>
      </c>
      <c r="EL159" s="144"/>
      <c r="EM159" s="144"/>
      <c r="EN159" s="145"/>
      <c r="EO159" s="147"/>
      <c r="EP159" s="147" t="s">
        <v>319</v>
      </c>
      <c r="ET159" s="144"/>
      <c r="EU159" s="144"/>
      <c r="EV159" s="145"/>
      <c r="EW159" s="147"/>
      <c r="EX159" s="147" t="s">
        <v>319</v>
      </c>
      <c r="FB159" s="144"/>
      <c r="FC159" s="144"/>
      <c r="FD159" s="145"/>
      <c r="FE159" s="147"/>
      <c r="FF159" s="147" t="s">
        <v>319</v>
      </c>
      <c r="FJ159" s="144"/>
      <c r="FK159" s="144"/>
      <c r="FL159" s="145"/>
      <c r="FM159" s="147"/>
      <c r="FN159" s="147" t="s">
        <v>319</v>
      </c>
      <c r="FR159" s="144"/>
      <c r="FS159" s="144"/>
      <c r="FT159" s="145"/>
      <c r="FU159" s="147"/>
      <c r="FV159" s="147" t="s">
        <v>319</v>
      </c>
      <c r="FZ159" s="144"/>
      <c r="GA159" s="144"/>
      <c r="GB159" s="145"/>
      <c r="GC159" s="147"/>
      <c r="GD159" s="147" t="s">
        <v>319</v>
      </c>
      <c r="GH159" s="144"/>
      <c r="GI159" s="144"/>
      <c r="GJ159" s="145"/>
      <c r="GK159" s="147"/>
      <c r="GL159" s="147" t="s">
        <v>319</v>
      </c>
      <c r="GP159" s="144"/>
      <c r="GQ159" s="144"/>
      <c r="GR159" s="145"/>
      <c r="GS159" s="147"/>
      <c r="GT159" s="147" t="s">
        <v>319</v>
      </c>
      <c r="GX159" s="144"/>
      <c r="GY159" s="144"/>
      <c r="GZ159" s="145"/>
      <c r="HA159" s="147"/>
      <c r="HB159" s="147" t="s">
        <v>319</v>
      </c>
      <c r="HF159" s="144"/>
      <c r="HG159" s="144"/>
      <c r="HH159" s="145"/>
      <c r="HI159" s="147"/>
      <c r="HJ159" s="147" t="s">
        <v>319</v>
      </c>
      <c r="HN159" s="144"/>
      <c r="HO159" s="144"/>
      <c r="HP159" s="145"/>
      <c r="HQ159" s="147"/>
      <c r="HR159" s="147" t="s">
        <v>319</v>
      </c>
      <c r="HV159" s="144"/>
      <c r="HW159" s="144"/>
      <c r="HX159" s="145"/>
      <c r="HY159" s="147"/>
      <c r="HZ159" s="147" t="s">
        <v>319</v>
      </c>
      <c r="ID159" s="144"/>
      <c r="IE159" s="144"/>
      <c r="IF159" s="145"/>
      <c r="IG159" s="147"/>
      <c r="IH159" s="147" t="s">
        <v>319</v>
      </c>
      <c r="IL159" s="144"/>
      <c r="IM159" s="144"/>
      <c r="IN159" s="145"/>
      <c r="IO159" s="147"/>
      <c r="IP159" s="147" t="s">
        <v>319</v>
      </c>
    </row>
    <row r="160" spans="2:250" s="152" customFormat="1">
      <c r="B160" s="147" t="s">
        <v>1911</v>
      </c>
      <c r="F160" s="144"/>
      <c r="G160" s="144"/>
      <c r="H160" s="145"/>
      <c r="I160" s="147"/>
      <c r="J160" s="147"/>
      <c r="N160" s="144"/>
      <c r="O160" s="144"/>
      <c r="P160" s="145"/>
      <c r="Q160" s="147"/>
      <c r="R160" s="147"/>
      <c r="V160" s="144"/>
      <c r="W160" s="144"/>
      <c r="X160" s="145"/>
      <c r="Y160" s="147"/>
      <c r="Z160" s="147"/>
      <c r="AD160" s="144"/>
      <c r="AE160" s="144"/>
      <c r="AF160" s="145"/>
      <c r="AG160" s="147"/>
      <c r="AH160" s="147" t="s">
        <v>320</v>
      </c>
      <c r="AL160" s="144"/>
      <c r="AM160" s="144"/>
      <c r="AN160" s="145"/>
      <c r="AO160" s="147"/>
      <c r="AP160" s="147" t="s">
        <v>320</v>
      </c>
      <c r="AT160" s="144"/>
      <c r="AU160" s="144"/>
      <c r="AV160" s="145"/>
      <c r="AW160" s="147"/>
      <c r="AX160" s="147" t="s">
        <v>320</v>
      </c>
      <c r="BB160" s="144"/>
      <c r="BC160" s="144"/>
      <c r="BD160" s="145"/>
      <c r="BE160" s="147"/>
      <c r="BF160" s="147" t="s">
        <v>320</v>
      </c>
      <c r="BJ160" s="144"/>
      <c r="BK160" s="144"/>
      <c r="BL160" s="145"/>
      <c r="BM160" s="147"/>
      <c r="BN160" s="147" t="s">
        <v>320</v>
      </c>
      <c r="BR160" s="144"/>
      <c r="BS160" s="144"/>
      <c r="BT160" s="145"/>
      <c r="BU160" s="147"/>
      <c r="BV160" s="147" t="s">
        <v>320</v>
      </c>
      <c r="BZ160" s="144"/>
      <c r="CA160" s="144"/>
      <c r="CB160" s="145"/>
      <c r="CC160" s="147"/>
      <c r="CD160" s="147" t="s">
        <v>320</v>
      </c>
      <c r="CH160" s="144"/>
      <c r="CI160" s="144"/>
      <c r="CJ160" s="145"/>
      <c r="CK160" s="147"/>
      <c r="CL160" s="147" t="s">
        <v>320</v>
      </c>
      <c r="CP160" s="144"/>
      <c r="CQ160" s="144"/>
      <c r="CR160" s="145"/>
      <c r="CS160" s="147"/>
      <c r="CT160" s="147" t="s">
        <v>320</v>
      </c>
      <c r="CX160" s="144"/>
      <c r="CY160" s="144"/>
      <c r="CZ160" s="145"/>
      <c r="DA160" s="147"/>
      <c r="DB160" s="147" t="s">
        <v>320</v>
      </c>
      <c r="DF160" s="144"/>
      <c r="DG160" s="144"/>
      <c r="DH160" s="145"/>
      <c r="DI160" s="147"/>
      <c r="DJ160" s="147" t="s">
        <v>320</v>
      </c>
      <c r="DN160" s="144"/>
      <c r="DO160" s="144"/>
      <c r="DP160" s="145"/>
      <c r="DQ160" s="147"/>
      <c r="DR160" s="147" t="s">
        <v>320</v>
      </c>
      <c r="DV160" s="144"/>
      <c r="DW160" s="144"/>
      <c r="DX160" s="145"/>
      <c r="DY160" s="147"/>
      <c r="DZ160" s="147" t="s">
        <v>320</v>
      </c>
      <c r="ED160" s="144"/>
      <c r="EE160" s="144"/>
      <c r="EF160" s="145"/>
      <c r="EG160" s="147"/>
      <c r="EH160" s="147" t="s">
        <v>320</v>
      </c>
      <c r="EL160" s="144"/>
      <c r="EM160" s="144"/>
      <c r="EN160" s="145"/>
      <c r="EO160" s="147"/>
      <c r="EP160" s="147" t="s">
        <v>320</v>
      </c>
      <c r="ET160" s="144"/>
      <c r="EU160" s="144"/>
      <c r="EV160" s="145"/>
      <c r="EW160" s="147"/>
      <c r="EX160" s="147" t="s">
        <v>320</v>
      </c>
      <c r="FB160" s="144"/>
      <c r="FC160" s="144"/>
      <c r="FD160" s="145"/>
      <c r="FE160" s="147"/>
      <c r="FF160" s="147" t="s">
        <v>320</v>
      </c>
      <c r="FJ160" s="144"/>
      <c r="FK160" s="144"/>
      <c r="FL160" s="145"/>
      <c r="FM160" s="147"/>
      <c r="FN160" s="147" t="s">
        <v>320</v>
      </c>
      <c r="FR160" s="144"/>
      <c r="FS160" s="144"/>
      <c r="FT160" s="145"/>
      <c r="FU160" s="147"/>
      <c r="FV160" s="147" t="s">
        <v>320</v>
      </c>
      <c r="FZ160" s="144"/>
      <c r="GA160" s="144"/>
      <c r="GB160" s="145"/>
      <c r="GC160" s="147"/>
      <c r="GD160" s="147" t="s">
        <v>320</v>
      </c>
      <c r="GH160" s="144"/>
      <c r="GI160" s="144"/>
      <c r="GJ160" s="145"/>
      <c r="GK160" s="147"/>
      <c r="GL160" s="147" t="s">
        <v>320</v>
      </c>
      <c r="GP160" s="144"/>
      <c r="GQ160" s="144"/>
      <c r="GR160" s="145"/>
      <c r="GS160" s="147"/>
      <c r="GT160" s="147" t="s">
        <v>320</v>
      </c>
      <c r="GX160" s="144"/>
      <c r="GY160" s="144"/>
      <c r="GZ160" s="145"/>
      <c r="HA160" s="147"/>
      <c r="HB160" s="147" t="s">
        <v>320</v>
      </c>
      <c r="HF160" s="144"/>
      <c r="HG160" s="144"/>
      <c r="HH160" s="145"/>
      <c r="HI160" s="147"/>
      <c r="HJ160" s="147" t="s">
        <v>320</v>
      </c>
      <c r="HN160" s="144"/>
      <c r="HO160" s="144"/>
      <c r="HP160" s="145"/>
      <c r="HQ160" s="147"/>
      <c r="HR160" s="147" t="s">
        <v>320</v>
      </c>
      <c r="HV160" s="144"/>
      <c r="HW160" s="144"/>
      <c r="HX160" s="145"/>
      <c r="HY160" s="147"/>
      <c r="HZ160" s="147" t="s">
        <v>320</v>
      </c>
      <c r="ID160" s="144"/>
      <c r="IE160" s="144"/>
      <c r="IF160" s="145"/>
      <c r="IG160" s="147"/>
      <c r="IH160" s="147" t="s">
        <v>320</v>
      </c>
      <c r="IL160" s="144"/>
      <c r="IM160" s="144"/>
      <c r="IN160" s="145"/>
      <c r="IO160" s="147"/>
      <c r="IP160" s="147" t="s">
        <v>320</v>
      </c>
    </row>
    <row r="161" spans="2:250" s="152" customFormat="1">
      <c r="B161" s="147" t="s">
        <v>1910</v>
      </c>
      <c r="F161" s="144"/>
      <c r="G161" s="144"/>
      <c r="H161" s="145"/>
      <c r="I161" s="147"/>
      <c r="J161" s="147"/>
      <c r="N161" s="144"/>
      <c r="O161" s="144"/>
      <c r="P161" s="145"/>
      <c r="Q161" s="147"/>
      <c r="R161" s="147"/>
      <c r="V161" s="144"/>
      <c r="W161" s="144"/>
      <c r="X161" s="145"/>
      <c r="Y161" s="147"/>
      <c r="Z161" s="147"/>
      <c r="AD161" s="144"/>
      <c r="AE161" s="144"/>
      <c r="AF161" s="145"/>
      <c r="AG161" s="147"/>
      <c r="AH161" s="147" t="s">
        <v>321</v>
      </c>
      <c r="AL161" s="144"/>
      <c r="AM161" s="144"/>
      <c r="AN161" s="145"/>
      <c r="AO161" s="147"/>
      <c r="AP161" s="147" t="s">
        <v>321</v>
      </c>
      <c r="AT161" s="144"/>
      <c r="AU161" s="144"/>
      <c r="AV161" s="145"/>
      <c r="AW161" s="147"/>
      <c r="AX161" s="147" t="s">
        <v>321</v>
      </c>
      <c r="BB161" s="144"/>
      <c r="BC161" s="144"/>
      <c r="BD161" s="145"/>
      <c r="BE161" s="147"/>
      <c r="BF161" s="147" t="s">
        <v>321</v>
      </c>
      <c r="BJ161" s="144"/>
      <c r="BK161" s="144"/>
      <c r="BL161" s="145"/>
      <c r="BM161" s="147"/>
      <c r="BN161" s="147" t="s">
        <v>321</v>
      </c>
      <c r="BR161" s="144"/>
      <c r="BS161" s="144"/>
      <c r="BT161" s="145"/>
      <c r="BU161" s="147"/>
      <c r="BV161" s="147" t="s">
        <v>321</v>
      </c>
      <c r="BZ161" s="144"/>
      <c r="CA161" s="144"/>
      <c r="CB161" s="145"/>
      <c r="CC161" s="147"/>
      <c r="CD161" s="147" t="s">
        <v>321</v>
      </c>
      <c r="CH161" s="144"/>
      <c r="CI161" s="144"/>
      <c r="CJ161" s="145"/>
      <c r="CK161" s="147"/>
      <c r="CL161" s="147" t="s">
        <v>321</v>
      </c>
      <c r="CP161" s="144"/>
      <c r="CQ161" s="144"/>
      <c r="CR161" s="145"/>
      <c r="CS161" s="147"/>
      <c r="CT161" s="147" t="s">
        <v>321</v>
      </c>
      <c r="CX161" s="144"/>
      <c r="CY161" s="144"/>
      <c r="CZ161" s="145"/>
      <c r="DA161" s="147"/>
      <c r="DB161" s="147" t="s">
        <v>321</v>
      </c>
      <c r="DF161" s="144"/>
      <c r="DG161" s="144"/>
      <c r="DH161" s="145"/>
      <c r="DI161" s="147"/>
      <c r="DJ161" s="147" t="s">
        <v>321</v>
      </c>
      <c r="DN161" s="144"/>
      <c r="DO161" s="144"/>
      <c r="DP161" s="145"/>
      <c r="DQ161" s="147"/>
      <c r="DR161" s="147" t="s">
        <v>321</v>
      </c>
      <c r="DV161" s="144"/>
      <c r="DW161" s="144"/>
      <c r="DX161" s="145"/>
      <c r="DY161" s="147"/>
      <c r="DZ161" s="147" t="s">
        <v>321</v>
      </c>
      <c r="ED161" s="144"/>
      <c r="EE161" s="144"/>
      <c r="EF161" s="145"/>
      <c r="EG161" s="147"/>
      <c r="EH161" s="147" t="s">
        <v>321</v>
      </c>
      <c r="EL161" s="144"/>
      <c r="EM161" s="144"/>
      <c r="EN161" s="145"/>
      <c r="EO161" s="147"/>
      <c r="EP161" s="147" t="s">
        <v>321</v>
      </c>
      <c r="ET161" s="144"/>
      <c r="EU161" s="144"/>
      <c r="EV161" s="145"/>
      <c r="EW161" s="147"/>
      <c r="EX161" s="147" t="s">
        <v>321</v>
      </c>
      <c r="FB161" s="144"/>
      <c r="FC161" s="144"/>
      <c r="FD161" s="145"/>
      <c r="FE161" s="147"/>
      <c r="FF161" s="147" t="s">
        <v>321</v>
      </c>
      <c r="FJ161" s="144"/>
      <c r="FK161" s="144"/>
      <c r="FL161" s="145"/>
      <c r="FM161" s="147"/>
      <c r="FN161" s="147" t="s">
        <v>321</v>
      </c>
      <c r="FR161" s="144"/>
      <c r="FS161" s="144"/>
      <c r="FT161" s="145"/>
      <c r="FU161" s="147"/>
      <c r="FV161" s="147" t="s">
        <v>321</v>
      </c>
      <c r="FZ161" s="144"/>
      <c r="GA161" s="144"/>
      <c r="GB161" s="145"/>
      <c r="GC161" s="147"/>
      <c r="GD161" s="147" t="s">
        <v>321</v>
      </c>
      <c r="GH161" s="144"/>
      <c r="GI161" s="144"/>
      <c r="GJ161" s="145"/>
      <c r="GK161" s="147"/>
      <c r="GL161" s="147" t="s">
        <v>321</v>
      </c>
      <c r="GP161" s="144"/>
      <c r="GQ161" s="144"/>
      <c r="GR161" s="145"/>
      <c r="GS161" s="147"/>
      <c r="GT161" s="147" t="s">
        <v>321</v>
      </c>
      <c r="GX161" s="144"/>
      <c r="GY161" s="144"/>
      <c r="GZ161" s="145"/>
      <c r="HA161" s="147"/>
      <c r="HB161" s="147" t="s">
        <v>321</v>
      </c>
      <c r="HF161" s="144"/>
      <c r="HG161" s="144"/>
      <c r="HH161" s="145"/>
      <c r="HI161" s="147"/>
      <c r="HJ161" s="147" t="s">
        <v>321</v>
      </c>
      <c r="HN161" s="144"/>
      <c r="HO161" s="144"/>
      <c r="HP161" s="145"/>
      <c r="HQ161" s="147"/>
      <c r="HR161" s="147" t="s">
        <v>321</v>
      </c>
      <c r="HV161" s="144"/>
      <c r="HW161" s="144"/>
      <c r="HX161" s="145"/>
      <c r="HY161" s="147"/>
      <c r="HZ161" s="147" t="s">
        <v>321</v>
      </c>
      <c r="ID161" s="144"/>
      <c r="IE161" s="144"/>
      <c r="IF161" s="145"/>
      <c r="IG161" s="147"/>
      <c r="IH161" s="147" t="s">
        <v>321</v>
      </c>
      <c r="IL161" s="144"/>
      <c r="IM161" s="144"/>
      <c r="IN161" s="145"/>
      <c r="IO161" s="147"/>
      <c r="IP161" s="147" t="s">
        <v>321</v>
      </c>
    </row>
    <row r="162" spans="2:250" s="152" customFormat="1">
      <c r="B162" s="147" t="s">
        <v>1907</v>
      </c>
      <c r="F162" s="144"/>
      <c r="G162" s="144"/>
      <c r="H162" s="145"/>
      <c r="I162" s="147"/>
      <c r="J162" s="147"/>
      <c r="N162" s="144"/>
      <c r="O162" s="144"/>
      <c r="P162" s="145"/>
      <c r="Q162" s="147"/>
      <c r="R162" s="147"/>
      <c r="V162" s="144"/>
      <c r="W162" s="144"/>
      <c r="X162" s="145"/>
      <c r="Y162" s="147"/>
      <c r="Z162" s="147"/>
      <c r="AD162" s="144"/>
      <c r="AE162" s="144"/>
      <c r="AF162" s="145"/>
      <c r="AG162" s="147"/>
      <c r="AH162" s="147"/>
      <c r="AL162" s="144"/>
      <c r="AM162" s="144"/>
      <c r="AN162" s="145"/>
      <c r="AO162" s="147"/>
      <c r="AP162" s="147"/>
      <c r="AT162" s="144"/>
      <c r="AU162" s="144"/>
      <c r="AV162" s="145"/>
      <c r="AW162" s="147"/>
      <c r="AX162" s="147"/>
      <c r="BB162" s="144"/>
      <c r="BC162" s="144"/>
      <c r="BD162" s="145"/>
      <c r="BE162" s="147"/>
      <c r="BF162" s="147"/>
      <c r="BJ162" s="144"/>
      <c r="BK162" s="144"/>
      <c r="BL162" s="145"/>
      <c r="BM162" s="147"/>
      <c r="BN162" s="147"/>
      <c r="BR162" s="144"/>
      <c r="BS162" s="144"/>
      <c r="BT162" s="145"/>
      <c r="BU162" s="147"/>
      <c r="BV162" s="147"/>
      <c r="BZ162" s="144"/>
      <c r="CA162" s="144"/>
      <c r="CB162" s="145"/>
      <c r="CC162" s="147"/>
      <c r="CD162" s="147"/>
      <c r="CH162" s="144"/>
      <c r="CI162" s="144"/>
      <c r="CJ162" s="145"/>
      <c r="CK162" s="147"/>
      <c r="CL162" s="147"/>
      <c r="CP162" s="144"/>
      <c r="CQ162" s="144"/>
      <c r="CR162" s="145"/>
      <c r="CS162" s="147"/>
      <c r="CT162" s="147"/>
      <c r="CX162" s="144"/>
      <c r="CY162" s="144"/>
      <c r="CZ162" s="145"/>
      <c r="DA162" s="147"/>
      <c r="DB162" s="147"/>
      <c r="DF162" s="144"/>
      <c r="DG162" s="144"/>
      <c r="DH162" s="145"/>
      <c r="DI162" s="147"/>
      <c r="DJ162" s="147"/>
      <c r="DN162" s="144"/>
      <c r="DO162" s="144"/>
      <c r="DP162" s="145"/>
      <c r="DQ162" s="147"/>
      <c r="DR162" s="147"/>
      <c r="DV162" s="144"/>
      <c r="DW162" s="144"/>
      <c r="DX162" s="145"/>
      <c r="DY162" s="147"/>
      <c r="DZ162" s="147"/>
      <c r="ED162" s="144"/>
      <c r="EE162" s="144"/>
      <c r="EF162" s="145"/>
      <c r="EG162" s="147"/>
      <c r="EH162" s="147"/>
      <c r="EL162" s="144"/>
      <c r="EM162" s="144"/>
      <c r="EN162" s="145"/>
      <c r="EO162" s="147"/>
      <c r="EP162" s="147"/>
      <c r="ET162" s="144"/>
      <c r="EU162" s="144"/>
      <c r="EV162" s="145"/>
      <c r="EW162" s="147"/>
      <c r="EX162" s="147"/>
      <c r="FB162" s="144"/>
      <c r="FC162" s="144"/>
      <c r="FD162" s="145"/>
      <c r="FE162" s="147"/>
      <c r="FF162" s="147"/>
      <c r="FJ162" s="144"/>
      <c r="FK162" s="144"/>
      <c r="FL162" s="145"/>
      <c r="FM162" s="147"/>
      <c r="FN162" s="147"/>
      <c r="FR162" s="144"/>
      <c r="FS162" s="144"/>
      <c r="FT162" s="145"/>
      <c r="FU162" s="147"/>
      <c r="FV162" s="147"/>
      <c r="FZ162" s="144"/>
      <c r="GA162" s="144"/>
      <c r="GB162" s="145"/>
      <c r="GC162" s="147"/>
      <c r="GD162" s="147"/>
      <c r="GH162" s="144"/>
      <c r="GI162" s="144"/>
      <c r="GJ162" s="145"/>
      <c r="GK162" s="147"/>
      <c r="GL162" s="147"/>
      <c r="GP162" s="144"/>
      <c r="GQ162" s="144"/>
      <c r="GR162" s="145"/>
      <c r="GS162" s="147"/>
      <c r="GT162" s="147"/>
      <c r="GX162" s="144"/>
      <c r="GY162" s="144"/>
      <c r="GZ162" s="145"/>
      <c r="HA162" s="147"/>
      <c r="HB162" s="147"/>
      <c r="HF162" s="144"/>
      <c r="HG162" s="144"/>
      <c r="HH162" s="145"/>
      <c r="HI162" s="147"/>
      <c r="HJ162" s="147"/>
      <c r="HN162" s="144"/>
      <c r="HO162" s="144"/>
      <c r="HP162" s="145"/>
      <c r="HQ162" s="147"/>
      <c r="HR162" s="147"/>
      <c r="HV162" s="144"/>
      <c r="HW162" s="144"/>
      <c r="HX162" s="145"/>
      <c r="HY162" s="147"/>
      <c r="HZ162" s="147"/>
      <c r="ID162" s="144"/>
      <c r="IE162" s="144"/>
      <c r="IF162" s="145"/>
      <c r="IG162" s="147"/>
      <c r="IH162" s="147"/>
      <c r="IL162" s="144"/>
      <c r="IM162" s="144"/>
      <c r="IN162" s="145"/>
      <c r="IO162" s="147"/>
      <c r="IP162" s="147"/>
    </row>
    <row r="163" spans="2:250" s="152" customFormat="1">
      <c r="B163" s="147" t="s">
        <v>1912</v>
      </c>
      <c r="F163" s="144"/>
      <c r="G163" s="144"/>
      <c r="H163" s="145"/>
      <c r="I163" s="147"/>
      <c r="J163" s="147"/>
      <c r="N163" s="144"/>
      <c r="O163" s="144"/>
      <c r="P163" s="145"/>
      <c r="Q163" s="147"/>
      <c r="R163" s="147"/>
      <c r="V163" s="144"/>
      <c r="W163" s="144"/>
      <c r="X163" s="145"/>
      <c r="Y163" s="147"/>
      <c r="Z163" s="147"/>
      <c r="AD163" s="144"/>
      <c r="AE163" s="144"/>
      <c r="AF163" s="145"/>
      <c r="AG163" s="147"/>
      <c r="AH163" s="147"/>
      <c r="AL163" s="144"/>
      <c r="AM163" s="144"/>
      <c r="AN163" s="145"/>
      <c r="AO163" s="147"/>
      <c r="AP163" s="147"/>
      <c r="AT163" s="144"/>
      <c r="AU163" s="144"/>
      <c r="AV163" s="145"/>
      <c r="AW163" s="147"/>
      <c r="AX163" s="147"/>
      <c r="BB163" s="144"/>
      <c r="BC163" s="144"/>
      <c r="BD163" s="145"/>
      <c r="BE163" s="147"/>
      <c r="BF163" s="147"/>
      <c r="BJ163" s="144"/>
      <c r="BK163" s="144"/>
      <c r="BL163" s="145"/>
      <c r="BM163" s="147"/>
      <c r="BN163" s="147"/>
      <c r="BR163" s="144"/>
      <c r="BS163" s="144"/>
      <c r="BT163" s="145"/>
      <c r="BU163" s="147"/>
      <c r="BV163" s="147"/>
      <c r="BZ163" s="144"/>
      <c r="CA163" s="144"/>
      <c r="CB163" s="145"/>
      <c r="CC163" s="147"/>
      <c r="CD163" s="147"/>
      <c r="CH163" s="144"/>
      <c r="CI163" s="144"/>
      <c r="CJ163" s="145"/>
      <c r="CK163" s="147"/>
      <c r="CL163" s="147"/>
      <c r="CP163" s="144"/>
      <c r="CQ163" s="144"/>
      <c r="CR163" s="145"/>
      <c r="CS163" s="147"/>
      <c r="CT163" s="147"/>
      <c r="CX163" s="144"/>
      <c r="CY163" s="144"/>
      <c r="CZ163" s="145"/>
      <c r="DA163" s="147"/>
      <c r="DB163" s="147"/>
      <c r="DF163" s="144"/>
      <c r="DG163" s="144"/>
      <c r="DH163" s="145"/>
      <c r="DI163" s="147"/>
      <c r="DJ163" s="147"/>
      <c r="DN163" s="144"/>
      <c r="DO163" s="144"/>
      <c r="DP163" s="145"/>
      <c r="DQ163" s="147"/>
      <c r="DR163" s="147"/>
      <c r="DV163" s="144"/>
      <c r="DW163" s="144"/>
      <c r="DX163" s="145"/>
      <c r="DY163" s="147"/>
      <c r="DZ163" s="147"/>
      <c r="ED163" s="144"/>
      <c r="EE163" s="144"/>
      <c r="EF163" s="145"/>
      <c r="EG163" s="147"/>
      <c r="EH163" s="147"/>
      <c r="EL163" s="144"/>
      <c r="EM163" s="144"/>
      <c r="EN163" s="145"/>
      <c r="EO163" s="147"/>
      <c r="EP163" s="147"/>
      <c r="ET163" s="144"/>
      <c r="EU163" s="144"/>
      <c r="EV163" s="145"/>
      <c r="EW163" s="147"/>
      <c r="EX163" s="147"/>
      <c r="FB163" s="144"/>
      <c r="FC163" s="144"/>
      <c r="FD163" s="145"/>
      <c r="FE163" s="147"/>
      <c r="FF163" s="147"/>
      <c r="FJ163" s="144"/>
      <c r="FK163" s="144"/>
      <c r="FL163" s="145"/>
      <c r="FM163" s="147"/>
      <c r="FN163" s="147"/>
      <c r="FR163" s="144"/>
      <c r="FS163" s="144"/>
      <c r="FT163" s="145"/>
      <c r="FU163" s="147"/>
      <c r="FV163" s="147"/>
      <c r="FZ163" s="144"/>
      <c r="GA163" s="144"/>
      <c r="GB163" s="145"/>
      <c r="GC163" s="147"/>
      <c r="GD163" s="147"/>
      <c r="GH163" s="144"/>
      <c r="GI163" s="144"/>
      <c r="GJ163" s="145"/>
      <c r="GK163" s="147"/>
      <c r="GL163" s="147"/>
      <c r="GP163" s="144"/>
      <c r="GQ163" s="144"/>
      <c r="GR163" s="145"/>
      <c r="GS163" s="147"/>
      <c r="GT163" s="147"/>
      <c r="GX163" s="144"/>
      <c r="GY163" s="144"/>
      <c r="GZ163" s="145"/>
      <c r="HA163" s="147"/>
      <c r="HB163" s="147"/>
      <c r="HF163" s="144"/>
      <c r="HG163" s="144"/>
      <c r="HH163" s="145"/>
      <c r="HI163" s="147"/>
      <c r="HJ163" s="147"/>
      <c r="HN163" s="144"/>
      <c r="HO163" s="144"/>
      <c r="HP163" s="145"/>
      <c r="HQ163" s="147"/>
      <c r="HR163" s="147"/>
      <c r="HV163" s="144"/>
      <c r="HW163" s="144"/>
      <c r="HX163" s="145"/>
      <c r="HY163" s="147"/>
      <c r="HZ163" s="147"/>
      <c r="ID163" s="144"/>
      <c r="IE163" s="144"/>
      <c r="IF163" s="145"/>
      <c r="IG163" s="147"/>
      <c r="IH163" s="147"/>
      <c r="IL163" s="144"/>
      <c r="IM163" s="144"/>
      <c r="IN163" s="145"/>
      <c r="IO163" s="147"/>
      <c r="IP163" s="147"/>
    </row>
    <row r="164" spans="2:250" s="152" customFormat="1">
      <c r="B164" s="147" t="s">
        <v>1913</v>
      </c>
      <c r="F164" s="144"/>
      <c r="G164" s="144"/>
      <c r="H164" s="145"/>
      <c r="I164" s="147"/>
      <c r="J164" s="147"/>
      <c r="N164" s="144"/>
      <c r="O164" s="144"/>
      <c r="P164" s="145"/>
      <c r="Q164" s="147"/>
      <c r="R164" s="147"/>
      <c r="V164" s="144"/>
      <c r="W164" s="144"/>
      <c r="X164" s="145"/>
      <c r="Y164" s="147"/>
      <c r="Z164" s="147"/>
      <c r="AD164" s="144"/>
      <c r="AE164" s="144"/>
      <c r="AF164" s="145"/>
      <c r="AG164" s="147"/>
      <c r="AH164" s="147"/>
      <c r="AL164" s="144"/>
      <c r="AM164" s="144"/>
      <c r="AN164" s="145"/>
      <c r="AO164" s="147"/>
      <c r="AP164" s="147"/>
      <c r="AT164" s="144"/>
      <c r="AU164" s="144"/>
      <c r="AV164" s="145"/>
      <c r="AW164" s="147"/>
      <c r="AX164" s="147"/>
      <c r="BB164" s="144"/>
      <c r="BC164" s="144"/>
      <c r="BD164" s="145"/>
      <c r="BE164" s="147"/>
      <c r="BF164" s="147"/>
      <c r="BJ164" s="144"/>
      <c r="BK164" s="144"/>
      <c r="BL164" s="145"/>
      <c r="BM164" s="147"/>
      <c r="BN164" s="147"/>
      <c r="BR164" s="144"/>
      <c r="BS164" s="144"/>
      <c r="BT164" s="145"/>
      <c r="BU164" s="147"/>
      <c r="BV164" s="147"/>
      <c r="BZ164" s="144"/>
      <c r="CA164" s="144"/>
      <c r="CB164" s="145"/>
      <c r="CC164" s="147"/>
      <c r="CD164" s="147"/>
      <c r="CH164" s="144"/>
      <c r="CI164" s="144"/>
      <c r="CJ164" s="145"/>
      <c r="CK164" s="147"/>
      <c r="CL164" s="147"/>
      <c r="CP164" s="144"/>
      <c r="CQ164" s="144"/>
      <c r="CR164" s="145"/>
      <c r="CS164" s="147"/>
      <c r="CT164" s="147"/>
      <c r="CX164" s="144"/>
      <c r="CY164" s="144"/>
      <c r="CZ164" s="145"/>
      <c r="DA164" s="147"/>
      <c r="DB164" s="147"/>
      <c r="DF164" s="144"/>
      <c r="DG164" s="144"/>
      <c r="DH164" s="145"/>
      <c r="DI164" s="147"/>
      <c r="DJ164" s="147"/>
      <c r="DN164" s="144"/>
      <c r="DO164" s="144"/>
      <c r="DP164" s="145"/>
      <c r="DQ164" s="147"/>
      <c r="DR164" s="147"/>
      <c r="DV164" s="144"/>
      <c r="DW164" s="144"/>
      <c r="DX164" s="145"/>
      <c r="DY164" s="147"/>
      <c r="DZ164" s="147"/>
      <c r="ED164" s="144"/>
      <c r="EE164" s="144"/>
      <c r="EF164" s="145"/>
      <c r="EG164" s="147"/>
      <c r="EH164" s="147"/>
      <c r="EL164" s="144"/>
      <c r="EM164" s="144"/>
      <c r="EN164" s="145"/>
      <c r="EO164" s="147"/>
      <c r="EP164" s="147"/>
      <c r="ET164" s="144"/>
      <c r="EU164" s="144"/>
      <c r="EV164" s="145"/>
      <c r="EW164" s="147"/>
      <c r="EX164" s="147"/>
      <c r="FB164" s="144"/>
      <c r="FC164" s="144"/>
      <c r="FD164" s="145"/>
      <c r="FE164" s="147"/>
      <c r="FF164" s="147"/>
      <c r="FJ164" s="144"/>
      <c r="FK164" s="144"/>
      <c r="FL164" s="145"/>
      <c r="FM164" s="147"/>
      <c r="FN164" s="147"/>
      <c r="FR164" s="144"/>
      <c r="FS164" s="144"/>
      <c r="FT164" s="145"/>
      <c r="FU164" s="147"/>
      <c r="FV164" s="147"/>
      <c r="FZ164" s="144"/>
      <c r="GA164" s="144"/>
      <c r="GB164" s="145"/>
      <c r="GC164" s="147"/>
      <c r="GD164" s="147"/>
      <c r="GH164" s="144"/>
      <c r="GI164" s="144"/>
      <c r="GJ164" s="145"/>
      <c r="GK164" s="147"/>
      <c r="GL164" s="147"/>
      <c r="GP164" s="144"/>
      <c r="GQ164" s="144"/>
      <c r="GR164" s="145"/>
      <c r="GS164" s="147"/>
      <c r="GT164" s="147"/>
      <c r="GX164" s="144"/>
      <c r="GY164" s="144"/>
      <c r="GZ164" s="145"/>
      <c r="HA164" s="147"/>
      <c r="HB164" s="147"/>
      <c r="HF164" s="144"/>
      <c r="HG164" s="144"/>
      <c r="HH164" s="145"/>
      <c r="HI164" s="147"/>
      <c r="HJ164" s="147"/>
      <c r="HN164" s="144"/>
      <c r="HO164" s="144"/>
      <c r="HP164" s="145"/>
      <c r="HQ164" s="147"/>
      <c r="HR164" s="147"/>
      <c r="HV164" s="144"/>
      <c r="HW164" s="144"/>
      <c r="HX164" s="145"/>
      <c r="HY164" s="147"/>
      <c r="HZ164" s="147"/>
      <c r="ID164" s="144"/>
      <c r="IE164" s="144"/>
      <c r="IF164" s="145"/>
      <c r="IG164" s="147"/>
      <c r="IH164" s="147"/>
      <c r="IL164" s="144"/>
      <c r="IM164" s="144"/>
      <c r="IN164" s="145"/>
      <c r="IO164" s="147"/>
      <c r="IP164" s="147"/>
    </row>
    <row r="165" spans="2:250" s="152" customFormat="1" ht="9" customHeight="1">
      <c r="B165" s="147"/>
      <c r="F165" s="144"/>
      <c r="G165" s="144"/>
      <c r="H165" s="145"/>
      <c r="I165" s="147"/>
      <c r="J165" s="147"/>
      <c r="N165" s="144"/>
      <c r="O165" s="144"/>
      <c r="P165" s="145"/>
      <c r="Q165" s="147"/>
      <c r="R165" s="147"/>
      <c r="V165" s="144"/>
      <c r="W165" s="144"/>
      <c r="X165" s="145"/>
      <c r="Y165" s="147"/>
      <c r="Z165" s="147"/>
      <c r="AD165" s="144"/>
      <c r="AE165" s="144"/>
      <c r="AF165" s="145"/>
      <c r="AG165" s="147"/>
      <c r="AH165" s="147"/>
      <c r="AL165" s="144"/>
      <c r="AM165" s="144"/>
      <c r="AN165" s="145"/>
      <c r="AO165" s="147"/>
      <c r="AP165" s="147"/>
      <c r="AT165" s="144"/>
      <c r="AU165" s="144"/>
      <c r="AV165" s="145"/>
      <c r="AW165" s="147"/>
      <c r="AX165" s="147"/>
      <c r="BB165" s="144"/>
      <c r="BC165" s="144"/>
      <c r="BD165" s="145"/>
      <c r="BE165" s="147"/>
      <c r="BF165" s="147"/>
      <c r="BJ165" s="144"/>
      <c r="BK165" s="144"/>
      <c r="BL165" s="145"/>
      <c r="BM165" s="147"/>
      <c r="BN165" s="147"/>
      <c r="BR165" s="144"/>
      <c r="BS165" s="144"/>
      <c r="BT165" s="145"/>
      <c r="BU165" s="147"/>
      <c r="BV165" s="147"/>
      <c r="BZ165" s="144"/>
      <c r="CA165" s="144"/>
      <c r="CB165" s="145"/>
      <c r="CC165" s="147"/>
      <c r="CD165" s="147"/>
      <c r="CH165" s="144"/>
      <c r="CI165" s="144"/>
      <c r="CJ165" s="145"/>
      <c r="CK165" s="147"/>
      <c r="CL165" s="147"/>
      <c r="CP165" s="144"/>
      <c r="CQ165" s="144"/>
      <c r="CR165" s="145"/>
      <c r="CS165" s="147"/>
      <c r="CT165" s="147"/>
      <c r="CX165" s="144"/>
      <c r="CY165" s="144"/>
      <c r="CZ165" s="145"/>
      <c r="DA165" s="147"/>
      <c r="DB165" s="147"/>
      <c r="DF165" s="144"/>
      <c r="DG165" s="144"/>
      <c r="DH165" s="145"/>
      <c r="DI165" s="147"/>
      <c r="DJ165" s="147"/>
      <c r="DN165" s="144"/>
      <c r="DO165" s="144"/>
      <c r="DP165" s="145"/>
      <c r="DQ165" s="147"/>
      <c r="DR165" s="147"/>
      <c r="DV165" s="144"/>
      <c r="DW165" s="144"/>
      <c r="DX165" s="145"/>
      <c r="DY165" s="147"/>
      <c r="DZ165" s="147"/>
      <c r="ED165" s="144"/>
      <c r="EE165" s="144"/>
      <c r="EF165" s="145"/>
      <c r="EG165" s="147"/>
      <c r="EH165" s="147"/>
      <c r="EL165" s="144"/>
      <c r="EM165" s="144"/>
      <c r="EN165" s="145"/>
      <c r="EO165" s="147"/>
      <c r="EP165" s="147"/>
      <c r="ET165" s="144"/>
      <c r="EU165" s="144"/>
      <c r="EV165" s="145"/>
      <c r="EW165" s="147"/>
      <c r="EX165" s="147"/>
      <c r="FB165" s="144"/>
      <c r="FC165" s="144"/>
      <c r="FD165" s="145"/>
      <c r="FE165" s="147"/>
      <c r="FF165" s="147"/>
      <c r="FJ165" s="144"/>
      <c r="FK165" s="144"/>
      <c r="FL165" s="145"/>
      <c r="FM165" s="147"/>
      <c r="FN165" s="147"/>
      <c r="FR165" s="144"/>
      <c r="FS165" s="144"/>
      <c r="FT165" s="145"/>
      <c r="FU165" s="147"/>
      <c r="FV165" s="147"/>
      <c r="FZ165" s="144"/>
      <c r="GA165" s="144"/>
      <c r="GB165" s="145"/>
      <c r="GC165" s="147"/>
      <c r="GD165" s="147"/>
      <c r="GH165" s="144"/>
      <c r="GI165" s="144"/>
      <c r="GJ165" s="145"/>
      <c r="GK165" s="147"/>
      <c r="GL165" s="147"/>
      <c r="GP165" s="144"/>
      <c r="GQ165" s="144"/>
      <c r="GR165" s="145"/>
      <c r="GS165" s="147"/>
      <c r="GT165" s="147"/>
      <c r="GX165" s="144"/>
      <c r="GY165" s="144"/>
      <c r="GZ165" s="145"/>
      <c r="HA165" s="147"/>
      <c r="HB165" s="147"/>
      <c r="HF165" s="144"/>
      <c r="HG165" s="144"/>
      <c r="HH165" s="145"/>
      <c r="HI165" s="147"/>
      <c r="HJ165" s="147"/>
      <c r="HN165" s="144"/>
      <c r="HO165" s="144"/>
      <c r="HP165" s="145"/>
      <c r="HQ165" s="147"/>
      <c r="HR165" s="147"/>
      <c r="HV165" s="144"/>
      <c r="HW165" s="144"/>
      <c r="HX165" s="145"/>
      <c r="HY165" s="147"/>
      <c r="HZ165" s="147"/>
      <c r="ID165" s="144"/>
      <c r="IE165" s="144"/>
      <c r="IF165" s="145"/>
      <c r="IG165" s="147"/>
      <c r="IH165" s="147"/>
      <c r="IL165" s="144"/>
      <c r="IM165" s="144"/>
      <c r="IN165" s="145"/>
      <c r="IO165" s="147"/>
      <c r="IP165" s="147"/>
    </row>
    <row r="166" spans="2:250">
      <c r="B166" s="143" t="s">
        <v>1387</v>
      </c>
      <c r="C166" s="152"/>
      <c r="D166" s="152"/>
      <c r="E166" s="152"/>
      <c r="F166" s="144"/>
      <c r="G166" s="144"/>
      <c r="H166" s="145"/>
    </row>
    <row r="167" spans="2:250">
      <c r="B167" s="147" t="s">
        <v>1908</v>
      </c>
      <c r="C167" s="152"/>
      <c r="D167" s="152"/>
      <c r="E167" s="152"/>
      <c r="F167" s="144"/>
      <c r="G167" s="144"/>
      <c r="H167" s="145"/>
    </row>
    <row r="168" spans="2:250">
      <c r="B168" s="147" t="s">
        <v>1909</v>
      </c>
      <c r="C168" s="152"/>
      <c r="D168" s="152"/>
      <c r="E168" s="152"/>
      <c r="F168" s="144"/>
      <c r="G168" s="144"/>
      <c r="H168" s="145"/>
    </row>
    <row r="169" spans="2:250" ht="9.75" customHeight="1"/>
    <row r="170" spans="2:250" ht="15.75" customHeight="1">
      <c r="B170" s="143" t="s">
        <v>1388</v>
      </c>
    </row>
    <row r="171" spans="2:250" ht="15.75" customHeight="1">
      <c r="B171" s="147" t="s">
        <v>322</v>
      </c>
    </row>
    <row r="172" spans="2:250" ht="15.75" customHeight="1">
      <c r="B172" s="147" t="s">
        <v>323</v>
      </c>
    </row>
    <row r="173" spans="2:250" ht="15.75" customHeight="1">
      <c r="B173" s="147" t="s">
        <v>324</v>
      </c>
    </row>
    <row r="174" spans="2:250" ht="9" customHeight="1">
      <c r="B174" s="147"/>
    </row>
    <row r="175" spans="2:250" ht="15.75" customHeight="1">
      <c r="B175" s="143" t="s">
        <v>1884</v>
      </c>
    </row>
    <row r="176" spans="2:250" ht="15.75" customHeight="1">
      <c r="B176" s="143" t="s">
        <v>1885</v>
      </c>
    </row>
    <row r="177" spans="1:8" ht="15.75" customHeight="1">
      <c r="B177" s="147" t="s">
        <v>440</v>
      </c>
    </row>
    <row r="178" spans="1:8" ht="9" customHeight="1">
      <c r="B178" s="147"/>
    </row>
    <row r="179" spans="1:8">
      <c r="B179" s="153" t="s">
        <v>1389</v>
      </c>
    </row>
    <row r="180" spans="1:8">
      <c r="B180" s="154" t="s">
        <v>1863</v>
      </c>
    </row>
    <row r="181" spans="1:8">
      <c r="B181" s="147" t="s">
        <v>1864</v>
      </c>
    </row>
    <row r="182" spans="1:8" s="463" customFormat="1" ht="15.75" customHeight="1">
      <c r="A182" s="461"/>
      <c r="B182" s="469" t="s">
        <v>1861</v>
      </c>
      <c r="C182" s="469"/>
      <c r="D182" s="469"/>
      <c r="E182" s="469"/>
      <c r="F182" s="469"/>
      <c r="G182" s="469"/>
      <c r="H182" s="464"/>
    </row>
    <row r="183" spans="1:8" s="463" customFormat="1" ht="15.75" customHeight="1">
      <c r="A183" s="461"/>
      <c r="B183" s="469" t="s">
        <v>1862</v>
      </c>
      <c r="C183" s="469"/>
      <c r="D183" s="469"/>
      <c r="E183" s="469"/>
      <c r="F183" s="469"/>
      <c r="G183" s="469"/>
      <c r="H183" s="464"/>
    </row>
    <row r="184" spans="1:8" ht="9" customHeight="1">
      <c r="B184" s="147"/>
    </row>
    <row r="185" spans="1:8">
      <c r="B185" s="153" t="s">
        <v>1390</v>
      </c>
    </row>
    <row r="186" spans="1:8">
      <c r="B186" s="147" t="s">
        <v>325</v>
      </c>
    </row>
    <row r="188" spans="1:8" ht="15.75" customHeight="1">
      <c r="B188" s="155" t="s">
        <v>1391</v>
      </c>
    </row>
    <row r="189" spans="1:8" ht="8.1" customHeight="1">
      <c r="B189" s="156"/>
    </row>
    <row r="190" spans="1:8" ht="15.75" customHeight="1">
      <c r="B190" s="157" t="s">
        <v>326</v>
      </c>
    </row>
    <row r="191" spans="1:8" ht="8.1" customHeight="1">
      <c r="B191" s="156"/>
    </row>
    <row r="192" spans="1:8" ht="15.75" customHeight="1">
      <c r="B192" s="156" t="s">
        <v>327</v>
      </c>
    </row>
    <row r="193" spans="2:2" ht="15.75" customHeight="1">
      <c r="B193" s="156" t="s">
        <v>328</v>
      </c>
    </row>
    <row r="194" spans="2:2" ht="15.75" customHeight="1">
      <c r="B194" s="156" t="s">
        <v>329</v>
      </c>
    </row>
    <row r="195" spans="2:2" ht="8.1" customHeight="1">
      <c r="B195" s="158"/>
    </row>
    <row r="196" spans="2:2" ht="15.75" customHeight="1">
      <c r="B196" s="155" t="s">
        <v>330</v>
      </c>
    </row>
    <row r="197" spans="2:2" ht="15.75" customHeight="1">
      <c r="B197" s="156" t="s">
        <v>331</v>
      </c>
    </row>
    <row r="198" spans="2:2" ht="8.1" customHeight="1">
      <c r="B198" s="156"/>
    </row>
    <row r="199" spans="2:2" ht="15.75" customHeight="1">
      <c r="B199" s="157" t="s">
        <v>332</v>
      </c>
    </row>
    <row r="200" spans="2:2" ht="8.1" customHeight="1">
      <c r="B200" s="156"/>
    </row>
    <row r="201" spans="2:2" ht="15.75" customHeight="1">
      <c r="B201" s="155" t="s">
        <v>333</v>
      </c>
    </row>
    <row r="202" spans="2:2" ht="15.75" customHeight="1">
      <c r="B202" s="155" t="s">
        <v>334</v>
      </c>
    </row>
    <row r="204" spans="2:2" ht="15.75" customHeight="1">
      <c r="B204" s="156" t="s">
        <v>441</v>
      </c>
    </row>
    <row r="205" spans="2:2" ht="8.1" customHeight="1">
      <c r="B205" s="156"/>
    </row>
    <row r="206" spans="2:2" ht="15.75" customHeight="1">
      <c r="B206" s="156" t="s">
        <v>335</v>
      </c>
    </row>
    <row r="207" spans="2:2" ht="15.75" customHeight="1">
      <c r="B207" s="156" t="s">
        <v>336</v>
      </c>
    </row>
    <row r="208" spans="2:2" ht="15.75" customHeight="1">
      <c r="B208" s="156" t="s">
        <v>337</v>
      </c>
    </row>
    <row r="209" spans="2:6" ht="8.1" customHeight="1">
      <c r="B209" s="156"/>
    </row>
    <row r="210" spans="2:6" ht="15.75" customHeight="1">
      <c r="B210" s="156" t="s">
        <v>338</v>
      </c>
    </row>
    <row r="211" spans="2:6" ht="15.75" customHeight="1">
      <c r="B211" s="156" t="s">
        <v>339</v>
      </c>
    </row>
    <row r="212" spans="2:6" ht="15.75" customHeight="1">
      <c r="B212" s="156" t="s">
        <v>340</v>
      </c>
    </row>
    <row r="213" spans="2:6" ht="8.1" customHeight="1">
      <c r="B213" s="156"/>
    </row>
    <row r="214" spans="2:6" ht="15.75" customHeight="1">
      <c r="B214" s="156" t="s">
        <v>341</v>
      </c>
    </row>
    <row r="215" spans="2:6" ht="15.75" customHeight="1">
      <c r="B215" s="156" t="s">
        <v>342</v>
      </c>
    </row>
    <row r="216" spans="2:6" ht="15.75" customHeight="1">
      <c r="B216" s="156" t="s">
        <v>343</v>
      </c>
    </row>
    <row r="217" spans="2:6" ht="8.1" customHeight="1">
      <c r="B217" s="156"/>
    </row>
    <row r="218" spans="2:6" ht="15.75" customHeight="1">
      <c r="B218" s="156" t="s">
        <v>344</v>
      </c>
    </row>
    <row r="220" spans="2:6">
      <c r="B220" s="155" t="s">
        <v>1886</v>
      </c>
      <c r="C220" s="155"/>
      <c r="D220" s="155"/>
      <c r="E220" s="155"/>
      <c r="F220" s="155"/>
    </row>
    <row r="221" spans="2:6" ht="8.1" customHeight="1">
      <c r="B221" s="156"/>
      <c r="C221" s="156"/>
      <c r="D221" s="156"/>
      <c r="E221" s="156"/>
      <c r="F221" s="156" t="s">
        <v>11</v>
      </c>
    </row>
    <row r="222" spans="2:6">
      <c r="B222" s="147" t="s">
        <v>442</v>
      </c>
      <c r="D222" s="141"/>
      <c r="E222" s="141"/>
      <c r="F222" s="141"/>
    </row>
    <row r="223" spans="2:6">
      <c r="B223" s="147" t="s">
        <v>345</v>
      </c>
      <c r="D223" s="141"/>
      <c r="E223" s="141"/>
      <c r="F223" s="141"/>
    </row>
    <row r="224" spans="2:6">
      <c r="B224" s="147" t="s">
        <v>346</v>
      </c>
      <c r="D224" s="141"/>
      <c r="E224" s="141"/>
      <c r="F224" s="141"/>
    </row>
    <row r="225" spans="2:11">
      <c r="B225" s="147" t="s">
        <v>347</v>
      </c>
      <c r="D225" s="141"/>
      <c r="E225" s="141"/>
      <c r="F225" s="141"/>
    </row>
    <row r="226" spans="2:11">
      <c r="B226" s="147" t="s">
        <v>348</v>
      </c>
      <c r="D226" s="141"/>
      <c r="E226" s="141"/>
      <c r="F226" s="141"/>
    </row>
    <row r="227" spans="2:11">
      <c r="B227" s="147" t="s">
        <v>349</v>
      </c>
      <c r="D227" s="141"/>
      <c r="E227" s="141"/>
      <c r="F227" s="141"/>
    </row>
    <row r="228" spans="2:11" ht="9" customHeight="1">
      <c r="D228" s="141"/>
      <c r="E228" s="141"/>
      <c r="F228" s="141"/>
    </row>
    <row r="229" spans="2:11">
      <c r="B229" s="147" t="s">
        <v>350</v>
      </c>
      <c r="D229" s="141"/>
      <c r="E229" s="141"/>
      <c r="F229" s="141"/>
    </row>
    <row r="230" spans="2:11">
      <c r="B230" s="147" t="s">
        <v>351</v>
      </c>
      <c r="D230" s="141"/>
      <c r="E230" s="141"/>
      <c r="F230" s="141"/>
    </row>
    <row r="231" spans="2:11">
      <c r="B231" s="147" t="s">
        <v>352</v>
      </c>
      <c r="D231" s="141"/>
      <c r="E231" s="141"/>
      <c r="F231" s="141"/>
    </row>
    <row r="232" spans="2:11" ht="9" customHeight="1">
      <c r="B232" s="147"/>
      <c r="D232" s="141"/>
      <c r="E232" s="141"/>
      <c r="F232" s="141"/>
    </row>
    <row r="233" spans="2:11">
      <c r="B233" s="147" t="s">
        <v>353</v>
      </c>
      <c r="D233" s="141"/>
      <c r="E233" s="141"/>
      <c r="F233" s="141"/>
    </row>
    <row r="234" spans="2:11" ht="7.5" customHeight="1">
      <c r="B234" s="147"/>
      <c r="D234" s="141"/>
      <c r="E234" s="141"/>
      <c r="F234" s="141"/>
    </row>
    <row r="235" spans="2:11" s="183" customFormat="1" ht="15.75" customHeight="1">
      <c r="B235" s="180" t="s">
        <v>1888</v>
      </c>
    </row>
    <row r="236" spans="2:11" s="183" customFormat="1" ht="15.75" customHeight="1">
      <c r="B236" s="182" t="s">
        <v>382</v>
      </c>
    </row>
    <row r="237" spans="2:11" s="183" customFormat="1" ht="15.75" customHeight="1">
      <c r="B237" s="203" t="s">
        <v>424</v>
      </c>
    </row>
    <row r="238" spans="2:11" s="183" customFormat="1" ht="15.75" customHeight="1">
      <c r="B238" s="203" t="s">
        <v>1399</v>
      </c>
    </row>
    <row r="240" spans="2:11" s="463" customFormat="1" ht="15.75" customHeight="1">
      <c r="B240" s="469" t="s">
        <v>1865</v>
      </c>
      <c r="C240" s="469"/>
      <c r="D240" s="469"/>
      <c r="E240" s="469"/>
      <c r="F240" s="469"/>
      <c r="G240" s="469"/>
      <c r="H240" s="469"/>
      <c r="I240" s="469"/>
      <c r="J240" s="470"/>
      <c r="K240" s="461"/>
    </row>
    <row r="241" spans="2:13" s="463" customFormat="1" ht="15.75" customHeight="1">
      <c r="B241" s="469" t="s">
        <v>1866</v>
      </c>
      <c r="C241" s="469"/>
      <c r="D241" s="469"/>
      <c r="E241" s="469"/>
      <c r="F241" s="469"/>
      <c r="G241" s="469"/>
      <c r="H241" s="469"/>
      <c r="I241" s="469"/>
      <c r="J241" s="470"/>
      <c r="K241" s="461"/>
      <c r="L241" s="465"/>
      <c r="M241" s="463" t="s">
        <v>11</v>
      </c>
    </row>
  </sheetData>
  <sheetProtection algorithmName="SHA-512" hashValue="3D9kP87mr9zMA4S8+FaynLgPe6J3BVEN+gL5nozUI/go+PIDKLR4dwftZTLT6NVDTlh+vr9ugVHcJj8uXyFrHw==" saltValue="QhwpwY1BDfy/NStZXljYmg==" spinCount="100000" sheet="1" selectLockedCells="1" selectUnlockedCells="1"/>
  <mergeCells count="3">
    <mergeCell ref="A1:I1"/>
    <mergeCell ref="A2:H2"/>
    <mergeCell ref="B4:C4"/>
  </mergeCells>
  <conditionalFormatting sqref="C189:C195">
    <cfRule type="cellIs" priority="1" stopIfTrue="1" operator="equal">
      <formula>#N/A</formula>
    </cfRule>
  </conditionalFormatting>
  <conditionalFormatting sqref="C204">
    <cfRule type="cellIs" priority="6" stopIfTrue="1" operator="equal">
      <formula>#N/A</formula>
    </cfRule>
  </conditionalFormatting>
  <conditionalFormatting sqref="C206:C208">
    <cfRule type="cellIs" priority="7" stopIfTrue="1" operator="equal">
      <formula>#N/A</formula>
    </cfRule>
  </conditionalFormatting>
  <pageMargins left="0.78749999999999998" right="0.78749999999999998" top="1.0527777777777778" bottom="1.0527777777777778" header="0.78749999999999998" footer="0.78749999999999998"/>
  <pageSetup paperSize="9" orientation="portrait" useFirstPageNumber="1" horizontalDpi="300" verticalDpi="300"/>
  <headerFooter alignWithMargins="0">
    <oddHeader>&amp;C&amp;"Times New Roman,Standard"&amp;12&amp;A</oddHeader>
    <oddFooter>&amp;C&amp;"Times New Roman,Standard"&amp;12Seite &amp;P</oddFooter>
  </headerFooter>
  <rowBreaks count="2" manualBreakCount="2">
    <brk id="186" max="16383" man="1"/>
    <brk id="26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F9EE-66C7-48A0-96CF-F3AB99E23999}">
  <sheetPr codeName="Tabelle20">
    <tabColor rgb="FFFFFF00"/>
  </sheetPr>
  <dimension ref="A3:AME137"/>
  <sheetViews>
    <sheetView workbookViewId="0">
      <selection activeCell="S126" sqref="S126"/>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9" width="10.625" style="105" customWidth="1"/>
    <col min="1020" max="1025" width="10.625" customWidth="1"/>
    <col min="1026" max="1026" width="11" customWidth="1"/>
  </cols>
  <sheetData>
    <row r="3" spans="1:28"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8" ht="18" customHeight="1">
      <c r="A4" s="103"/>
      <c r="B4" s="537" t="str">
        <f>Objektübersicht!C19</f>
        <v>Kunstwerk, Schorndorferstraße 33, 70736 Fellbach</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8"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8" ht="15" customHeight="1">
      <c r="A6" s="103"/>
      <c r="B6" s="534" t="s">
        <v>160</v>
      </c>
      <c r="C6" s="534"/>
      <c r="D6" s="534"/>
      <c r="E6" s="108"/>
      <c r="F6" s="108"/>
      <c r="G6"/>
      <c r="H6" s="222"/>
      <c r="I6" s="535" t="s">
        <v>161</v>
      </c>
      <c r="J6" s="535"/>
      <c r="K6" s="535"/>
      <c r="L6" s="536"/>
      <c r="M6" s="109">
        <v>5</v>
      </c>
      <c r="N6" s="104"/>
      <c r="O6" s="110"/>
      <c r="P6" s="110"/>
      <c r="Q6" s="110"/>
      <c r="R6" s="110"/>
      <c r="S6" s="110"/>
      <c r="T6" s="110"/>
      <c r="U6" s="110"/>
      <c r="V6" s="110"/>
      <c r="W6" s="110"/>
      <c r="X6" s="106"/>
    </row>
    <row r="7" spans="1:28" ht="15" customHeight="1">
      <c r="A7" s="103"/>
      <c r="B7" s="104"/>
      <c r="C7" s="111"/>
      <c r="D7" s="112"/>
      <c r="E7" s="112"/>
      <c r="F7" s="113" t="s">
        <v>162</v>
      </c>
      <c r="G7" s="114"/>
      <c r="H7"/>
      <c r="I7" s="535" t="s">
        <v>163</v>
      </c>
      <c r="J7" s="535"/>
      <c r="K7" s="535"/>
      <c r="L7" s="536"/>
      <c r="M7" s="109">
        <v>250</v>
      </c>
      <c r="N7" s="115" t="s">
        <v>164</v>
      </c>
      <c r="O7" s="174">
        <f>SVS_Unterhaltsreinigung!F72</f>
        <v>20</v>
      </c>
      <c r="P7" s="116">
        <f>M7</f>
        <v>250</v>
      </c>
      <c r="Q7" s="104"/>
      <c r="R7"/>
      <c r="S7" s="104"/>
      <c r="T7" s="104"/>
      <c r="U7" s="104"/>
      <c r="V7" s="117" t="s">
        <v>165</v>
      </c>
      <c r="W7" s="174">
        <f>SVS_Grundreinigung!F72</f>
        <v>25</v>
      </c>
      <c r="X7" s="106"/>
    </row>
    <row r="8" spans="1:28">
      <c r="A8" s="103"/>
      <c r="C8" s="104"/>
      <c r="D8" s="104"/>
      <c r="E8" s="104"/>
      <c r="F8" s="104"/>
      <c r="G8" s="112"/>
      <c r="H8" s="104"/>
      <c r="I8" s="104"/>
      <c r="J8" s="104"/>
      <c r="K8" s="104"/>
      <c r="L8" s="104"/>
      <c r="M8" s="325">
        <f>M7/12/5</f>
        <v>4.1666666666666661</v>
      </c>
      <c r="N8" s="104"/>
      <c r="O8" s="104"/>
      <c r="P8" s="104"/>
      <c r="Q8" s="104"/>
      <c r="R8" s="104"/>
      <c r="S8" s="104"/>
      <c r="T8" s="104"/>
      <c r="U8" s="104"/>
      <c r="V8" s="104"/>
      <c r="W8" s="104"/>
      <c r="X8" s="106"/>
    </row>
    <row r="9" spans="1:28" ht="15">
      <c r="A9" s="103"/>
      <c r="B9" s="104"/>
      <c r="C9" s="104"/>
      <c r="D9" s="104"/>
      <c r="E9" s="111"/>
      <c r="F9" s="111"/>
      <c r="G9" s="112"/>
      <c r="H9" s="222"/>
      <c r="I9" s="535" t="s">
        <v>161</v>
      </c>
      <c r="J9" s="535"/>
      <c r="K9" s="535"/>
      <c r="L9" s="536"/>
      <c r="M9" s="109"/>
      <c r="N9" s="118"/>
      <c r="O9" s="104"/>
      <c r="P9" s="110"/>
      <c r="Q9" s="110"/>
      <c r="R9" s="110"/>
      <c r="S9" s="110"/>
      <c r="T9" s="110"/>
      <c r="U9" s="104"/>
      <c r="V9" s="104"/>
      <c r="W9" s="104"/>
      <c r="X9" s="106"/>
    </row>
    <row r="10" spans="1:28">
      <c r="A10" s="103"/>
      <c r="B10" s="104"/>
      <c r="C10" s="104"/>
      <c r="D10" s="104"/>
      <c r="E10" s="111"/>
      <c r="F10" s="113" t="s">
        <v>162</v>
      </c>
      <c r="G10" s="104"/>
      <c r="H10" s="259" t="e">
        <f>M10/M9/12</f>
        <v>#DIV/0!</v>
      </c>
      <c r="I10" s="535" t="s">
        <v>163</v>
      </c>
      <c r="J10" s="535"/>
      <c r="K10" s="535"/>
      <c r="L10" s="536"/>
      <c r="M10" s="109"/>
      <c r="N10" s="538" t="s">
        <v>166</v>
      </c>
      <c r="O10" s="538"/>
      <c r="P10" s="538"/>
      <c r="Q10" s="539" t="s">
        <v>167</v>
      </c>
      <c r="R10" s="539"/>
      <c r="S10" s="539"/>
      <c r="T10" s="119" t="s">
        <v>31</v>
      </c>
      <c r="U10" s="540" t="s">
        <v>168</v>
      </c>
      <c r="V10" s="540"/>
      <c r="W10" s="540"/>
      <c r="X10" s="106"/>
    </row>
    <row r="11" spans="1:28"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8" ht="8.4499999999999993" customHeight="1">
      <c r="A12" s="103"/>
      <c r="B12" s="134"/>
      <c r="C12" s="135"/>
      <c r="D12" s="135"/>
      <c r="E12" s="135"/>
      <c r="F12" s="326"/>
      <c r="G12" s="326"/>
      <c r="H12" s="326"/>
      <c r="I12" s="135"/>
      <c r="J12" s="135"/>
      <c r="K12" s="135"/>
      <c r="L12" s="135"/>
      <c r="M12" s="135"/>
      <c r="N12" s="135"/>
      <c r="O12" s="135"/>
      <c r="P12" s="135"/>
      <c r="Q12" s="135"/>
      <c r="R12" s="135"/>
      <c r="S12" s="135"/>
      <c r="T12" s="135"/>
      <c r="U12" s="135"/>
      <c r="V12" s="135"/>
      <c r="W12" s="136"/>
      <c r="X12" s="260"/>
    </row>
    <row r="13" spans="1:28">
      <c r="A13" s="103">
        <v>1</v>
      </c>
      <c r="B13" s="137">
        <v>1</v>
      </c>
      <c r="C13" s="269" t="s">
        <v>188</v>
      </c>
      <c r="D13" s="283"/>
      <c r="E13" s="309"/>
      <c r="F13" s="327" t="s">
        <v>1158</v>
      </c>
      <c r="G13" s="283" t="s">
        <v>1262</v>
      </c>
      <c r="H13" s="332">
        <v>95.43</v>
      </c>
      <c r="I13" s="316"/>
      <c r="J13" s="317"/>
      <c r="K13" s="317"/>
      <c r="L13" s="317"/>
      <c r="M13" s="224"/>
      <c r="N13" s="225">
        <f>(H13*M13)/12</f>
        <v>0</v>
      </c>
      <c r="O13" s="218">
        <v>100</v>
      </c>
      <c r="P13" s="226">
        <f>N13/O13</f>
        <v>0</v>
      </c>
      <c r="Q13" s="227"/>
      <c r="R13" s="227"/>
      <c r="S13" s="227"/>
      <c r="T13" s="229">
        <f t="shared" ref="T13:T78" si="0">H13/O13*$O$7</f>
        <v>19.086000000000002</v>
      </c>
      <c r="U13" s="231">
        <v>30</v>
      </c>
      <c r="V13" s="226">
        <f t="shared" ref="V13:V56" si="1">H13/U13</f>
        <v>3.181</v>
      </c>
      <c r="W13" s="230">
        <f>V13*$W$7</f>
        <v>79.525000000000006</v>
      </c>
      <c r="X13" s="261" t="s">
        <v>1807</v>
      </c>
      <c r="Y13" s="269"/>
      <c r="Z13" s="260"/>
      <c r="AA13"/>
      <c r="AB13"/>
    </row>
    <row r="14" spans="1:28">
      <c r="A14" s="103"/>
      <c r="B14" s="137">
        <f>B13+1</f>
        <v>2</v>
      </c>
      <c r="C14" s="269" t="s">
        <v>188</v>
      </c>
      <c r="D14" s="283"/>
      <c r="E14" s="309"/>
      <c r="F14" s="327" t="s">
        <v>1159</v>
      </c>
      <c r="G14" s="283" t="s">
        <v>1262</v>
      </c>
      <c r="H14" s="332">
        <v>39.729999999999997</v>
      </c>
      <c r="I14" s="318"/>
      <c r="J14" s="319"/>
      <c r="K14" s="319"/>
      <c r="L14" s="319"/>
      <c r="M14" s="224"/>
      <c r="N14" s="225">
        <f t="shared" ref="N14:N79" si="2">(H14*M14)/12</f>
        <v>0</v>
      </c>
      <c r="O14" s="218">
        <v>100</v>
      </c>
      <c r="P14" s="226">
        <f t="shared" ref="P14:P79" si="3">N14/O14</f>
        <v>0</v>
      </c>
      <c r="Q14" s="227"/>
      <c r="R14" s="227"/>
      <c r="S14" s="227"/>
      <c r="T14" s="229">
        <f t="shared" si="0"/>
        <v>7.9459999999999997</v>
      </c>
      <c r="U14" s="231">
        <v>30</v>
      </c>
      <c r="V14" s="226">
        <f t="shared" si="1"/>
        <v>1.3243333333333331</v>
      </c>
      <c r="W14" s="230">
        <f t="shared" ref="W14:W84" si="4">V14*$W$7</f>
        <v>33.108333333333327</v>
      </c>
      <c r="X14" s="261" t="s">
        <v>1807</v>
      </c>
      <c r="Y14" s="269"/>
      <c r="Z14" s="260"/>
      <c r="AA14"/>
      <c r="AB14"/>
    </row>
    <row r="15" spans="1:28">
      <c r="A15" s="103">
        <v>1</v>
      </c>
      <c r="B15" s="137">
        <f t="shared" ref="B15:B56" si="5">B14+1</f>
        <v>3</v>
      </c>
      <c r="C15" s="269" t="s">
        <v>188</v>
      </c>
      <c r="D15" s="283"/>
      <c r="E15" s="309"/>
      <c r="F15" s="327" t="s">
        <v>1160</v>
      </c>
      <c r="G15" s="283" t="s">
        <v>1262</v>
      </c>
      <c r="H15" s="332">
        <v>27.52</v>
      </c>
      <c r="I15" s="318"/>
      <c r="J15" s="320"/>
      <c r="K15" s="320"/>
      <c r="L15" s="320"/>
      <c r="M15" s="224"/>
      <c r="N15" s="225">
        <f t="shared" si="2"/>
        <v>0</v>
      </c>
      <c r="O15" s="218">
        <v>100</v>
      </c>
      <c r="P15" s="226">
        <f t="shared" si="3"/>
        <v>0</v>
      </c>
      <c r="Q15" s="227"/>
      <c r="R15" s="227"/>
      <c r="S15" s="227"/>
      <c r="T15" s="229">
        <f t="shared" si="0"/>
        <v>5.5039999999999996</v>
      </c>
      <c r="U15" s="231">
        <v>30</v>
      </c>
      <c r="V15" s="226">
        <f t="shared" ref="V15:V16" si="6">H15/U15</f>
        <v>0.91733333333333333</v>
      </c>
      <c r="W15" s="230">
        <f>V15*$W$7</f>
        <v>22.933333333333334</v>
      </c>
      <c r="X15" s="261" t="s">
        <v>1807</v>
      </c>
      <c r="Y15" s="269"/>
      <c r="Z15" s="260"/>
      <c r="AA15"/>
      <c r="AB15"/>
    </row>
    <row r="16" spans="1:28">
      <c r="A16" s="103">
        <v>1</v>
      </c>
      <c r="B16" s="137">
        <f t="shared" si="5"/>
        <v>4</v>
      </c>
      <c r="C16" s="269" t="s">
        <v>188</v>
      </c>
      <c r="D16" s="283"/>
      <c r="E16" s="309"/>
      <c r="F16" s="327" t="s">
        <v>1161</v>
      </c>
      <c r="G16" s="283" t="s">
        <v>1262</v>
      </c>
      <c r="H16" s="332">
        <v>12.92</v>
      </c>
      <c r="I16" s="316"/>
      <c r="J16" s="317"/>
      <c r="K16" s="317"/>
      <c r="L16" s="317"/>
      <c r="M16" s="224"/>
      <c r="N16" s="225">
        <f t="shared" si="2"/>
        <v>0</v>
      </c>
      <c r="O16" s="218">
        <v>100</v>
      </c>
      <c r="P16" s="226">
        <f t="shared" si="3"/>
        <v>0</v>
      </c>
      <c r="Q16" s="227"/>
      <c r="R16" s="227"/>
      <c r="S16" s="227"/>
      <c r="T16" s="229">
        <f t="shared" si="0"/>
        <v>2.5840000000000001</v>
      </c>
      <c r="U16" s="231">
        <v>30</v>
      </c>
      <c r="V16" s="226">
        <f t="shared" si="6"/>
        <v>0.43066666666666664</v>
      </c>
      <c r="W16" s="230">
        <f t="shared" ref="W16" si="7">V16*$W$7</f>
        <v>10.766666666666666</v>
      </c>
      <c r="X16" s="261" t="s">
        <v>1807</v>
      </c>
      <c r="Y16" s="269"/>
      <c r="Z16" s="544"/>
      <c r="AA16" s="544"/>
      <c r="AB16" s="544"/>
    </row>
    <row r="17" spans="1:28">
      <c r="A17" s="103"/>
      <c r="B17" s="137"/>
      <c r="C17" s="269" t="s">
        <v>188</v>
      </c>
      <c r="D17" s="283"/>
      <c r="E17" s="309"/>
      <c r="F17" s="327" t="s">
        <v>1162</v>
      </c>
      <c r="G17" s="283" t="s">
        <v>1262</v>
      </c>
      <c r="H17" s="332">
        <v>16.149999999999999</v>
      </c>
      <c r="I17" s="316"/>
      <c r="J17" s="317"/>
      <c r="K17" s="317"/>
      <c r="L17" s="317"/>
      <c r="M17" s="224"/>
      <c r="N17" s="225">
        <f t="shared" si="2"/>
        <v>0</v>
      </c>
      <c r="O17" s="218">
        <v>100</v>
      </c>
      <c r="P17" s="226">
        <f t="shared" si="3"/>
        <v>0</v>
      </c>
      <c r="Q17" s="227"/>
      <c r="R17" s="227"/>
      <c r="S17" s="227"/>
      <c r="T17" s="229">
        <f t="shared" si="0"/>
        <v>3.2299999999999995</v>
      </c>
      <c r="U17" s="231">
        <v>30</v>
      </c>
      <c r="V17" s="226">
        <f t="shared" si="1"/>
        <v>0.53833333333333333</v>
      </c>
      <c r="W17" s="230">
        <f t="shared" si="4"/>
        <v>13.458333333333334</v>
      </c>
      <c r="X17" s="261" t="s">
        <v>1807</v>
      </c>
      <c r="Y17" s="269"/>
      <c r="Z17" s="260"/>
      <c r="AA17" s="260"/>
      <c r="AB17" s="260"/>
    </row>
    <row r="18" spans="1:28">
      <c r="A18" s="103"/>
      <c r="B18" s="137"/>
      <c r="C18" s="269" t="s">
        <v>188</v>
      </c>
      <c r="D18" s="283"/>
      <c r="E18" s="309"/>
      <c r="F18" s="327" t="s">
        <v>1163</v>
      </c>
      <c r="G18" s="283" t="s">
        <v>1262</v>
      </c>
      <c r="H18" s="332">
        <v>14.04</v>
      </c>
      <c r="I18" s="316"/>
      <c r="J18" s="317"/>
      <c r="K18" s="317"/>
      <c r="L18" s="317"/>
      <c r="M18" s="224"/>
      <c r="N18" s="225">
        <f t="shared" si="2"/>
        <v>0</v>
      </c>
      <c r="O18" s="218">
        <v>100</v>
      </c>
      <c r="P18" s="226">
        <f t="shared" si="3"/>
        <v>0</v>
      </c>
      <c r="Q18" s="227"/>
      <c r="R18" s="227"/>
      <c r="S18" s="227"/>
      <c r="T18" s="229">
        <f t="shared" si="0"/>
        <v>2.8079999999999998</v>
      </c>
      <c r="U18" s="231">
        <v>30</v>
      </c>
      <c r="V18" s="226">
        <f t="shared" si="1"/>
        <v>0.46799999999999997</v>
      </c>
      <c r="W18" s="230">
        <f t="shared" si="4"/>
        <v>11.7</v>
      </c>
      <c r="X18" s="261" t="s">
        <v>1807</v>
      </c>
      <c r="Y18" s="269"/>
      <c r="Z18" s="544"/>
      <c r="AA18" s="544"/>
      <c r="AB18" s="544"/>
    </row>
    <row r="19" spans="1:28">
      <c r="A19" s="103">
        <v>1</v>
      </c>
      <c r="B19" s="137">
        <f>B16+1</f>
        <v>5</v>
      </c>
      <c r="C19" s="269" t="s">
        <v>188</v>
      </c>
      <c r="D19" s="283" t="s">
        <v>1809</v>
      </c>
      <c r="E19" s="309"/>
      <c r="F19" s="327" t="s">
        <v>1164</v>
      </c>
      <c r="G19" s="283" t="s">
        <v>1262</v>
      </c>
      <c r="H19" s="332">
        <v>11.76</v>
      </c>
      <c r="I19" s="316" t="s">
        <v>56</v>
      </c>
      <c r="J19" s="317"/>
      <c r="K19" s="317"/>
      <c r="L19" s="317"/>
      <c r="M19" s="224">
        <f>((I19*$M$8*12)+(K19*0.8*12)+L19)+2</f>
        <v>51.999999999999993</v>
      </c>
      <c r="N19" s="225">
        <f t="shared" si="2"/>
        <v>50.959999999999987</v>
      </c>
      <c r="O19" s="218">
        <v>100</v>
      </c>
      <c r="P19" s="226">
        <f t="shared" si="3"/>
        <v>0.50959999999999983</v>
      </c>
      <c r="Q19" s="227"/>
      <c r="R19" s="227"/>
      <c r="S19" s="227"/>
      <c r="T19" s="229">
        <f t="shared" si="0"/>
        <v>2.3519999999999999</v>
      </c>
      <c r="U19" s="231">
        <v>30</v>
      </c>
      <c r="V19" s="226">
        <f t="shared" si="1"/>
        <v>0.39200000000000002</v>
      </c>
      <c r="W19" s="230">
        <f t="shared" si="4"/>
        <v>9.8000000000000007</v>
      </c>
      <c r="X19" s="261" t="s">
        <v>1807</v>
      </c>
      <c r="Y19" s="269"/>
      <c r="Z19" s="544"/>
      <c r="AA19" s="544"/>
      <c r="AB19" s="544"/>
    </row>
    <row r="20" spans="1:28">
      <c r="A20" s="103">
        <v>1</v>
      </c>
      <c r="B20" s="137">
        <f t="shared" si="5"/>
        <v>6</v>
      </c>
      <c r="C20" s="269" t="s">
        <v>188</v>
      </c>
      <c r="D20" s="283"/>
      <c r="E20" s="309"/>
      <c r="F20" s="327" t="s">
        <v>1165</v>
      </c>
      <c r="G20" s="283" t="s">
        <v>1262</v>
      </c>
      <c r="H20" s="332">
        <v>117.86</v>
      </c>
      <c r="I20" s="316"/>
      <c r="J20" s="317"/>
      <c r="K20" s="317"/>
      <c r="L20" s="317"/>
      <c r="M20" s="224"/>
      <c r="N20" s="225">
        <f t="shared" si="2"/>
        <v>0</v>
      </c>
      <c r="O20" s="218">
        <v>100</v>
      </c>
      <c r="P20" s="226">
        <f t="shared" si="3"/>
        <v>0</v>
      </c>
      <c r="Q20" s="227"/>
      <c r="R20" s="227"/>
      <c r="S20" s="227"/>
      <c r="T20" s="229">
        <f t="shared" si="0"/>
        <v>23.572000000000003</v>
      </c>
      <c r="U20" s="231">
        <v>30</v>
      </c>
      <c r="V20" s="226">
        <f t="shared" si="1"/>
        <v>3.9286666666666665</v>
      </c>
      <c r="W20" s="230">
        <f t="shared" si="4"/>
        <v>98.216666666666669</v>
      </c>
      <c r="X20" s="261" t="s">
        <v>1807</v>
      </c>
      <c r="Y20" s="269"/>
      <c r="Z20" s="544"/>
      <c r="AA20" s="544"/>
      <c r="AB20" s="544"/>
    </row>
    <row r="21" spans="1:28">
      <c r="A21" s="103">
        <v>1</v>
      </c>
      <c r="B21" s="137">
        <f t="shared" si="5"/>
        <v>7</v>
      </c>
      <c r="C21" s="269" t="s">
        <v>188</v>
      </c>
      <c r="D21" s="283"/>
      <c r="E21" s="309"/>
      <c r="F21" s="327" t="s">
        <v>1166</v>
      </c>
      <c r="G21" s="283" t="s">
        <v>1262</v>
      </c>
      <c r="H21" s="332">
        <v>18.350000000000001</v>
      </c>
      <c r="I21" s="316"/>
      <c r="J21" s="317"/>
      <c r="K21" s="317"/>
      <c r="L21" s="317"/>
      <c r="M21" s="224"/>
      <c r="N21" s="225">
        <f t="shared" si="2"/>
        <v>0</v>
      </c>
      <c r="O21" s="218">
        <v>100</v>
      </c>
      <c r="P21" s="226">
        <f t="shared" si="3"/>
        <v>0</v>
      </c>
      <c r="Q21" s="227"/>
      <c r="R21" s="227"/>
      <c r="S21" s="227"/>
      <c r="T21" s="229">
        <f t="shared" si="0"/>
        <v>3.6700000000000004</v>
      </c>
      <c r="U21" s="231">
        <v>30</v>
      </c>
      <c r="V21" s="226">
        <f t="shared" si="1"/>
        <v>0.61166666666666669</v>
      </c>
      <c r="W21" s="230">
        <f t="shared" si="4"/>
        <v>15.291666666666668</v>
      </c>
      <c r="X21" s="261" t="s">
        <v>1807</v>
      </c>
      <c r="Y21" s="269"/>
      <c r="Z21" s="544"/>
      <c r="AA21" s="544"/>
      <c r="AB21" s="544"/>
    </row>
    <row r="22" spans="1:28">
      <c r="A22" s="103">
        <v>1</v>
      </c>
      <c r="B22" s="137">
        <f t="shared" si="5"/>
        <v>8</v>
      </c>
      <c r="C22" s="269" t="s">
        <v>188</v>
      </c>
      <c r="D22" s="283"/>
      <c r="E22" s="309"/>
      <c r="F22" s="327" t="s">
        <v>1167</v>
      </c>
      <c r="G22" s="283" t="s">
        <v>1262</v>
      </c>
      <c r="H22" s="332">
        <v>66.63</v>
      </c>
      <c r="I22" s="316"/>
      <c r="J22" s="317"/>
      <c r="K22" s="317"/>
      <c r="L22" s="317"/>
      <c r="M22" s="224"/>
      <c r="N22" s="225">
        <f t="shared" si="2"/>
        <v>0</v>
      </c>
      <c r="O22" s="218">
        <v>100</v>
      </c>
      <c r="P22" s="226">
        <f t="shared" si="3"/>
        <v>0</v>
      </c>
      <c r="Q22" s="227"/>
      <c r="R22" s="227"/>
      <c r="S22" s="227"/>
      <c r="T22" s="229">
        <f t="shared" si="0"/>
        <v>13.326000000000001</v>
      </c>
      <c r="U22" s="231">
        <v>30</v>
      </c>
      <c r="V22" s="226">
        <f t="shared" si="1"/>
        <v>2.2209999999999996</v>
      </c>
      <c r="W22" s="230">
        <f t="shared" si="4"/>
        <v>55.524999999999991</v>
      </c>
      <c r="X22" s="261" t="s">
        <v>1807</v>
      </c>
      <c r="Y22" s="269"/>
      <c r="Z22" s="544"/>
      <c r="AA22" s="544"/>
      <c r="AB22" s="544"/>
    </row>
    <row r="23" spans="1:28">
      <c r="A23" s="103">
        <v>1</v>
      </c>
      <c r="B23" s="137">
        <f t="shared" si="5"/>
        <v>9</v>
      </c>
      <c r="C23" s="269" t="s">
        <v>188</v>
      </c>
      <c r="D23" s="283"/>
      <c r="E23" s="309"/>
      <c r="F23" s="327" t="s">
        <v>1168</v>
      </c>
      <c r="G23" s="283" t="s">
        <v>1262</v>
      </c>
      <c r="H23" s="332">
        <v>129.38</v>
      </c>
      <c r="I23" s="316"/>
      <c r="J23" s="321"/>
      <c r="K23" s="321"/>
      <c r="L23" s="321"/>
      <c r="M23" s="224"/>
      <c r="N23" s="225">
        <f t="shared" si="2"/>
        <v>0</v>
      </c>
      <c r="O23" s="218">
        <v>100</v>
      </c>
      <c r="P23" s="226">
        <f t="shared" si="3"/>
        <v>0</v>
      </c>
      <c r="Q23" s="227"/>
      <c r="R23" s="227"/>
      <c r="S23" s="227"/>
      <c r="T23" s="229">
        <f t="shared" si="0"/>
        <v>25.876000000000001</v>
      </c>
      <c r="U23" s="231">
        <v>30</v>
      </c>
      <c r="V23" s="226">
        <f t="shared" si="1"/>
        <v>4.3126666666666669</v>
      </c>
      <c r="W23" s="230">
        <f t="shared" si="4"/>
        <v>107.81666666666668</v>
      </c>
      <c r="X23" s="261" t="s">
        <v>1807</v>
      </c>
      <c r="Y23" s="269"/>
      <c r="Z23" s="544"/>
      <c r="AA23" s="544"/>
      <c r="AB23" s="544"/>
    </row>
    <row r="24" spans="1:28">
      <c r="A24" s="103">
        <v>1</v>
      </c>
      <c r="B24" s="137">
        <f t="shared" si="5"/>
        <v>10</v>
      </c>
      <c r="C24" s="269" t="s">
        <v>188</v>
      </c>
      <c r="D24" s="283"/>
      <c r="E24" s="309"/>
      <c r="F24" s="327" t="s">
        <v>1169</v>
      </c>
      <c r="G24" s="283" t="s">
        <v>1262</v>
      </c>
      <c r="H24" s="332">
        <v>95.01</v>
      </c>
      <c r="I24" s="316"/>
      <c r="J24" s="317"/>
      <c r="K24" s="322"/>
      <c r="L24" s="322"/>
      <c r="M24" s="224"/>
      <c r="N24" s="225">
        <f t="shared" si="2"/>
        <v>0</v>
      </c>
      <c r="O24" s="218">
        <v>100</v>
      </c>
      <c r="P24" s="226">
        <f t="shared" si="3"/>
        <v>0</v>
      </c>
      <c r="Q24" s="227"/>
      <c r="R24" s="227"/>
      <c r="S24" s="227"/>
      <c r="T24" s="229">
        <f t="shared" si="0"/>
        <v>19.002000000000002</v>
      </c>
      <c r="U24" s="231">
        <v>30</v>
      </c>
      <c r="V24" s="226">
        <f t="shared" si="1"/>
        <v>3.1670000000000003</v>
      </c>
      <c r="W24" s="230">
        <f t="shared" si="4"/>
        <v>79.175000000000011</v>
      </c>
      <c r="X24" s="261" t="s">
        <v>1807</v>
      </c>
      <c r="Y24" s="269"/>
      <c r="Z24" s="260"/>
      <c r="AA24"/>
      <c r="AB24"/>
    </row>
    <row r="25" spans="1:28">
      <c r="A25" s="103">
        <v>1</v>
      </c>
      <c r="B25" s="137">
        <f t="shared" si="5"/>
        <v>11</v>
      </c>
      <c r="C25" s="269" t="s">
        <v>188</v>
      </c>
      <c r="D25" s="283"/>
      <c r="E25" s="309"/>
      <c r="F25" s="327" t="s">
        <v>1170</v>
      </c>
      <c r="G25" s="283" t="s">
        <v>1262</v>
      </c>
      <c r="H25" s="332">
        <v>7.01</v>
      </c>
      <c r="I25" s="316"/>
      <c r="J25" s="317"/>
      <c r="K25" s="322"/>
      <c r="L25" s="322"/>
      <c r="M25" s="224"/>
      <c r="N25" s="225">
        <f t="shared" si="2"/>
        <v>0</v>
      </c>
      <c r="O25" s="218">
        <v>100</v>
      </c>
      <c r="P25" s="226">
        <f t="shared" si="3"/>
        <v>0</v>
      </c>
      <c r="Q25" s="227"/>
      <c r="R25" s="227"/>
      <c r="S25" s="227"/>
      <c r="T25" s="229">
        <f t="shared" si="0"/>
        <v>1.4019999999999999</v>
      </c>
      <c r="U25" s="231">
        <v>30</v>
      </c>
      <c r="V25" s="226">
        <f t="shared" si="1"/>
        <v>0.23366666666666666</v>
      </c>
      <c r="W25" s="230">
        <f t="shared" si="4"/>
        <v>5.8416666666666668</v>
      </c>
      <c r="X25" s="261" t="s">
        <v>1807</v>
      </c>
      <c r="Y25" s="269"/>
      <c r="Z25" s="260"/>
      <c r="AA25"/>
      <c r="AB25"/>
    </row>
    <row r="26" spans="1:28">
      <c r="A26" s="103">
        <v>1</v>
      </c>
      <c r="B26" s="137">
        <f t="shared" si="5"/>
        <v>12</v>
      </c>
      <c r="C26" s="269" t="s">
        <v>188</v>
      </c>
      <c r="D26" s="283"/>
      <c r="E26" s="309"/>
      <c r="F26" s="327" t="s">
        <v>1171</v>
      </c>
      <c r="G26" s="283" t="s">
        <v>1262</v>
      </c>
      <c r="H26" s="332">
        <v>26.88</v>
      </c>
      <c r="I26" s="316"/>
      <c r="J26" s="317"/>
      <c r="K26" s="322"/>
      <c r="L26" s="322"/>
      <c r="M26" s="224"/>
      <c r="N26" s="225">
        <f t="shared" si="2"/>
        <v>0</v>
      </c>
      <c r="O26" s="218">
        <v>100</v>
      </c>
      <c r="P26" s="226">
        <f t="shared" si="3"/>
        <v>0</v>
      </c>
      <c r="Q26" s="227"/>
      <c r="R26" s="227"/>
      <c r="S26" s="227"/>
      <c r="T26" s="229">
        <f t="shared" si="0"/>
        <v>5.3759999999999994</v>
      </c>
      <c r="U26" s="231">
        <v>30</v>
      </c>
      <c r="V26" s="226">
        <f t="shared" si="1"/>
        <v>0.89600000000000002</v>
      </c>
      <c r="W26" s="230">
        <f t="shared" si="4"/>
        <v>22.400000000000002</v>
      </c>
      <c r="X26" s="261" t="s">
        <v>1807</v>
      </c>
      <c r="Y26" s="269"/>
      <c r="Z26" s="260"/>
      <c r="AA26"/>
      <c r="AB26"/>
    </row>
    <row r="27" spans="1:28">
      <c r="A27" s="103">
        <v>1</v>
      </c>
      <c r="B27" s="137">
        <f t="shared" si="5"/>
        <v>13</v>
      </c>
      <c r="C27" s="269" t="s">
        <v>188</v>
      </c>
      <c r="D27" s="283" t="s">
        <v>1810</v>
      </c>
      <c r="E27" s="309"/>
      <c r="F27" s="327" t="s">
        <v>1172</v>
      </c>
      <c r="G27" s="283" t="s">
        <v>1262</v>
      </c>
      <c r="H27" s="332">
        <v>7.29</v>
      </c>
      <c r="I27" s="323" t="s">
        <v>56</v>
      </c>
      <c r="J27" s="317"/>
      <c r="K27" s="322"/>
      <c r="L27" s="322"/>
      <c r="M27" s="224">
        <f t="shared" ref="M27:M28" si="8">((I27*$M$8*12)+(K27*0.8*12)+L27)+2</f>
        <v>51.999999999999993</v>
      </c>
      <c r="N27" s="225">
        <f t="shared" si="2"/>
        <v>31.589999999999993</v>
      </c>
      <c r="O27" s="218">
        <v>100</v>
      </c>
      <c r="P27" s="226">
        <f t="shared" si="3"/>
        <v>0.3158999999999999</v>
      </c>
      <c r="Q27" s="227"/>
      <c r="R27" s="227"/>
      <c r="S27" s="227"/>
      <c r="T27" s="229">
        <f t="shared" si="0"/>
        <v>1.4580000000000002</v>
      </c>
      <c r="U27" s="231">
        <v>30</v>
      </c>
      <c r="V27" s="226">
        <f t="shared" si="1"/>
        <v>0.24299999999999999</v>
      </c>
      <c r="W27" s="230">
        <f t="shared" si="4"/>
        <v>6.0750000000000002</v>
      </c>
      <c r="X27" s="261" t="s">
        <v>1807</v>
      </c>
      <c r="Y27" s="269"/>
      <c r="Z27" s="260"/>
      <c r="AA27"/>
      <c r="AB27"/>
    </row>
    <row r="28" spans="1:28">
      <c r="A28" s="103">
        <v>1</v>
      </c>
      <c r="B28" s="137">
        <f t="shared" si="5"/>
        <v>14</v>
      </c>
      <c r="C28" s="269" t="s">
        <v>188</v>
      </c>
      <c r="D28" s="283" t="s">
        <v>1810</v>
      </c>
      <c r="E28" s="309"/>
      <c r="F28" s="327" t="s">
        <v>1173</v>
      </c>
      <c r="G28" s="283" t="s">
        <v>1262</v>
      </c>
      <c r="H28" s="332">
        <v>19.02</v>
      </c>
      <c r="I28" s="316" t="s">
        <v>56</v>
      </c>
      <c r="J28" s="317"/>
      <c r="K28" s="317"/>
      <c r="L28" s="317"/>
      <c r="M28" s="224">
        <f t="shared" si="8"/>
        <v>51.999999999999993</v>
      </c>
      <c r="N28" s="225">
        <f t="shared" si="2"/>
        <v>82.419999999999987</v>
      </c>
      <c r="O28" s="218">
        <v>100</v>
      </c>
      <c r="P28" s="226">
        <f t="shared" si="3"/>
        <v>0.82419999999999982</v>
      </c>
      <c r="Q28" s="227"/>
      <c r="R28" s="227"/>
      <c r="S28" s="227"/>
      <c r="T28" s="229">
        <f t="shared" si="0"/>
        <v>3.8040000000000003</v>
      </c>
      <c r="U28" s="231">
        <v>30</v>
      </c>
      <c r="V28" s="226">
        <f t="shared" si="1"/>
        <v>0.63400000000000001</v>
      </c>
      <c r="W28" s="230">
        <f t="shared" si="4"/>
        <v>15.85</v>
      </c>
      <c r="X28" s="261" t="s">
        <v>1807</v>
      </c>
      <c r="Y28" s="269"/>
      <c r="Z28" s="260"/>
      <c r="AA28"/>
      <c r="AB28"/>
    </row>
    <row r="29" spans="1:28">
      <c r="A29" s="103">
        <v>1</v>
      </c>
      <c r="B29" s="137">
        <f t="shared" si="5"/>
        <v>15</v>
      </c>
      <c r="C29" s="269" t="s">
        <v>188</v>
      </c>
      <c r="D29" s="283" t="s">
        <v>1811</v>
      </c>
      <c r="E29" s="309"/>
      <c r="F29" s="327" t="s">
        <v>1174</v>
      </c>
      <c r="G29" s="283" t="s">
        <v>1262</v>
      </c>
      <c r="H29" s="332">
        <v>2.27</v>
      </c>
      <c r="I29" s="316" t="s">
        <v>141</v>
      </c>
      <c r="J29" s="317"/>
      <c r="K29" s="317"/>
      <c r="L29" s="317"/>
      <c r="M29" s="224">
        <v>250</v>
      </c>
      <c r="N29" s="225">
        <f t="shared" si="2"/>
        <v>47.291666666666664</v>
      </c>
      <c r="O29" s="218">
        <v>100</v>
      </c>
      <c r="P29" s="226">
        <f t="shared" si="3"/>
        <v>0.47291666666666665</v>
      </c>
      <c r="Q29" s="227"/>
      <c r="R29" s="227"/>
      <c r="S29" s="227"/>
      <c r="T29" s="229">
        <f t="shared" si="0"/>
        <v>0.45400000000000001</v>
      </c>
      <c r="U29" s="231">
        <v>30</v>
      </c>
      <c r="V29" s="226">
        <f t="shared" si="1"/>
        <v>7.5666666666666674E-2</v>
      </c>
      <c r="W29" s="230">
        <f t="shared" si="4"/>
        <v>1.8916666666666668</v>
      </c>
      <c r="X29" s="261" t="s">
        <v>1807</v>
      </c>
      <c r="Y29" s="269"/>
      <c r="Z29" s="260"/>
      <c r="AA29"/>
      <c r="AB29"/>
    </row>
    <row r="30" spans="1:28">
      <c r="A30" s="103">
        <v>1</v>
      </c>
      <c r="B30" s="137">
        <f t="shared" si="5"/>
        <v>16</v>
      </c>
      <c r="C30" s="269" t="s">
        <v>188</v>
      </c>
      <c r="D30" s="283" t="s">
        <v>374</v>
      </c>
      <c r="E30" s="309"/>
      <c r="F30" s="327" t="s">
        <v>1175</v>
      </c>
      <c r="G30" s="283" t="s">
        <v>1262</v>
      </c>
      <c r="H30" s="332">
        <v>17.78</v>
      </c>
      <c r="I30" s="316" t="s">
        <v>141</v>
      </c>
      <c r="J30" s="317"/>
      <c r="K30" s="317"/>
      <c r="L30" s="317"/>
      <c r="M30" s="224">
        <v>250</v>
      </c>
      <c r="N30" s="225">
        <f t="shared" si="2"/>
        <v>370.41666666666669</v>
      </c>
      <c r="O30" s="218">
        <v>100</v>
      </c>
      <c r="P30" s="226">
        <f t="shared" si="3"/>
        <v>3.7041666666666671</v>
      </c>
      <c r="Q30" s="227"/>
      <c r="R30" s="227"/>
      <c r="S30" s="227"/>
      <c r="T30" s="229">
        <f t="shared" si="0"/>
        <v>3.556</v>
      </c>
      <c r="U30" s="231">
        <v>30</v>
      </c>
      <c r="V30" s="226">
        <f t="shared" si="1"/>
        <v>0.59266666666666667</v>
      </c>
      <c r="W30" s="230">
        <f t="shared" si="4"/>
        <v>14.816666666666666</v>
      </c>
      <c r="X30" s="261" t="s">
        <v>1807</v>
      </c>
      <c r="Y30" s="269"/>
      <c r="Z30" s="260"/>
      <c r="AA30"/>
      <c r="AB30"/>
    </row>
    <row r="31" spans="1:28">
      <c r="A31" s="103">
        <v>1</v>
      </c>
      <c r="B31" s="137">
        <f t="shared" si="5"/>
        <v>17</v>
      </c>
      <c r="C31" s="269" t="s">
        <v>188</v>
      </c>
      <c r="D31" s="283" t="s">
        <v>192</v>
      </c>
      <c r="E31" s="309"/>
      <c r="F31" s="327" t="s">
        <v>224</v>
      </c>
      <c r="G31" s="283" t="s">
        <v>1262</v>
      </c>
      <c r="H31" s="332">
        <v>23.71</v>
      </c>
      <c r="I31" s="323"/>
      <c r="J31" s="317"/>
      <c r="K31" s="317"/>
      <c r="L31" s="317"/>
      <c r="M31" s="317"/>
      <c r="N31" s="317"/>
      <c r="O31" s="218">
        <v>100</v>
      </c>
      <c r="P31" s="226">
        <f t="shared" si="3"/>
        <v>0</v>
      </c>
      <c r="Q31" s="227"/>
      <c r="R31" s="227"/>
      <c r="S31" s="227"/>
      <c r="T31" s="229">
        <f t="shared" si="0"/>
        <v>4.742</v>
      </c>
      <c r="U31" s="231">
        <v>30</v>
      </c>
      <c r="V31" s="226">
        <f t="shared" si="1"/>
        <v>0.79033333333333333</v>
      </c>
      <c r="W31" s="230">
        <f t="shared" si="4"/>
        <v>19.758333333333333</v>
      </c>
      <c r="X31" s="261" t="s">
        <v>1807</v>
      </c>
      <c r="Y31" s="269"/>
      <c r="Z31" s="260"/>
      <c r="AA31"/>
      <c r="AB31"/>
    </row>
    <row r="32" spans="1:28">
      <c r="A32" s="103">
        <v>1</v>
      </c>
      <c r="B32" s="137">
        <f t="shared" si="5"/>
        <v>18</v>
      </c>
      <c r="C32" s="269" t="s">
        <v>188</v>
      </c>
      <c r="D32" s="283" t="s">
        <v>1811</v>
      </c>
      <c r="E32" s="309"/>
      <c r="F32" s="327" t="s">
        <v>1176</v>
      </c>
      <c r="G32" s="283" t="s">
        <v>1262</v>
      </c>
      <c r="H32" s="332">
        <v>3.98</v>
      </c>
      <c r="I32" s="316" t="s">
        <v>141</v>
      </c>
      <c r="J32" s="317"/>
      <c r="K32" s="317"/>
      <c r="L32" s="317"/>
      <c r="M32" s="224">
        <v>250</v>
      </c>
      <c r="N32" s="225">
        <f t="shared" si="2"/>
        <v>82.916666666666671</v>
      </c>
      <c r="O32" s="218">
        <v>100</v>
      </c>
      <c r="P32" s="226">
        <f t="shared" si="3"/>
        <v>0.82916666666666672</v>
      </c>
      <c r="Q32" s="227"/>
      <c r="R32" s="227"/>
      <c r="S32" s="227"/>
      <c r="T32" s="229">
        <f t="shared" si="0"/>
        <v>0.79600000000000004</v>
      </c>
      <c r="U32" s="231">
        <v>30</v>
      </c>
      <c r="V32" s="226">
        <f t="shared" si="1"/>
        <v>0.13266666666666665</v>
      </c>
      <c r="W32" s="230">
        <f t="shared" si="4"/>
        <v>3.3166666666666664</v>
      </c>
      <c r="X32" s="261" t="s">
        <v>1807</v>
      </c>
      <c r="Y32" s="269"/>
    </row>
    <row r="33" spans="1:25">
      <c r="A33" s="103">
        <v>1</v>
      </c>
      <c r="B33" s="137">
        <f t="shared" si="5"/>
        <v>19</v>
      </c>
      <c r="C33" s="269" t="s">
        <v>188</v>
      </c>
      <c r="D33" s="283" t="s">
        <v>366</v>
      </c>
      <c r="E33" s="309"/>
      <c r="F33" s="327" t="s">
        <v>1177</v>
      </c>
      <c r="G33" s="283" t="s">
        <v>1262</v>
      </c>
      <c r="H33" s="332">
        <v>4.5599999999999996</v>
      </c>
      <c r="I33" s="323" t="s">
        <v>141</v>
      </c>
      <c r="J33" s="317"/>
      <c r="K33" s="317"/>
      <c r="L33" s="317"/>
      <c r="M33" s="224">
        <v>250</v>
      </c>
      <c r="N33" s="225">
        <f t="shared" si="2"/>
        <v>95</v>
      </c>
      <c r="O33" s="218">
        <v>100</v>
      </c>
      <c r="P33" s="226">
        <f t="shared" si="3"/>
        <v>0.95</v>
      </c>
      <c r="Q33" s="227"/>
      <c r="R33" s="227"/>
      <c r="S33" s="227"/>
      <c r="T33" s="229">
        <f t="shared" si="0"/>
        <v>0.91199999999999992</v>
      </c>
      <c r="U33" s="231">
        <v>30</v>
      </c>
      <c r="V33" s="226">
        <f t="shared" si="1"/>
        <v>0.152</v>
      </c>
      <c r="W33" s="230">
        <f t="shared" si="4"/>
        <v>3.8</v>
      </c>
      <c r="X33" s="261" t="s">
        <v>1807</v>
      </c>
      <c r="Y33" s="269"/>
    </row>
    <row r="34" spans="1:25">
      <c r="A34" s="103">
        <v>1</v>
      </c>
      <c r="B34" s="137">
        <f t="shared" si="5"/>
        <v>20</v>
      </c>
      <c r="C34" s="269" t="s">
        <v>188</v>
      </c>
      <c r="D34" s="283" t="s">
        <v>366</v>
      </c>
      <c r="E34" s="309"/>
      <c r="F34" s="327" t="s">
        <v>1178</v>
      </c>
      <c r="G34" s="283" t="s">
        <v>1262</v>
      </c>
      <c r="H34" s="332">
        <v>6.92</v>
      </c>
      <c r="I34" s="316" t="s">
        <v>141</v>
      </c>
      <c r="J34" s="317"/>
      <c r="K34" s="317"/>
      <c r="L34" s="317"/>
      <c r="M34" s="224">
        <v>250</v>
      </c>
      <c r="N34" s="225">
        <f t="shared" si="2"/>
        <v>144.16666666666666</v>
      </c>
      <c r="O34" s="218">
        <v>100</v>
      </c>
      <c r="P34" s="226">
        <f t="shared" si="3"/>
        <v>1.4416666666666667</v>
      </c>
      <c r="Q34" s="188"/>
      <c r="R34" s="188"/>
      <c r="S34" s="188"/>
      <c r="T34" s="229">
        <f t="shared" si="0"/>
        <v>1.3839999999999999</v>
      </c>
      <c r="U34" s="231">
        <v>30</v>
      </c>
      <c r="V34" s="226">
        <f t="shared" si="1"/>
        <v>0.23066666666666666</v>
      </c>
      <c r="W34" s="230">
        <f t="shared" si="4"/>
        <v>5.7666666666666666</v>
      </c>
      <c r="X34" s="261" t="s">
        <v>1807</v>
      </c>
      <c r="Y34" s="269"/>
    </row>
    <row r="35" spans="1:25">
      <c r="A35" s="103"/>
      <c r="B35" s="137">
        <f t="shared" si="5"/>
        <v>21</v>
      </c>
      <c r="C35" s="269" t="s">
        <v>188</v>
      </c>
      <c r="D35" s="283" t="s">
        <v>1809</v>
      </c>
      <c r="E35" s="309"/>
      <c r="F35" s="327" t="s">
        <v>1179</v>
      </c>
      <c r="G35" s="283" t="s">
        <v>1262</v>
      </c>
      <c r="H35" s="332">
        <v>48.01</v>
      </c>
      <c r="I35" s="316" t="s">
        <v>56</v>
      </c>
      <c r="J35" s="317"/>
      <c r="K35" s="317"/>
      <c r="L35" s="317"/>
      <c r="M35" s="224">
        <f t="shared" ref="M35:M37" si="9">((I35*$M$8*12)+(K35*0.8*12)+L35)+2</f>
        <v>51.999999999999993</v>
      </c>
      <c r="N35" s="225">
        <f t="shared" si="2"/>
        <v>208.04333333333329</v>
      </c>
      <c r="O35" s="218">
        <v>100</v>
      </c>
      <c r="P35" s="226">
        <f t="shared" si="3"/>
        <v>2.0804333333333331</v>
      </c>
      <c r="Q35" s="188"/>
      <c r="R35" s="188"/>
      <c r="S35" s="188"/>
      <c r="T35" s="229">
        <f t="shared" si="0"/>
        <v>9.6020000000000003</v>
      </c>
      <c r="U35" s="231">
        <v>30</v>
      </c>
      <c r="V35" s="226">
        <f t="shared" si="1"/>
        <v>1.6003333333333332</v>
      </c>
      <c r="W35" s="230">
        <f t="shared" si="4"/>
        <v>40.008333333333326</v>
      </c>
      <c r="X35" s="261" t="s">
        <v>1807</v>
      </c>
      <c r="Y35" s="269"/>
    </row>
    <row r="36" spans="1:25">
      <c r="A36" s="103"/>
      <c r="B36" s="137">
        <f t="shared" si="5"/>
        <v>22</v>
      </c>
      <c r="C36" s="269" t="s">
        <v>188</v>
      </c>
      <c r="D36" s="187"/>
      <c r="E36" s="277"/>
      <c r="F36" s="327" t="s">
        <v>249</v>
      </c>
      <c r="G36" s="283" t="s">
        <v>1262</v>
      </c>
      <c r="H36" s="332">
        <v>6.06</v>
      </c>
      <c r="I36" s="331" t="s">
        <v>56</v>
      </c>
      <c r="J36" s="188"/>
      <c r="K36" s="188"/>
      <c r="L36" s="188"/>
      <c r="M36" s="224">
        <f t="shared" si="9"/>
        <v>51.999999999999993</v>
      </c>
      <c r="N36" s="225">
        <f t="shared" ref="N36:N41" si="10">(H36*M36)/12</f>
        <v>26.259999999999994</v>
      </c>
      <c r="O36" s="218">
        <v>100</v>
      </c>
      <c r="P36" s="226">
        <f t="shared" ref="P36:P41" si="11">N36/O36</f>
        <v>0.26259999999999994</v>
      </c>
      <c r="Q36" s="188"/>
      <c r="R36" s="188"/>
      <c r="S36" s="188"/>
      <c r="T36" s="229">
        <f t="shared" ref="T36:T41" si="12">H36/O36*$O$7</f>
        <v>1.212</v>
      </c>
      <c r="U36" s="231">
        <v>30</v>
      </c>
      <c r="V36" s="226">
        <f t="shared" ref="V36:V41" si="13">H36/U36</f>
        <v>0.20199999999999999</v>
      </c>
      <c r="W36" s="230">
        <f t="shared" ref="W36:W41" si="14">V36*$W$7</f>
        <v>5.05</v>
      </c>
      <c r="X36" s="261" t="s">
        <v>1807</v>
      </c>
      <c r="Y36" s="269"/>
    </row>
    <row r="37" spans="1:25">
      <c r="A37" s="103"/>
      <c r="B37" s="137">
        <f t="shared" si="5"/>
        <v>23</v>
      </c>
      <c r="C37" s="269" t="s">
        <v>188</v>
      </c>
      <c r="D37" s="187"/>
      <c r="E37" s="277"/>
      <c r="F37" s="327" t="s">
        <v>1180</v>
      </c>
      <c r="G37" s="283" t="s">
        <v>1262</v>
      </c>
      <c r="H37" s="332">
        <v>41.42</v>
      </c>
      <c r="I37" s="331" t="s">
        <v>56</v>
      </c>
      <c r="J37" s="188"/>
      <c r="K37" s="188"/>
      <c r="L37" s="188"/>
      <c r="M37" s="224">
        <f t="shared" si="9"/>
        <v>51.999999999999993</v>
      </c>
      <c r="N37" s="225">
        <f t="shared" si="10"/>
        <v>179.48666666666665</v>
      </c>
      <c r="O37" s="218">
        <v>100</v>
      </c>
      <c r="P37" s="226">
        <f t="shared" si="11"/>
        <v>1.7948666666666666</v>
      </c>
      <c r="Q37" s="188"/>
      <c r="R37" s="188"/>
      <c r="S37" s="188"/>
      <c r="T37" s="229">
        <f t="shared" si="12"/>
        <v>8.2840000000000007</v>
      </c>
      <c r="U37" s="231">
        <v>30</v>
      </c>
      <c r="V37" s="226">
        <f t="shared" si="13"/>
        <v>1.3806666666666667</v>
      </c>
      <c r="W37" s="230">
        <f t="shared" si="14"/>
        <v>34.516666666666666</v>
      </c>
      <c r="X37" s="261" t="s">
        <v>1807</v>
      </c>
      <c r="Y37" s="269"/>
    </row>
    <row r="38" spans="1:25">
      <c r="A38" s="103"/>
      <c r="B38" s="137">
        <f t="shared" si="5"/>
        <v>24</v>
      </c>
      <c r="C38" s="269" t="s">
        <v>188</v>
      </c>
      <c r="D38" s="187"/>
      <c r="E38" s="275"/>
      <c r="F38" s="327" t="s">
        <v>1181</v>
      </c>
      <c r="G38" s="283" t="s">
        <v>1262</v>
      </c>
      <c r="H38" s="332">
        <v>578.79</v>
      </c>
      <c r="I38" s="331"/>
      <c r="J38" s="188"/>
      <c r="K38" s="188"/>
      <c r="L38" s="188"/>
      <c r="M38" s="188"/>
      <c r="N38" s="225">
        <f t="shared" si="10"/>
        <v>0</v>
      </c>
      <c r="O38" s="218">
        <v>100</v>
      </c>
      <c r="P38" s="226">
        <f t="shared" si="11"/>
        <v>0</v>
      </c>
      <c r="Q38" s="188"/>
      <c r="R38" s="188"/>
      <c r="S38" s="188"/>
      <c r="T38" s="229">
        <f t="shared" si="12"/>
        <v>115.758</v>
      </c>
      <c r="U38" s="231">
        <v>30</v>
      </c>
      <c r="V38" s="226">
        <f t="shared" si="13"/>
        <v>19.292999999999999</v>
      </c>
      <c r="W38" s="230">
        <f t="shared" si="14"/>
        <v>482.32499999999999</v>
      </c>
      <c r="X38" s="261" t="s">
        <v>1807</v>
      </c>
      <c r="Y38" s="269"/>
    </row>
    <row r="39" spans="1:25">
      <c r="A39" s="103"/>
      <c r="B39" s="137">
        <f t="shared" si="5"/>
        <v>25</v>
      </c>
      <c r="C39" s="269" t="s">
        <v>188</v>
      </c>
      <c r="D39" s="187"/>
      <c r="E39" s="275"/>
      <c r="F39" s="327" t="s">
        <v>1182</v>
      </c>
      <c r="G39" s="283" t="s">
        <v>1262</v>
      </c>
      <c r="H39" s="332">
        <v>125.6</v>
      </c>
      <c r="I39" s="331"/>
      <c r="J39" s="188"/>
      <c r="K39" s="188"/>
      <c r="L39" s="188"/>
      <c r="M39" s="188"/>
      <c r="N39" s="225">
        <f t="shared" si="10"/>
        <v>0</v>
      </c>
      <c r="O39" s="218">
        <v>100</v>
      </c>
      <c r="P39" s="226">
        <f t="shared" si="11"/>
        <v>0</v>
      </c>
      <c r="Q39" s="188"/>
      <c r="R39" s="188"/>
      <c r="S39" s="188"/>
      <c r="T39" s="229">
        <f t="shared" si="12"/>
        <v>25.12</v>
      </c>
      <c r="U39" s="231">
        <v>30</v>
      </c>
      <c r="V39" s="226">
        <f t="shared" si="13"/>
        <v>4.1866666666666665</v>
      </c>
      <c r="W39" s="230">
        <f t="shared" si="14"/>
        <v>104.66666666666666</v>
      </c>
      <c r="X39" s="261" t="s">
        <v>1807</v>
      </c>
      <c r="Y39" s="269"/>
    </row>
    <row r="40" spans="1:25">
      <c r="A40" s="103">
        <v>1</v>
      </c>
      <c r="B40" s="137">
        <f t="shared" si="5"/>
        <v>26</v>
      </c>
      <c r="C40" s="269" t="s">
        <v>188</v>
      </c>
      <c r="D40" s="187"/>
      <c r="E40" s="275"/>
      <c r="F40" s="327" t="s">
        <v>1183</v>
      </c>
      <c r="G40" s="283" t="s">
        <v>1262</v>
      </c>
      <c r="H40" s="332">
        <v>62.76</v>
      </c>
      <c r="I40" s="331"/>
      <c r="J40" s="188"/>
      <c r="K40" s="188"/>
      <c r="L40" s="188"/>
      <c r="M40" s="188"/>
      <c r="N40" s="225">
        <f t="shared" si="10"/>
        <v>0</v>
      </c>
      <c r="O40" s="218">
        <v>100</v>
      </c>
      <c r="P40" s="226">
        <f t="shared" si="11"/>
        <v>0</v>
      </c>
      <c r="Q40" s="188"/>
      <c r="R40" s="188"/>
      <c r="S40" s="188"/>
      <c r="T40" s="229">
        <f t="shared" si="12"/>
        <v>12.552</v>
      </c>
      <c r="U40" s="231">
        <v>30</v>
      </c>
      <c r="V40" s="226">
        <f t="shared" si="13"/>
        <v>2.0920000000000001</v>
      </c>
      <c r="W40" s="230">
        <f t="shared" si="14"/>
        <v>52.300000000000004</v>
      </c>
      <c r="X40" s="261" t="s">
        <v>1807</v>
      </c>
      <c r="Y40" s="269"/>
    </row>
    <row r="41" spans="1:25">
      <c r="A41" s="103"/>
      <c r="B41" s="137">
        <f t="shared" si="5"/>
        <v>27</v>
      </c>
      <c r="C41" s="269" t="s">
        <v>188</v>
      </c>
      <c r="D41" s="187"/>
      <c r="E41" s="277"/>
      <c r="F41" s="327" t="s">
        <v>1184</v>
      </c>
      <c r="G41" s="283" t="s">
        <v>1262</v>
      </c>
      <c r="H41" s="332">
        <v>38.89</v>
      </c>
      <c r="I41" s="331"/>
      <c r="J41" s="188"/>
      <c r="K41" s="188"/>
      <c r="L41" s="188"/>
      <c r="M41" s="188"/>
      <c r="N41" s="225">
        <f t="shared" si="10"/>
        <v>0</v>
      </c>
      <c r="O41" s="218">
        <v>100</v>
      </c>
      <c r="P41" s="226">
        <f t="shared" si="11"/>
        <v>0</v>
      </c>
      <c r="Q41" s="227"/>
      <c r="R41" s="227"/>
      <c r="S41" s="227"/>
      <c r="T41" s="229">
        <f t="shared" si="12"/>
        <v>7.7780000000000005</v>
      </c>
      <c r="U41" s="231">
        <v>30</v>
      </c>
      <c r="V41" s="226">
        <f t="shared" si="13"/>
        <v>1.2963333333333333</v>
      </c>
      <c r="W41" s="230">
        <f t="shared" si="14"/>
        <v>32.408333333333331</v>
      </c>
      <c r="X41" s="261" t="s">
        <v>1807</v>
      </c>
      <c r="Y41" s="269"/>
    </row>
    <row r="42" spans="1:25">
      <c r="A42" s="103">
        <v>1</v>
      </c>
      <c r="B42" s="137">
        <f t="shared" si="5"/>
        <v>28</v>
      </c>
      <c r="C42" s="269" t="s">
        <v>188</v>
      </c>
      <c r="D42" s="187"/>
      <c r="E42" s="275"/>
      <c r="F42" s="327" t="s">
        <v>1185</v>
      </c>
      <c r="G42" s="283" t="s">
        <v>1262</v>
      </c>
      <c r="H42" s="332">
        <v>17.89</v>
      </c>
      <c r="I42" s="331"/>
      <c r="J42" s="188"/>
      <c r="K42" s="188"/>
      <c r="L42" s="188"/>
      <c r="M42" s="188"/>
      <c r="N42" s="225">
        <f t="shared" si="2"/>
        <v>0</v>
      </c>
      <c r="O42" s="218">
        <v>100</v>
      </c>
      <c r="P42" s="226">
        <f t="shared" si="3"/>
        <v>0</v>
      </c>
      <c r="Q42" s="227"/>
      <c r="R42" s="227"/>
      <c r="S42" s="227"/>
      <c r="T42" s="229">
        <f t="shared" si="0"/>
        <v>3.5780000000000003</v>
      </c>
      <c r="U42" s="231">
        <v>30</v>
      </c>
      <c r="V42" s="226">
        <f t="shared" si="1"/>
        <v>0.59633333333333338</v>
      </c>
      <c r="W42" s="230">
        <f t="shared" si="4"/>
        <v>14.908333333333335</v>
      </c>
      <c r="X42" s="261" t="s">
        <v>1807</v>
      </c>
      <c r="Y42" s="269"/>
    </row>
    <row r="43" spans="1:25">
      <c r="A43" s="103">
        <v>1</v>
      </c>
      <c r="B43" s="137">
        <f t="shared" si="5"/>
        <v>29</v>
      </c>
      <c r="C43" s="276" t="s">
        <v>214</v>
      </c>
      <c r="D43" s="187"/>
      <c r="E43" s="275"/>
      <c r="F43" s="327" t="s">
        <v>1162</v>
      </c>
      <c r="G43" s="283" t="s">
        <v>1262</v>
      </c>
      <c r="H43" s="332">
        <v>137.96</v>
      </c>
      <c r="I43" s="331"/>
      <c r="J43" s="188"/>
      <c r="K43" s="188"/>
      <c r="L43" s="188"/>
      <c r="M43" s="188"/>
      <c r="N43" s="225">
        <f t="shared" si="2"/>
        <v>0</v>
      </c>
      <c r="O43" s="218">
        <v>100</v>
      </c>
      <c r="P43" s="226">
        <f t="shared" si="3"/>
        <v>0</v>
      </c>
      <c r="Q43" s="227"/>
      <c r="R43" s="227"/>
      <c r="S43" s="227"/>
      <c r="T43" s="229">
        <f t="shared" si="0"/>
        <v>27.592000000000002</v>
      </c>
      <c r="U43" s="231">
        <v>30</v>
      </c>
      <c r="V43" s="226">
        <f t="shared" si="1"/>
        <v>4.5986666666666673</v>
      </c>
      <c r="W43" s="230">
        <f t="shared" si="4"/>
        <v>114.96666666666668</v>
      </c>
      <c r="X43" s="261" t="s">
        <v>1807</v>
      </c>
      <c r="Y43" s="269"/>
    </row>
    <row r="44" spans="1:25">
      <c r="A44" s="103">
        <v>1</v>
      </c>
      <c r="B44" s="137">
        <f t="shared" si="5"/>
        <v>30</v>
      </c>
      <c r="C44" s="276" t="s">
        <v>214</v>
      </c>
      <c r="D44" s="187"/>
      <c r="E44" s="275"/>
      <c r="F44" s="327" t="s">
        <v>1186</v>
      </c>
      <c r="G44" s="283" t="s">
        <v>1262</v>
      </c>
      <c r="H44" s="332">
        <v>9.52</v>
      </c>
      <c r="I44" s="331"/>
      <c r="J44" s="188"/>
      <c r="K44" s="188"/>
      <c r="L44" s="188"/>
      <c r="M44" s="188"/>
      <c r="N44" s="225">
        <f t="shared" si="2"/>
        <v>0</v>
      </c>
      <c r="O44" s="218">
        <v>100</v>
      </c>
      <c r="P44" s="226">
        <f t="shared" si="3"/>
        <v>0</v>
      </c>
      <c r="Q44" s="227"/>
      <c r="R44" s="227"/>
      <c r="S44" s="227"/>
      <c r="T44" s="229">
        <f t="shared" si="0"/>
        <v>1.9039999999999999</v>
      </c>
      <c r="U44" s="231">
        <v>30</v>
      </c>
      <c r="V44" s="226">
        <f t="shared" si="1"/>
        <v>0.3173333333333333</v>
      </c>
      <c r="W44" s="230">
        <f t="shared" si="4"/>
        <v>7.9333333333333327</v>
      </c>
      <c r="X44" s="261" t="s">
        <v>1807</v>
      </c>
      <c r="Y44" s="269"/>
    </row>
    <row r="45" spans="1:25">
      <c r="A45" s="103">
        <v>1</v>
      </c>
      <c r="B45" s="137">
        <f t="shared" si="5"/>
        <v>31</v>
      </c>
      <c r="C45" s="276" t="s">
        <v>214</v>
      </c>
      <c r="D45" s="187" t="s">
        <v>1812</v>
      </c>
      <c r="E45" s="275"/>
      <c r="F45" s="327" t="s">
        <v>1041</v>
      </c>
      <c r="G45" s="283" t="s">
        <v>1262</v>
      </c>
      <c r="H45" s="332">
        <v>24.11</v>
      </c>
      <c r="I45" s="331"/>
      <c r="J45" s="188"/>
      <c r="K45" s="188"/>
      <c r="L45" s="188"/>
      <c r="M45" s="188"/>
      <c r="N45" s="225">
        <f t="shared" si="2"/>
        <v>0</v>
      </c>
      <c r="O45" s="218">
        <v>100</v>
      </c>
      <c r="P45" s="226">
        <f t="shared" si="3"/>
        <v>0</v>
      </c>
      <c r="Q45" s="227"/>
      <c r="R45" s="227"/>
      <c r="S45" s="227"/>
      <c r="T45" s="229">
        <f t="shared" si="0"/>
        <v>4.8219999999999992</v>
      </c>
      <c r="U45" s="231">
        <v>30</v>
      </c>
      <c r="V45" s="226">
        <f t="shared" si="1"/>
        <v>0.80366666666666664</v>
      </c>
      <c r="W45" s="230">
        <f t="shared" si="4"/>
        <v>20.091666666666665</v>
      </c>
      <c r="X45" s="261" t="s">
        <v>1807</v>
      </c>
      <c r="Y45" s="269"/>
    </row>
    <row r="46" spans="1:25" s="105" customFormat="1" ht="12.75">
      <c r="A46" s="103">
        <v>1</v>
      </c>
      <c r="B46" s="137">
        <f t="shared" si="5"/>
        <v>32</v>
      </c>
      <c r="C46" s="276" t="s">
        <v>214</v>
      </c>
      <c r="D46" s="187" t="s">
        <v>366</v>
      </c>
      <c r="E46" s="275"/>
      <c r="F46" s="327" t="s">
        <v>1177</v>
      </c>
      <c r="G46" s="283" t="s">
        <v>1262</v>
      </c>
      <c r="H46" s="332">
        <v>3.4</v>
      </c>
      <c r="I46" s="331"/>
      <c r="J46" s="188"/>
      <c r="K46" s="188"/>
      <c r="L46" s="188"/>
      <c r="M46" s="188"/>
      <c r="N46" s="225">
        <f t="shared" si="2"/>
        <v>0</v>
      </c>
      <c r="O46" s="218">
        <v>100</v>
      </c>
      <c r="P46" s="226">
        <f t="shared" si="3"/>
        <v>0</v>
      </c>
      <c r="Q46" s="227"/>
      <c r="R46" s="227"/>
      <c r="S46" s="227"/>
      <c r="T46" s="229">
        <f t="shared" si="0"/>
        <v>0.68</v>
      </c>
      <c r="U46" s="231">
        <v>30</v>
      </c>
      <c r="V46" s="226">
        <f t="shared" si="1"/>
        <v>0.11333333333333333</v>
      </c>
      <c r="W46" s="230">
        <f t="shared" si="4"/>
        <v>2.833333333333333</v>
      </c>
      <c r="X46" s="261" t="s">
        <v>1807</v>
      </c>
      <c r="Y46" s="269"/>
    </row>
    <row r="47" spans="1:25" s="105" customFormat="1" ht="12.75">
      <c r="A47" s="103"/>
      <c r="B47" s="137"/>
      <c r="C47" s="276" t="s">
        <v>214</v>
      </c>
      <c r="D47" s="187" t="s">
        <v>366</v>
      </c>
      <c r="E47" s="275"/>
      <c r="F47" s="327" t="s">
        <v>1178</v>
      </c>
      <c r="G47" s="283" t="s">
        <v>1262</v>
      </c>
      <c r="H47" s="332">
        <v>2.73</v>
      </c>
      <c r="I47" s="331"/>
      <c r="J47" s="188"/>
      <c r="K47" s="188"/>
      <c r="L47" s="188"/>
      <c r="M47" s="188"/>
      <c r="N47" s="225">
        <f t="shared" si="2"/>
        <v>0</v>
      </c>
      <c r="O47" s="218">
        <v>100</v>
      </c>
      <c r="P47" s="226">
        <f t="shared" si="3"/>
        <v>0</v>
      </c>
      <c r="Q47" s="227"/>
      <c r="R47" s="227"/>
      <c r="S47" s="228"/>
      <c r="T47" s="229">
        <f t="shared" si="0"/>
        <v>0.54600000000000004</v>
      </c>
      <c r="U47" s="231">
        <v>30</v>
      </c>
      <c r="V47" s="226">
        <f t="shared" ref="V47:V48" si="15">H47/U47</f>
        <v>9.0999999999999998E-2</v>
      </c>
      <c r="W47" s="230">
        <f t="shared" ref="W47:W48" si="16">V47*$W$7</f>
        <v>2.2749999999999999</v>
      </c>
      <c r="X47" s="261" t="s">
        <v>1807</v>
      </c>
      <c r="Y47" s="269"/>
    </row>
    <row r="48" spans="1:25" s="105" customFormat="1" ht="12.75">
      <c r="A48" s="103">
        <v>1</v>
      </c>
      <c r="B48" s="137">
        <f>B46+1</f>
        <v>33</v>
      </c>
      <c r="C48" s="276" t="s">
        <v>214</v>
      </c>
      <c r="D48" s="189"/>
      <c r="E48" s="275"/>
      <c r="F48" s="327" t="s">
        <v>1187</v>
      </c>
      <c r="G48" s="283" t="s">
        <v>1262</v>
      </c>
      <c r="H48" s="332">
        <v>32.369999999999997</v>
      </c>
      <c r="I48" s="331"/>
      <c r="J48" s="193"/>
      <c r="K48" s="193"/>
      <c r="L48" s="193"/>
      <c r="M48" s="224"/>
      <c r="N48" s="225">
        <f t="shared" si="2"/>
        <v>0</v>
      </c>
      <c r="O48" s="218">
        <v>100</v>
      </c>
      <c r="P48" s="226">
        <f t="shared" si="3"/>
        <v>0</v>
      </c>
      <c r="Q48" s="227"/>
      <c r="R48" s="227"/>
      <c r="S48" s="227"/>
      <c r="T48" s="229">
        <f t="shared" si="0"/>
        <v>6.4740000000000002</v>
      </c>
      <c r="U48" s="231">
        <v>30</v>
      </c>
      <c r="V48" s="226">
        <f t="shared" si="15"/>
        <v>1.079</v>
      </c>
      <c r="W48" s="230">
        <f t="shared" si="16"/>
        <v>26.974999999999998</v>
      </c>
      <c r="X48" s="261" t="s">
        <v>1807</v>
      </c>
      <c r="Y48" s="269"/>
    </row>
    <row r="49" spans="1:25" s="105" customFormat="1" ht="12.75">
      <c r="A49" s="103">
        <v>1</v>
      </c>
      <c r="B49" s="137">
        <f t="shared" si="5"/>
        <v>34</v>
      </c>
      <c r="C49" s="276" t="s">
        <v>214</v>
      </c>
      <c r="D49" s="189"/>
      <c r="E49" s="275"/>
      <c r="F49" s="327" t="s">
        <v>1164</v>
      </c>
      <c r="G49" s="283" t="s">
        <v>1262</v>
      </c>
      <c r="H49" s="332">
        <v>12.07</v>
      </c>
      <c r="I49" s="331" t="s">
        <v>56</v>
      </c>
      <c r="J49" s="193"/>
      <c r="K49" s="193"/>
      <c r="L49" s="193"/>
      <c r="M49" s="224">
        <f>((I49*$M$8*12)+(K49*0.8*12)+L49)+2</f>
        <v>51.999999999999993</v>
      </c>
      <c r="N49" s="225">
        <f t="shared" si="2"/>
        <v>52.30333333333332</v>
      </c>
      <c r="O49" s="218">
        <v>100</v>
      </c>
      <c r="P49" s="226">
        <f t="shared" si="3"/>
        <v>0.52303333333333324</v>
      </c>
      <c r="Q49" s="227"/>
      <c r="R49" s="227"/>
      <c r="S49" s="227"/>
      <c r="T49" s="229">
        <f t="shared" si="0"/>
        <v>2.4140000000000001</v>
      </c>
      <c r="U49" s="231">
        <v>30</v>
      </c>
      <c r="V49" s="226">
        <f t="shared" si="1"/>
        <v>0.40233333333333332</v>
      </c>
      <c r="W49" s="230">
        <f t="shared" si="4"/>
        <v>10.058333333333334</v>
      </c>
      <c r="X49" s="261" t="s">
        <v>1807</v>
      </c>
      <c r="Y49" s="269"/>
    </row>
    <row r="50" spans="1:25" s="105" customFormat="1" ht="12.75">
      <c r="A50" s="103">
        <v>1</v>
      </c>
      <c r="B50" s="137">
        <f t="shared" si="5"/>
        <v>35</v>
      </c>
      <c r="C50" s="276" t="s">
        <v>214</v>
      </c>
      <c r="D50" s="189"/>
      <c r="E50" s="275"/>
      <c r="F50" s="327" t="s">
        <v>1188</v>
      </c>
      <c r="G50" s="283" t="s">
        <v>1262</v>
      </c>
      <c r="H50" s="332">
        <v>9.52</v>
      </c>
      <c r="I50" s="331"/>
      <c r="J50" s="193"/>
      <c r="K50" s="193"/>
      <c r="L50" s="193"/>
      <c r="M50" s="224"/>
      <c r="N50" s="225">
        <f t="shared" si="2"/>
        <v>0</v>
      </c>
      <c r="O50" s="218">
        <v>100</v>
      </c>
      <c r="P50" s="226">
        <f t="shared" si="3"/>
        <v>0</v>
      </c>
      <c r="Q50" s="227"/>
      <c r="R50" s="227"/>
      <c r="S50" s="227"/>
      <c r="T50" s="229">
        <f t="shared" si="0"/>
        <v>1.9039999999999999</v>
      </c>
      <c r="U50" s="231">
        <v>30</v>
      </c>
      <c r="V50" s="226">
        <f t="shared" si="1"/>
        <v>0.3173333333333333</v>
      </c>
      <c r="W50" s="230">
        <f t="shared" si="4"/>
        <v>7.9333333333333327</v>
      </c>
      <c r="X50" s="261" t="s">
        <v>1807</v>
      </c>
      <c r="Y50" s="269"/>
    </row>
    <row r="51" spans="1:25" s="105" customFormat="1" ht="12.75">
      <c r="A51" s="103">
        <v>1</v>
      </c>
      <c r="B51" s="137">
        <f t="shared" si="5"/>
        <v>36</v>
      </c>
      <c r="C51" s="276" t="s">
        <v>214</v>
      </c>
      <c r="D51" s="189"/>
      <c r="E51" s="275"/>
      <c r="F51" s="327" t="s">
        <v>1189</v>
      </c>
      <c r="G51" s="283" t="s">
        <v>1262</v>
      </c>
      <c r="H51" s="332">
        <v>160</v>
      </c>
      <c r="I51" s="331"/>
      <c r="J51" s="193"/>
      <c r="K51" s="193"/>
      <c r="L51" s="193"/>
      <c r="M51" s="224"/>
      <c r="N51" s="225">
        <f t="shared" si="2"/>
        <v>0</v>
      </c>
      <c r="O51" s="218">
        <v>100</v>
      </c>
      <c r="P51" s="226">
        <f t="shared" si="3"/>
        <v>0</v>
      </c>
      <c r="Q51" s="227"/>
      <c r="R51" s="227"/>
      <c r="S51" s="227"/>
      <c r="T51" s="229">
        <f t="shared" si="0"/>
        <v>32</v>
      </c>
      <c r="U51" s="231">
        <v>30</v>
      </c>
      <c r="V51" s="226">
        <f t="shared" si="1"/>
        <v>5.333333333333333</v>
      </c>
      <c r="W51" s="230">
        <f t="shared" si="4"/>
        <v>133.33333333333331</v>
      </c>
      <c r="X51" s="261" t="s">
        <v>1807</v>
      </c>
      <c r="Y51" s="269"/>
    </row>
    <row r="52" spans="1:25" s="105" customFormat="1" ht="12.75">
      <c r="A52" s="103">
        <v>1</v>
      </c>
      <c r="B52" s="137">
        <f t="shared" si="5"/>
        <v>37</v>
      </c>
      <c r="C52" s="276" t="s">
        <v>214</v>
      </c>
      <c r="D52" s="189"/>
      <c r="E52" s="275"/>
      <c r="F52" s="327" t="s">
        <v>1165</v>
      </c>
      <c r="G52" s="283" t="s">
        <v>1262</v>
      </c>
      <c r="H52" s="332">
        <v>67.05</v>
      </c>
      <c r="I52" s="331"/>
      <c r="J52" s="193"/>
      <c r="K52" s="193"/>
      <c r="L52" s="193"/>
      <c r="M52" s="224"/>
      <c r="N52" s="225">
        <f t="shared" si="2"/>
        <v>0</v>
      </c>
      <c r="O52" s="218">
        <v>100</v>
      </c>
      <c r="P52" s="226">
        <f t="shared" si="3"/>
        <v>0</v>
      </c>
      <c r="Q52" s="227"/>
      <c r="R52" s="227"/>
      <c r="S52" s="227"/>
      <c r="T52" s="229">
        <f t="shared" si="0"/>
        <v>13.41</v>
      </c>
      <c r="U52" s="231">
        <v>30</v>
      </c>
      <c r="V52" s="226">
        <f t="shared" si="1"/>
        <v>2.2349999999999999</v>
      </c>
      <c r="W52" s="230">
        <f t="shared" si="4"/>
        <v>55.875</v>
      </c>
      <c r="X52" s="261" t="s">
        <v>1807</v>
      </c>
      <c r="Y52" s="269"/>
    </row>
    <row r="53" spans="1:25" s="105" customFormat="1" ht="12.75">
      <c r="A53" s="103">
        <v>1</v>
      </c>
      <c r="B53" s="137">
        <f t="shared" si="5"/>
        <v>38</v>
      </c>
      <c r="C53" s="276" t="s">
        <v>214</v>
      </c>
      <c r="D53" s="189"/>
      <c r="E53" s="275"/>
      <c r="F53" s="327" t="s">
        <v>1190</v>
      </c>
      <c r="G53" s="283" t="s">
        <v>1262</v>
      </c>
      <c r="H53" s="332">
        <v>33.96</v>
      </c>
      <c r="I53" s="331"/>
      <c r="J53" s="193"/>
      <c r="K53" s="193"/>
      <c r="L53" s="193"/>
      <c r="M53" s="224"/>
      <c r="N53" s="225">
        <f t="shared" si="2"/>
        <v>0</v>
      </c>
      <c r="O53" s="218">
        <v>100</v>
      </c>
      <c r="P53" s="226">
        <f t="shared" si="3"/>
        <v>0</v>
      </c>
      <c r="Q53" s="227"/>
      <c r="R53" s="227"/>
      <c r="S53" s="227"/>
      <c r="T53" s="229">
        <f t="shared" si="0"/>
        <v>6.7919999999999998</v>
      </c>
      <c r="U53" s="231">
        <v>30</v>
      </c>
      <c r="V53" s="226">
        <f t="shared" si="1"/>
        <v>1.1320000000000001</v>
      </c>
      <c r="W53" s="230">
        <f t="shared" si="4"/>
        <v>28.300000000000004</v>
      </c>
      <c r="X53" s="261" t="s">
        <v>1807</v>
      </c>
      <c r="Y53" s="269"/>
    </row>
    <row r="54" spans="1:25" s="105" customFormat="1" ht="12.75">
      <c r="A54" s="103"/>
      <c r="B54" s="137"/>
      <c r="C54" s="276" t="s">
        <v>214</v>
      </c>
      <c r="D54" s="189"/>
      <c r="E54" s="275"/>
      <c r="F54" s="327" t="s">
        <v>1191</v>
      </c>
      <c r="G54" s="283" t="s">
        <v>1262</v>
      </c>
      <c r="H54" s="332">
        <v>33.49</v>
      </c>
      <c r="I54" s="331"/>
      <c r="J54" s="193"/>
      <c r="K54" s="193"/>
      <c r="L54" s="193"/>
      <c r="M54" s="224"/>
      <c r="N54" s="225">
        <f t="shared" si="2"/>
        <v>0</v>
      </c>
      <c r="O54" s="218">
        <v>100</v>
      </c>
      <c r="P54" s="226">
        <f t="shared" si="3"/>
        <v>0</v>
      </c>
      <c r="Q54" s="227"/>
      <c r="R54" s="227"/>
      <c r="S54" s="227"/>
      <c r="T54" s="229">
        <f t="shared" si="0"/>
        <v>6.6980000000000004</v>
      </c>
      <c r="U54" s="231">
        <v>30</v>
      </c>
      <c r="V54" s="226"/>
      <c r="W54" s="230"/>
      <c r="X54" s="261" t="s">
        <v>1807</v>
      </c>
      <c r="Y54" s="269"/>
    </row>
    <row r="55" spans="1:25" s="105" customFormat="1" ht="12.75">
      <c r="A55" s="103">
        <v>1</v>
      </c>
      <c r="B55" s="137">
        <f>B53+1</f>
        <v>39</v>
      </c>
      <c r="C55" s="276" t="s">
        <v>214</v>
      </c>
      <c r="D55" s="189"/>
      <c r="E55" s="275"/>
      <c r="F55" s="327" t="s">
        <v>1192</v>
      </c>
      <c r="G55" s="283" t="s">
        <v>1262</v>
      </c>
      <c r="H55" s="332">
        <v>32</v>
      </c>
      <c r="I55" s="331"/>
      <c r="J55" s="193"/>
      <c r="K55" s="193"/>
      <c r="L55" s="193"/>
      <c r="M55" s="224"/>
      <c r="N55" s="225">
        <f t="shared" si="2"/>
        <v>0</v>
      </c>
      <c r="O55" s="218">
        <v>100</v>
      </c>
      <c r="P55" s="226">
        <f t="shared" si="3"/>
        <v>0</v>
      </c>
      <c r="Q55" s="227"/>
      <c r="R55" s="227"/>
      <c r="S55" s="227"/>
      <c r="T55" s="229">
        <f t="shared" si="0"/>
        <v>6.4</v>
      </c>
      <c r="U55" s="231">
        <v>30</v>
      </c>
      <c r="V55" s="226">
        <f t="shared" si="1"/>
        <v>1.0666666666666667</v>
      </c>
      <c r="W55" s="230">
        <f t="shared" si="4"/>
        <v>26.666666666666668</v>
      </c>
      <c r="X55" s="261" t="s">
        <v>1807</v>
      </c>
      <c r="Y55" s="269"/>
    </row>
    <row r="56" spans="1:25" s="105" customFormat="1" ht="12.75">
      <c r="A56" s="103">
        <v>1</v>
      </c>
      <c r="B56" s="137">
        <f t="shared" si="5"/>
        <v>40</v>
      </c>
      <c r="C56" s="276" t="s">
        <v>214</v>
      </c>
      <c r="D56" s="189"/>
      <c r="E56" s="275"/>
      <c r="F56" s="327" t="s">
        <v>1193</v>
      </c>
      <c r="G56" s="283" t="s">
        <v>1262</v>
      </c>
      <c r="H56" s="332">
        <v>71</v>
      </c>
      <c r="I56" s="331"/>
      <c r="J56" s="193"/>
      <c r="K56" s="193"/>
      <c r="L56" s="193"/>
      <c r="M56" s="224"/>
      <c r="N56" s="225">
        <f t="shared" si="2"/>
        <v>0</v>
      </c>
      <c r="O56" s="218">
        <v>100</v>
      </c>
      <c r="P56" s="226">
        <f t="shared" si="3"/>
        <v>0</v>
      </c>
      <c r="Q56" s="227"/>
      <c r="R56" s="227"/>
      <c r="S56" s="227"/>
      <c r="T56" s="229">
        <f t="shared" si="0"/>
        <v>14.2</v>
      </c>
      <c r="U56" s="231">
        <v>30</v>
      </c>
      <c r="V56" s="226">
        <f t="shared" si="1"/>
        <v>2.3666666666666667</v>
      </c>
      <c r="W56" s="230">
        <f t="shared" si="4"/>
        <v>59.166666666666664</v>
      </c>
      <c r="X56" s="261" t="s">
        <v>1807</v>
      </c>
      <c r="Y56" s="269"/>
    </row>
    <row r="57" spans="1:25" s="105" customFormat="1" ht="12.75">
      <c r="A57" s="103"/>
      <c r="B57" s="137"/>
      <c r="C57" s="276" t="s">
        <v>214</v>
      </c>
      <c r="D57" s="189"/>
      <c r="E57" s="275"/>
      <c r="F57" s="327" t="s">
        <v>1194</v>
      </c>
      <c r="G57" s="283" t="s">
        <v>1262</v>
      </c>
      <c r="H57" s="332">
        <v>68.2</v>
      </c>
      <c r="I57" s="331"/>
      <c r="J57" s="193"/>
      <c r="K57" s="193"/>
      <c r="L57" s="193"/>
      <c r="M57" s="224"/>
      <c r="N57" s="225">
        <f t="shared" si="2"/>
        <v>0</v>
      </c>
      <c r="O57" s="218">
        <v>100</v>
      </c>
      <c r="P57" s="226">
        <f t="shared" si="3"/>
        <v>0</v>
      </c>
      <c r="Q57" s="227"/>
      <c r="R57" s="227"/>
      <c r="S57" s="227"/>
      <c r="T57" s="229">
        <f t="shared" si="0"/>
        <v>13.64</v>
      </c>
      <c r="U57" s="231">
        <v>30</v>
      </c>
      <c r="V57" s="219"/>
      <c r="W57" s="230">
        <f t="shared" si="4"/>
        <v>0</v>
      </c>
      <c r="X57" s="261" t="s">
        <v>1807</v>
      </c>
      <c r="Y57" s="269"/>
    </row>
    <row r="58" spans="1:25" s="105" customFormat="1" ht="12.75">
      <c r="A58" s="103">
        <v>1</v>
      </c>
      <c r="B58" s="137">
        <f>B56+1</f>
        <v>41</v>
      </c>
      <c r="C58" s="276" t="s">
        <v>214</v>
      </c>
      <c r="D58" s="189"/>
      <c r="E58" s="275"/>
      <c r="F58" s="327" t="s">
        <v>1158</v>
      </c>
      <c r="G58" s="283" t="s">
        <v>1262</v>
      </c>
      <c r="H58" s="332">
        <v>8.3800000000000008</v>
      </c>
      <c r="I58" s="331"/>
      <c r="J58" s="193"/>
      <c r="K58" s="193"/>
      <c r="L58" s="193"/>
      <c r="M58" s="224"/>
      <c r="N58" s="225">
        <f t="shared" si="2"/>
        <v>0</v>
      </c>
      <c r="O58" s="218">
        <v>100</v>
      </c>
      <c r="P58" s="226">
        <f t="shared" si="3"/>
        <v>0</v>
      </c>
      <c r="Q58" s="227"/>
      <c r="R58" s="227"/>
      <c r="S58" s="227"/>
      <c r="T58" s="229">
        <f t="shared" si="0"/>
        <v>1.6760000000000002</v>
      </c>
      <c r="U58" s="231">
        <v>30</v>
      </c>
      <c r="V58" s="226">
        <f>H58/U58</f>
        <v>0.27933333333333338</v>
      </c>
      <c r="W58" s="230">
        <f t="shared" si="4"/>
        <v>6.9833333333333343</v>
      </c>
      <c r="X58" s="261" t="s">
        <v>1807</v>
      </c>
      <c r="Y58" s="269"/>
    </row>
    <row r="59" spans="1:25" s="105" customFormat="1" ht="12.75">
      <c r="A59" s="103"/>
      <c r="B59" s="137"/>
      <c r="C59" s="276" t="s">
        <v>214</v>
      </c>
      <c r="D59" s="189"/>
      <c r="E59" s="275"/>
      <c r="F59" s="327" t="s">
        <v>1195</v>
      </c>
      <c r="G59" s="283" t="s">
        <v>1262</v>
      </c>
      <c r="H59" s="332">
        <v>181.37</v>
      </c>
      <c r="I59" s="331"/>
      <c r="J59" s="193"/>
      <c r="K59" s="193"/>
      <c r="L59" s="193"/>
      <c r="M59" s="224"/>
      <c r="N59" s="225">
        <f t="shared" si="2"/>
        <v>0</v>
      </c>
      <c r="O59" s="218">
        <v>100</v>
      </c>
      <c r="P59" s="226">
        <f t="shared" si="3"/>
        <v>0</v>
      </c>
      <c r="Q59" s="227"/>
      <c r="R59" s="227"/>
      <c r="S59" s="227"/>
      <c r="T59" s="229">
        <f t="shared" si="0"/>
        <v>36.274000000000001</v>
      </c>
      <c r="U59" s="231">
        <v>30</v>
      </c>
      <c r="V59" s="228"/>
      <c r="W59" s="230">
        <f t="shared" si="4"/>
        <v>0</v>
      </c>
      <c r="X59" s="261" t="s">
        <v>1807</v>
      </c>
      <c r="Y59" s="269"/>
    </row>
    <row r="60" spans="1:25" s="105" customFormat="1" ht="12.75">
      <c r="A60" s="103">
        <v>1</v>
      </c>
      <c r="B60" s="137">
        <f>B58+1</f>
        <v>42</v>
      </c>
      <c r="C60" s="276" t="s">
        <v>214</v>
      </c>
      <c r="D60" s="189"/>
      <c r="E60" s="275"/>
      <c r="F60" s="327" t="s">
        <v>1159</v>
      </c>
      <c r="G60" s="283" t="s">
        <v>1262</v>
      </c>
      <c r="H60" s="332">
        <v>18.46</v>
      </c>
      <c r="I60" s="331"/>
      <c r="J60" s="193"/>
      <c r="K60" s="193"/>
      <c r="L60" s="193"/>
      <c r="M60" s="224"/>
      <c r="N60" s="225">
        <f t="shared" si="2"/>
        <v>0</v>
      </c>
      <c r="O60" s="218">
        <v>100</v>
      </c>
      <c r="P60" s="226">
        <f t="shared" si="3"/>
        <v>0</v>
      </c>
      <c r="Q60" s="227"/>
      <c r="R60" s="227"/>
      <c r="S60" s="227"/>
      <c r="T60" s="229">
        <f t="shared" si="0"/>
        <v>3.6920000000000002</v>
      </c>
      <c r="U60" s="231">
        <v>30</v>
      </c>
      <c r="V60" s="226">
        <f>H60/U60</f>
        <v>0.6153333333333334</v>
      </c>
      <c r="W60" s="230">
        <f t="shared" si="4"/>
        <v>15.383333333333335</v>
      </c>
      <c r="X60" s="261" t="s">
        <v>1807</v>
      </c>
      <c r="Y60" s="269"/>
    </row>
    <row r="61" spans="1:25" s="105" customFormat="1" ht="12.75">
      <c r="A61" s="103"/>
      <c r="B61" s="137"/>
      <c r="C61" s="276" t="s">
        <v>214</v>
      </c>
      <c r="D61" s="189"/>
      <c r="E61" s="275"/>
      <c r="F61" s="327" t="s">
        <v>1196</v>
      </c>
      <c r="G61" s="283" t="s">
        <v>1262</v>
      </c>
      <c r="H61" s="332">
        <v>41.01</v>
      </c>
      <c r="I61" s="331"/>
      <c r="J61" s="193"/>
      <c r="K61" s="193"/>
      <c r="L61" s="193"/>
      <c r="M61" s="224"/>
      <c r="N61" s="225">
        <f t="shared" si="2"/>
        <v>0</v>
      </c>
      <c r="O61" s="218">
        <v>100</v>
      </c>
      <c r="P61" s="226">
        <f t="shared" si="3"/>
        <v>0</v>
      </c>
      <c r="Q61" s="227"/>
      <c r="R61" s="227"/>
      <c r="S61" s="227"/>
      <c r="T61" s="229">
        <f t="shared" si="0"/>
        <v>8.202</v>
      </c>
      <c r="U61" s="231">
        <v>30</v>
      </c>
      <c r="V61" s="226">
        <f t="shared" ref="V61" si="17">H61/U61</f>
        <v>1.367</v>
      </c>
      <c r="W61" s="230">
        <f t="shared" si="4"/>
        <v>34.174999999999997</v>
      </c>
      <c r="X61" s="261" t="s">
        <v>1807</v>
      </c>
      <c r="Y61" s="269"/>
    </row>
    <row r="62" spans="1:25" s="105" customFormat="1" ht="12.75">
      <c r="A62" s="103"/>
      <c r="B62" s="137"/>
      <c r="C62" s="276" t="s">
        <v>214</v>
      </c>
      <c r="D62" s="189"/>
      <c r="E62" s="275"/>
      <c r="F62" s="327" t="s">
        <v>1197</v>
      </c>
      <c r="G62" s="283" t="s">
        <v>1262</v>
      </c>
      <c r="H62" s="332">
        <v>2.5099999999999998</v>
      </c>
      <c r="I62" s="331"/>
      <c r="J62" s="193"/>
      <c r="K62" s="193"/>
      <c r="L62" s="193"/>
      <c r="M62" s="224"/>
      <c r="N62" s="225">
        <f t="shared" si="2"/>
        <v>0</v>
      </c>
      <c r="O62" s="218">
        <v>100</v>
      </c>
      <c r="P62" s="226">
        <f t="shared" si="3"/>
        <v>0</v>
      </c>
      <c r="Q62" s="227"/>
      <c r="R62" s="227"/>
      <c r="S62" s="227"/>
      <c r="T62" s="229">
        <f t="shared" si="0"/>
        <v>0.502</v>
      </c>
      <c r="U62" s="231">
        <v>30</v>
      </c>
      <c r="V62" s="228"/>
      <c r="W62" s="228"/>
      <c r="X62" s="261" t="s">
        <v>1807</v>
      </c>
      <c r="Y62" s="269"/>
    </row>
    <row r="63" spans="1:25" s="105" customFormat="1" ht="12.75">
      <c r="A63" s="103">
        <v>1</v>
      </c>
      <c r="B63" s="137">
        <f>B60+1</f>
        <v>43</v>
      </c>
      <c r="C63" s="276" t="s">
        <v>214</v>
      </c>
      <c r="D63" s="189" t="s">
        <v>1809</v>
      </c>
      <c r="E63" s="275"/>
      <c r="F63" s="327" t="s">
        <v>1198</v>
      </c>
      <c r="G63" s="283" t="s">
        <v>1262</v>
      </c>
      <c r="H63" s="332">
        <v>10.61</v>
      </c>
      <c r="I63" s="331" t="s">
        <v>56</v>
      </c>
      <c r="J63" s="193"/>
      <c r="K63" s="193"/>
      <c r="L63" s="193"/>
      <c r="M63" s="224">
        <f>((I63*$M$8*12)+(K63*0.8*12)+L63)+2</f>
        <v>51.999999999999993</v>
      </c>
      <c r="N63" s="225">
        <f t="shared" si="2"/>
        <v>45.976666666666659</v>
      </c>
      <c r="O63" s="218">
        <v>100</v>
      </c>
      <c r="P63" s="226">
        <f t="shared" si="3"/>
        <v>0.4597666666666666</v>
      </c>
      <c r="Q63" s="227"/>
      <c r="R63" s="227"/>
      <c r="S63" s="227"/>
      <c r="T63" s="229">
        <f t="shared" si="0"/>
        <v>2.1219999999999999</v>
      </c>
      <c r="U63" s="231">
        <v>30</v>
      </c>
      <c r="V63" s="226">
        <f>H63/U63</f>
        <v>0.35366666666666663</v>
      </c>
      <c r="W63" s="230">
        <f t="shared" si="4"/>
        <v>8.841666666666665</v>
      </c>
      <c r="X63" s="261" t="s">
        <v>1807</v>
      </c>
      <c r="Y63" s="269"/>
    </row>
    <row r="64" spans="1:25" s="105" customFormat="1" ht="12.75">
      <c r="A64" s="103"/>
      <c r="B64" s="137"/>
      <c r="C64" s="276" t="s">
        <v>214</v>
      </c>
      <c r="D64" s="189"/>
      <c r="E64" s="275"/>
      <c r="F64" s="327" t="s">
        <v>1199</v>
      </c>
      <c r="G64" s="283" t="s">
        <v>1262</v>
      </c>
      <c r="H64" s="332">
        <v>2.4</v>
      </c>
      <c r="I64" s="331"/>
      <c r="J64" s="193"/>
      <c r="K64" s="193"/>
      <c r="L64" s="193"/>
      <c r="M64" s="224"/>
      <c r="N64" s="225">
        <f t="shared" si="2"/>
        <v>0</v>
      </c>
      <c r="O64" s="218">
        <v>100</v>
      </c>
      <c r="P64" s="226">
        <f t="shared" si="3"/>
        <v>0</v>
      </c>
      <c r="Q64" s="227"/>
      <c r="R64" s="219"/>
      <c r="S64" s="228"/>
      <c r="T64" s="229">
        <f t="shared" si="0"/>
        <v>0.48</v>
      </c>
      <c r="U64" s="231">
        <v>30</v>
      </c>
      <c r="V64" s="228"/>
      <c r="W64" s="230">
        <f t="shared" si="4"/>
        <v>0</v>
      </c>
      <c r="X64" s="261" t="s">
        <v>1807</v>
      </c>
      <c r="Y64" s="269"/>
    </row>
    <row r="65" spans="1:25" s="105" customFormat="1" ht="12.75">
      <c r="A65" s="103">
        <v>1</v>
      </c>
      <c r="B65" s="137">
        <f>B63+1</f>
        <v>44</v>
      </c>
      <c r="C65" s="276" t="s">
        <v>214</v>
      </c>
      <c r="D65" s="189"/>
      <c r="E65" s="275"/>
      <c r="F65" s="327" t="s">
        <v>466</v>
      </c>
      <c r="G65" s="283" t="s">
        <v>1262</v>
      </c>
      <c r="H65" s="332">
        <v>30.07</v>
      </c>
      <c r="I65" s="331"/>
      <c r="J65" s="193"/>
      <c r="K65" s="193"/>
      <c r="L65" s="193"/>
      <c r="M65" s="224"/>
      <c r="N65" s="225">
        <f t="shared" si="2"/>
        <v>0</v>
      </c>
      <c r="O65" s="218">
        <v>100</v>
      </c>
      <c r="P65" s="226">
        <f t="shared" si="3"/>
        <v>0</v>
      </c>
      <c r="Q65" s="227"/>
      <c r="R65" s="219"/>
      <c r="S65" s="228"/>
      <c r="T65" s="229">
        <f t="shared" si="0"/>
        <v>6.0140000000000002</v>
      </c>
      <c r="U65" s="231">
        <v>30</v>
      </c>
      <c r="V65" s="226">
        <f t="shared" ref="V65" si="18">H65/U65</f>
        <v>1.0023333333333333</v>
      </c>
      <c r="W65" s="230">
        <f t="shared" si="4"/>
        <v>25.058333333333334</v>
      </c>
      <c r="X65" s="261" t="s">
        <v>1807</v>
      </c>
      <c r="Y65" s="269"/>
    </row>
    <row r="66" spans="1:25" s="105" customFormat="1" ht="12.75">
      <c r="A66" s="103"/>
      <c r="B66" s="137"/>
      <c r="C66" s="276" t="s">
        <v>214</v>
      </c>
      <c r="D66" s="189"/>
      <c r="E66" s="275"/>
      <c r="F66" s="327" t="s">
        <v>1200</v>
      </c>
      <c r="G66" s="283" t="s">
        <v>1262</v>
      </c>
      <c r="H66" s="332">
        <v>30.99</v>
      </c>
      <c r="I66" s="331"/>
      <c r="J66" s="193"/>
      <c r="K66" s="193"/>
      <c r="L66" s="193"/>
      <c r="M66" s="224"/>
      <c r="N66" s="225">
        <f t="shared" si="2"/>
        <v>0</v>
      </c>
      <c r="O66" s="218">
        <v>100</v>
      </c>
      <c r="P66" s="226">
        <f t="shared" si="3"/>
        <v>0</v>
      </c>
      <c r="Q66" s="227"/>
      <c r="R66" s="219"/>
      <c r="S66" s="228"/>
      <c r="T66" s="229">
        <f t="shared" si="0"/>
        <v>6.1980000000000004</v>
      </c>
      <c r="U66" s="231">
        <v>30</v>
      </c>
      <c r="V66" s="228"/>
      <c r="W66" s="228"/>
      <c r="X66" s="261" t="s">
        <v>1807</v>
      </c>
      <c r="Y66" s="269"/>
    </row>
    <row r="67" spans="1:25" s="105" customFormat="1" ht="12.75">
      <c r="A67" s="103"/>
      <c r="B67" s="137"/>
      <c r="C67" s="276" t="s">
        <v>214</v>
      </c>
      <c r="D67" s="189"/>
      <c r="E67" s="275"/>
      <c r="F67" s="327" t="s">
        <v>1201</v>
      </c>
      <c r="G67" s="283" t="s">
        <v>1262</v>
      </c>
      <c r="H67" s="332">
        <v>50.55</v>
      </c>
      <c r="I67" s="331"/>
      <c r="J67" s="193"/>
      <c r="K67" s="193"/>
      <c r="L67" s="193"/>
      <c r="M67" s="224"/>
      <c r="N67" s="225">
        <f t="shared" si="2"/>
        <v>0</v>
      </c>
      <c r="O67" s="218">
        <v>100</v>
      </c>
      <c r="P67" s="226">
        <f t="shared" si="3"/>
        <v>0</v>
      </c>
      <c r="Q67" s="227"/>
      <c r="R67" s="219"/>
      <c r="S67" s="228"/>
      <c r="T67" s="229">
        <f t="shared" si="0"/>
        <v>10.11</v>
      </c>
      <c r="U67" s="231">
        <v>30</v>
      </c>
      <c r="V67" s="228"/>
      <c r="W67" s="230">
        <f t="shared" si="4"/>
        <v>0</v>
      </c>
      <c r="X67" s="261" t="s">
        <v>1807</v>
      </c>
      <c r="Y67" s="269"/>
    </row>
    <row r="68" spans="1:25" s="105" customFormat="1" ht="12.75">
      <c r="A68" s="103">
        <v>1</v>
      </c>
      <c r="B68" s="137">
        <f>B65+1</f>
        <v>45</v>
      </c>
      <c r="C68" s="276" t="s">
        <v>214</v>
      </c>
      <c r="D68" s="189"/>
      <c r="E68" s="275"/>
      <c r="F68" s="327" t="s">
        <v>1202</v>
      </c>
      <c r="G68" s="283" t="s">
        <v>1262</v>
      </c>
      <c r="H68" s="332">
        <v>50.8</v>
      </c>
      <c r="I68" s="331"/>
      <c r="J68" s="193"/>
      <c r="K68" s="193"/>
      <c r="L68" s="193"/>
      <c r="M68" s="224"/>
      <c r="N68" s="225">
        <f t="shared" si="2"/>
        <v>0</v>
      </c>
      <c r="O68" s="218">
        <v>100</v>
      </c>
      <c r="P68" s="226">
        <f t="shared" si="3"/>
        <v>0</v>
      </c>
      <c r="Q68" s="227"/>
      <c r="R68" s="219"/>
      <c r="S68" s="228"/>
      <c r="T68" s="229">
        <f t="shared" si="0"/>
        <v>10.16</v>
      </c>
      <c r="U68" s="231">
        <v>30</v>
      </c>
      <c r="V68" s="226">
        <f t="shared" ref="V68" si="19">H68/U68</f>
        <v>1.6933333333333331</v>
      </c>
      <c r="W68" s="230">
        <f t="shared" si="4"/>
        <v>42.333333333333329</v>
      </c>
      <c r="X68" s="261" t="s">
        <v>1807</v>
      </c>
      <c r="Y68" s="269"/>
    </row>
    <row r="69" spans="1:25" s="105" customFormat="1" ht="12.75">
      <c r="A69" s="103"/>
      <c r="B69" s="137"/>
      <c r="C69" s="276" t="s">
        <v>214</v>
      </c>
      <c r="D69" s="189"/>
      <c r="E69" s="275"/>
      <c r="F69" s="327" t="s">
        <v>1203</v>
      </c>
      <c r="G69" s="283" t="s">
        <v>1262</v>
      </c>
      <c r="H69" s="332">
        <v>49.61</v>
      </c>
      <c r="I69" s="331"/>
      <c r="J69" s="193"/>
      <c r="K69" s="193"/>
      <c r="L69" s="193"/>
      <c r="M69" s="224"/>
      <c r="N69" s="225">
        <f t="shared" si="2"/>
        <v>0</v>
      </c>
      <c r="O69" s="218">
        <v>100</v>
      </c>
      <c r="P69" s="226">
        <f t="shared" si="3"/>
        <v>0</v>
      </c>
      <c r="Q69" s="227"/>
      <c r="R69" s="219"/>
      <c r="S69" s="228"/>
      <c r="T69" s="229">
        <f t="shared" si="0"/>
        <v>9.9220000000000006</v>
      </c>
      <c r="U69" s="231">
        <v>30</v>
      </c>
      <c r="V69" s="228"/>
      <c r="W69" s="228"/>
      <c r="X69" s="261" t="s">
        <v>1807</v>
      </c>
      <c r="Y69" s="269"/>
    </row>
    <row r="70" spans="1:25" s="105" customFormat="1" ht="12.75">
      <c r="A70" s="103"/>
      <c r="B70" s="137"/>
      <c r="C70" s="276" t="s">
        <v>214</v>
      </c>
      <c r="D70" s="189"/>
      <c r="E70" s="275"/>
      <c r="F70" s="327" t="s">
        <v>1204</v>
      </c>
      <c r="G70" s="283" t="s">
        <v>1262</v>
      </c>
      <c r="H70" s="332">
        <v>49.6</v>
      </c>
      <c r="I70" s="331"/>
      <c r="J70" s="193"/>
      <c r="K70" s="193"/>
      <c r="L70" s="193"/>
      <c r="M70" s="224"/>
      <c r="N70" s="225">
        <f t="shared" si="2"/>
        <v>0</v>
      </c>
      <c r="O70" s="218">
        <v>100</v>
      </c>
      <c r="P70" s="226">
        <f t="shared" si="3"/>
        <v>0</v>
      </c>
      <c r="Q70" s="227"/>
      <c r="R70" s="219"/>
      <c r="S70" s="228"/>
      <c r="T70" s="229">
        <f t="shared" si="0"/>
        <v>9.92</v>
      </c>
      <c r="U70" s="231">
        <v>30</v>
      </c>
      <c r="V70" s="228"/>
      <c r="W70" s="230">
        <f t="shared" si="4"/>
        <v>0</v>
      </c>
      <c r="X70" s="261" t="s">
        <v>1807</v>
      </c>
      <c r="Y70" s="269"/>
    </row>
    <row r="71" spans="1:25" s="105" customFormat="1" ht="12.75">
      <c r="A71" s="103">
        <v>1</v>
      </c>
      <c r="B71" s="137">
        <f>B68+1</f>
        <v>46</v>
      </c>
      <c r="C71" s="276" t="s">
        <v>214</v>
      </c>
      <c r="D71" s="189"/>
      <c r="E71" s="275"/>
      <c r="F71" s="327" t="s">
        <v>1205</v>
      </c>
      <c r="G71" s="283" t="s">
        <v>1262</v>
      </c>
      <c r="H71" s="332">
        <v>32.630000000000003</v>
      </c>
      <c r="I71" s="331"/>
      <c r="J71" s="193"/>
      <c r="K71" s="193"/>
      <c r="L71" s="193"/>
      <c r="M71" s="224"/>
      <c r="N71" s="225">
        <f t="shared" si="2"/>
        <v>0</v>
      </c>
      <c r="O71" s="218">
        <v>100</v>
      </c>
      <c r="P71" s="226">
        <f t="shared" si="3"/>
        <v>0</v>
      </c>
      <c r="Q71" s="227"/>
      <c r="R71" s="219"/>
      <c r="S71" s="228"/>
      <c r="T71" s="229">
        <f t="shared" si="0"/>
        <v>6.5260000000000007</v>
      </c>
      <c r="U71" s="231">
        <v>30</v>
      </c>
      <c r="V71" s="226">
        <f>H71/U71</f>
        <v>1.0876666666666668</v>
      </c>
      <c r="W71" s="230">
        <f t="shared" si="4"/>
        <v>27.19166666666667</v>
      </c>
      <c r="X71" s="261" t="s">
        <v>1807</v>
      </c>
      <c r="Y71" s="269"/>
    </row>
    <row r="72" spans="1:25" s="105" customFormat="1" ht="12.75">
      <c r="A72" s="103"/>
      <c r="B72" s="137"/>
      <c r="C72" s="276" t="s">
        <v>214</v>
      </c>
      <c r="D72" s="189"/>
      <c r="E72" s="275"/>
      <c r="F72" s="327" t="s">
        <v>790</v>
      </c>
      <c r="G72" s="283" t="s">
        <v>1262</v>
      </c>
      <c r="H72" s="332">
        <v>16.690000000000001</v>
      </c>
      <c r="I72" s="331"/>
      <c r="J72" s="193"/>
      <c r="K72" s="193"/>
      <c r="L72" s="193"/>
      <c r="M72" s="224"/>
      <c r="N72" s="225">
        <f t="shared" si="2"/>
        <v>0</v>
      </c>
      <c r="O72" s="218">
        <v>100</v>
      </c>
      <c r="P72" s="226">
        <f t="shared" si="3"/>
        <v>0</v>
      </c>
      <c r="Q72" s="227"/>
      <c r="R72" s="227"/>
      <c r="S72" s="227"/>
      <c r="T72" s="229">
        <f t="shared" si="0"/>
        <v>3.3380000000000005</v>
      </c>
      <c r="U72" s="231">
        <v>30</v>
      </c>
      <c r="V72" s="228"/>
      <c r="W72" s="230">
        <f t="shared" si="4"/>
        <v>0</v>
      </c>
      <c r="X72" s="261" t="s">
        <v>1807</v>
      </c>
      <c r="Y72" s="269"/>
    </row>
    <row r="73" spans="1:25" s="105" customFormat="1" ht="12.75">
      <c r="A73" s="103">
        <v>1</v>
      </c>
      <c r="B73" s="137">
        <f>B71+1</f>
        <v>47</v>
      </c>
      <c r="C73" s="276" t="s">
        <v>214</v>
      </c>
      <c r="D73" s="189" t="s">
        <v>1868</v>
      </c>
      <c r="E73" s="275"/>
      <c r="F73" s="327" t="s">
        <v>1179</v>
      </c>
      <c r="G73" s="283" t="s">
        <v>1262</v>
      </c>
      <c r="H73" s="332">
        <v>49.37</v>
      </c>
      <c r="I73" s="331" t="s">
        <v>56</v>
      </c>
      <c r="J73" s="193"/>
      <c r="K73" s="193"/>
      <c r="L73" s="193"/>
      <c r="M73" s="224">
        <f t="shared" ref="M73:M76" si="20">((I73*$M$8*12)+(K73*0.8*12)+L73)+2</f>
        <v>51.999999999999993</v>
      </c>
      <c r="N73" s="225">
        <f t="shared" si="2"/>
        <v>213.93666666666661</v>
      </c>
      <c r="O73" s="218">
        <v>100</v>
      </c>
      <c r="P73" s="226">
        <f t="shared" si="3"/>
        <v>2.1393666666666662</v>
      </c>
      <c r="Q73" s="227"/>
      <c r="R73" s="227"/>
      <c r="S73" s="227"/>
      <c r="T73" s="229">
        <f t="shared" si="0"/>
        <v>9.8739999999999988</v>
      </c>
      <c r="U73" s="231">
        <v>30</v>
      </c>
      <c r="V73" s="226">
        <f>H73/U73</f>
        <v>1.6456666666666666</v>
      </c>
      <c r="W73" s="230">
        <f t="shared" si="4"/>
        <v>41.141666666666666</v>
      </c>
      <c r="X73" s="261" t="s">
        <v>1807</v>
      </c>
      <c r="Y73" s="269"/>
    </row>
    <row r="74" spans="1:25" s="105" customFormat="1" ht="12.75">
      <c r="A74" s="103"/>
      <c r="B74" s="137"/>
      <c r="C74" s="276" t="s">
        <v>214</v>
      </c>
      <c r="D74" s="189"/>
      <c r="E74" s="275"/>
      <c r="F74" s="327" t="s">
        <v>1206</v>
      </c>
      <c r="G74" s="283" t="s">
        <v>1262</v>
      </c>
      <c r="H74" s="332"/>
      <c r="I74" s="331"/>
      <c r="J74" s="193"/>
      <c r="K74" s="193"/>
      <c r="L74" s="193"/>
      <c r="M74" s="224"/>
      <c r="N74" s="225">
        <f t="shared" si="2"/>
        <v>0</v>
      </c>
      <c r="O74" s="218">
        <v>100</v>
      </c>
      <c r="P74" s="226">
        <f t="shared" si="3"/>
        <v>0</v>
      </c>
      <c r="Q74" s="227"/>
      <c r="R74" s="227"/>
      <c r="S74" s="227"/>
      <c r="T74" s="229">
        <f t="shared" si="0"/>
        <v>0</v>
      </c>
      <c r="U74" s="231">
        <v>30</v>
      </c>
      <c r="V74" s="228"/>
      <c r="W74" s="230">
        <f t="shared" si="4"/>
        <v>0</v>
      </c>
      <c r="X74" s="261" t="s">
        <v>1807</v>
      </c>
      <c r="Y74" s="269"/>
    </row>
    <row r="75" spans="1:25" s="105" customFormat="1" ht="12.75">
      <c r="A75" s="103">
        <v>1</v>
      </c>
      <c r="B75" s="137">
        <f>B73+1</f>
        <v>48</v>
      </c>
      <c r="C75" s="276" t="s">
        <v>214</v>
      </c>
      <c r="D75" s="189" t="s">
        <v>1869</v>
      </c>
      <c r="E75" s="275"/>
      <c r="F75" s="327" t="s">
        <v>1207</v>
      </c>
      <c r="G75" s="283" t="s">
        <v>1262</v>
      </c>
      <c r="H75" s="332">
        <v>35.340000000000003</v>
      </c>
      <c r="I75" s="331" t="s">
        <v>56</v>
      </c>
      <c r="J75" s="193"/>
      <c r="K75" s="193"/>
      <c r="L75" s="193"/>
      <c r="M75" s="224">
        <f t="shared" si="20"/>
        <v>51.999999999999993</v>
      </c>
      <c r="N75" s="225">
        <f t="shared" si="2"/>
        <v>153.13999999999999</v>
      </c>
      <c r="O75" s="218">
        <v>100</v>
      </c>
      <c r="P75" s="226">
        <f t="shared" si="3"/>
        <v>1.5313999999999999</v>
      </c>
      <c r="Q75" s="227"/>
      <c r="R75" s="227"/>
      <c r="S75" s="227"/>
      <c r="T75" s="229">
        <f t="shared" si="0"/>
        <v>7.0680000000000014</v>
      </c>
      <c r="U75" s="231">
        <v>30</v>
      </c>
      <c r="V75" s="226">
        <f>H75/U75</f>
        <v>1.1780000000000002</v>
      </c>
      <c r="W75" s="230">
        <f t="shared" si="4"/>
        <v>29.450000000000003</v>
      </c>
      <c r="X75" s="261" t="s">
        <v>1807</v>
      </c>
      <c r="Y75" s="269"/>
    </row>
    <row r="76" spans="1:25" s="105" customFormat="1" ht="12.75">
      <c r="A76" s="103"/>
      <c r="B76" s="137"/>
      <c r="C76" s="276" t="s">
        <v>214</v>
      </c>
      <c r="D76" s="189" t="s">
        <v>1869</v>
      </c>
      <c r="E76" s="275"/>
      <c r="F76" s="327" t="s">
        <v>191</v>
      </c>
      <c r="G76" s="283" t="s">
        <v>1262</v>
      </c>
      <c r="H76" s="332">
        <v>93.1</v>
      </c>
      <c r="I76" s="331" t="s">
        <v>56</v>
      </c>
      <c r="J76" s="193"/>
      <c r="K76" s="193"/>
      <c r="L76" s="193"/>
      <c r="M76" s="224">
        <f t="shared" si="20"/>
        <v>51.999999999999993</v>
      </c>
      <c r="N76" s="225">
        <f t="shared" si="2"/>
        <v>403.43333333333322</v>
      </c>
      <c r="O76" s="218">
        <v>100</v>
      </c>
      <c r="P76" s="226">
        <f t="shared" si="3"/>
        <v>4.0343333333333327</v>
      </c>
      <c r="Q76" s="227"/>
      <c r="R76" s="227"/>
      <c r="S76" s="227"/>
      <c r="T76" s="229">
        <f t="shared" si="0"/>
        <v>18.619999999999997</v>
      </c>
      <c r="U76" s="231">
        <v>30</v>
      </c>
      <c r="V76" s="228"/>
      <c r="W76" s="230">
        <f t="shared" si="4"/>
        <v>0</v>
      </c>
      <c r="X76" s="261" t="s">
        <v>1807</v>
      </c>
      <c r="Y76" s="269"/>
    </row>
    <row r="77" spans="1:25" s="105" customFormat="1" ht="12.75">
      <c r="A77" s="103">
        <v>1</v>
      </c>
      <c r="B77" s="137">
        <f>B75+1</f>
        <v>49</v>
      </c>
      <c r="C77" s="276" t="s">
        <v>272</v>
      </c>
      <c r="D77" s="189" t="s">
        <v>366</v>
      </c>
      <c r="E77" s="328" t="s">
        <v>1263</v>
      </c>
      <c r="F77" s="327" t="s">
        <v>1208</v>
      </c>
      <c r="G77" s="283" t="s">
        <v>1262</v>
      </c>
      <c r="H77" s="332">
        <v>6.05</v>
      </c>
      <c r="I77" s="331" t="s">
        <v>141</v>
      </c>
      <c r="J77" s="193"/>
      <c r="K77" s="193"/>
      <c r="L77" s="193"/>
      <c r="M77" s="224">
        <v>250</v>
      </c>
      <c r="N77" s="225">
        <f t="shared" si="2"/>
        <v>126.04166666666667</v>
      </c>
      <c r="O77" s="218">
        <v>100</v>
      </c>
      <c r="P77" s="226">
        <f t="shared" si="3"/>
        <v>1.2604166666666667</v>
      </c>
      <c r="Q77" s="227"/>
      <c r="R77" s="227"/>
      <c r="S77" s="227"/>
      <c r="T77" s="229">
        <f t="shared" si="0"/>
        <v>1.21</v>
      </c>
      <c r="U77" s="231">
        <v>30</v>
      </c>
      <c r="V77" s="226">
        <f>H77/U77</f>
        <v>0.20166666666666666</v>
      </c>
      <c r="W77" s="230">
        <f t="shared" si="4"/>
        <v>5.0416666666666661</v>
      </c>
      <c r="X77" s="261" t="s">
        <v>1807</v>
      </c>
      <c r="Y77" s="269"/>
    </row>
    <row r="78" spans="1:25" s="105" customFormat="1" ht="12.75">
      <c r="A78" s="103"/>
      <c r="B78" s="137"/>
      <c r="C78" s="276" t="s">
        <v>272</v>
      </c>
      <c r="D78" s="189" t="s">
        <v>366</v>
      </c>
      <c r="E78" s="328" t="s">
        <v>1264</v>
      </c>
      <c r="F78" s="327" t="s">
        <v>1209</v>
      </c>
      <c r="G78" s="283" t="s">
        <v>1262</v>
      </c>
      <c r="H78" s="332">
        <v>7.72</v>
      </c>
      <c r="I78" s="331" t="s">
        <v>141</v>
      </c>
      <c r="J78" s="193"/>
      <c r="K78" s="193"/>
      <c r="L78" s="193"/>
      <c r="M78" s="224">
        <v>250</v>
      </c>
      <c r="N78" s="225">
        <f t="shared" si="2"/>
        <v>160.83333333333334</v>
      </c>
      <c r="O78" s="218">
        <v>100</v>
      </c>
      <c r="P78" s="226">
        <f t="shared" si="3"/>
        <v>1.6083333333333334</v>
      </c>
      <c r="Q78" s="227"/>
      <c r="R78" s="227"/>
      <c r="S78" s="227"/>
      <c r="T78" s="229">
        <f t="shared" si="0"/>
        <v>1.5439999999999998</v>
      </c>
      <c r="U78" s="231">
        <v>30</v>
      </c>
      <c r="V78" s="228"/>
      <c r="W78" s="230">
        <f t="shared" si="4"/>
        <v>0</v>
      </c>
      <c r="X78" s="261" t="s">
        <v>1807</v>
      </c>
      <c r="Y78" s="269"/>
    </row>
    <row r="79" spans="1:25" s="105" customFormat="1" ht="12.75">
      <c r="A79" s="103">
        <v>1</v>
      </c>
      <c r="B79" s="137">
        <f>B77+1</f>
        <v>50</v>
      </c>
      <c r="C79" s="276" t="s">
        <v>272</v>
      </c>
      <c r="D79" s="189"/>
      <c r="E79" s="328" t="s">
        <v>1265</v>
      </c>
      <c r="F79" s="327" t="s">
        <v>1210</v>
      </c>
      <c r="G79" s="283" t="s">
        <v>1262</v>
      </c>
      <c r="H79" s="332">
        <v>79.91</v>
      </c>
      <c r="I79" s="331"/>
      <c r="J79" s="193"/>
      <c r="K79" s="193"/>
      <c r="L79" s="193"/>
      <c r="M79" s="224"/>
      <c r="N79" s="225">
        <f t="shared" si="2"/>
        <v>0</v>
      </c>
      <c r="O79" s="218">
        <v>100</v>
      </c>
      <c r="P79" s="226">
        <f t="shared" si="3"/>
        <v>0</v>
      </c>
      <c r="Q79" s="227"/>
      <c r="R79" s="227"/>
      <c r="S79" s="227"/>
      <c r="T79" s="229">
        <f t="shared" ref="T79:T120" si="21">H79/O79*$O$7</f>
        <v>15.981999999999999</v>
      </c>
      <c r="U79" s="231">
        <v>30</v>
      </c>
      <c r="V79" s="226">
        <f>H79/U79</f>
        <v>2.6636666666666664</v>
      </c>
      <c r="W79" s="230">
        <f t="shared" si="4"/>
        <v>66.591666666666654</v>
      </c>
      <c r="X79" s="261" t="s">
        <v>1807</v>
      </c>
      <c r="Y79" s="269"/>
    </row>
    <row r="80" spans="1:25" s="105" customFormat="1" ht="12.75">
      <c r="A80" s="103"/>
      <c r="B80" s="137"/>
      <c r="C80" s="276" t="s">
        <v>272</v>
      </c>
      <c r="D80" s="189"/>
      <c r="E80" s="328" t="s">
        <v>1266</v>
      </c>
      <c r="F80" s="327" t="s">
        <v>1211</v>
      </c>
      <c r="G80" s="283" t="s">
        <v>1262</v>
      </c>
      <c r="H80" s="332">
        <v>23.99</v>
      </c>
      <c r="I80" s="331"/>
      <c r="J80" s="193"/>
      <c r="K80" s="193"/>
      <c r="L80" s="193"/>
      <c r="M80" s="224"/>
      <c r="N80" s="225">
        <f t="shared" ref="N80:N132" si="22">(H80*M80)/12</f>
        <v>0</v>
      </c>
      <c r="O80" s="218">
        <v>100</v>
      </c>
      <c r="P80" s="226">
        <f t="shared" ref="P80:P127" si="23">N80/O80</f>
        <v>0</v>
      </c>
      <c r="Q80" s="227"/>
      <c r="R80" s="227"/>
      <c r="S80" s="227"/>
      <c r="T80" s="229">
        <f t="shared" si="21"/>
        <v>4.7979999999999992</v>
      </c>
      <c r="U80" s="231">
        <v>30</v>
      </c>
      <c r="V80" s="228"/>
      <c r="W80" s="230">
        <f t="shared" si="4"/>
        <v>0</v>
      </c>
      <c r="X80" s="261" t="s">
        <v>1807</v>
      </c>
      <c r="Y80" s="269"/>
    </row>
    <row r="81" spans="1:25" s="105" customFormat="1" ht="12.75">
      <c r="A81" s="103">
        <v>1</v>
      </c>
      <c r="B81" s="137">
        <f>B79+1</f>
        <v>51</v>
      </c>
      <c r="C81" s="276" t="s">
        <v>272</v>
      </c>
      <c r="D81" s="189"/>
      <c r="E81" s="328" t="s">
        <v>1267</v>
      </c>
      <c r="F81" s="327" t="s">
        <v>1212</v>
      </c>
      <c r="G81" s="283" t="s">
        <v>1262</v>
      </c>
      <c r="H81" s="332">
        <v>24.51</v>
      </c>
      <c r="I81" s="331"/>
      <c r="J81" s="193"/>
      <c r="K81" s="193"/>
      <c r="L81" s="193"/>
      <c r="M81" s="224"/>
      <c r="N81" s="225">
        <f t="shared" si="22"/>
        <v>0</v>
      </c>
      <c r="O81" s="218">
        <v>100</v>
      </c>
      <c r="P81" s="226">
        <f t="shared" si="23"/>
        <v>0</v>
      </c>
      <c r="Q81" s="227"/>
      <c r="R81" s="227"/>
      <c r="S81" s="227"/>
      <c r="T81" s="229">
        <f t="shared" si="21"/>
        <v>4.9020000000000001</v>
      </c>
      <c r="U81" s="231">
        <v>30</v>
      </c>
      <c r="V81" s="226">
        <f t="shared" ref="V81:V120" si="24">H81/U81</f>
        <v>0.81700000000000006</v>
      </c>
      <c r="W81" s="230">
        <f t="shared" si="4"/>
        <v>20.425000000000001</v>
      </c>
      <c r="X81" s="261" t="s">
        <v>1807</v>
      </c>
      <c r="Y81" s="269"/>
    </row>
    <row r="82" spans="1:25" s="105" customFormat="1" ht="12.75">
      <c r="A82" s="103">
        <v>1</v>
      </c>
      <c r="B82" s="137">
        <f t="shared" ref="B82:B132" si="25">B81+1</f>
        <v>52</v>
      </c>
      <c r="C82" s="276" t="s">
        <v>272</v>
      </c>
      <c r="D82" s="189"/>
      <c r="E82" s="328" t="s">
        <v>1268</v>
      </c>
      <c r="F82" s="327" t="s">
        <v>1213</v>
      </c>
      <c r="G82" s="283" t="s">
        <v>1262</v>
      </c>
      <c r="H82" s="332">
        <v>67.59</v>
      </c>
      <c r="I82" s="331"/>
      <c r="J82" s="193"/>
      <c r="K82" s="193"/>
      <c r="L82" s="193"/>
      <c r="M82" s="224"/>
      <c r="N82" s="225">
        <f t="shared" si="22"/>
        <v>0</v>
      </c>
      <c r="O82" s="218">
        <v>100</v>
      </c>
      <c r="P82" s="226">
        <f t="shared" si="23"/>
        <v>0</v>
      </c>
      <c r="Q82" s="227"/>
      <c r="R82" s="227"/>
      <c r="S82" s="227"/>
      <c r="T82" s="229">
        <f t="shared" si="21"/>
        <v>13.518000000000001</v>
      </c>
      <c r="U82" s="231">
        <v>30</v>
      </c>
      <c r="V82" s="226">
        <f t="shared" si="24"/>
        <v>2.2530000000000001</v>
      </c>
      <c r="W82" s="230">
        <f t="shared" si="4"/>
        <v>56.325000000000003</v>
      </c>
      <c r="X82" s="261" t="s">
        <v>1807</v>
      </c>
      <c r="Y82" s="269"/>
    </row>
    <row r="83" spans="1:25" s="105" customFormat="1" ht="12.75">
      <c r="A83" s="103">
        <v>1</v>
      </c>
      <c r="B83" s="137">
        <f t="shared" si="25"/>
        <v>53</v>
      </c>
      <c r="C83" s="276" t="s">
        <v>272</v>
      </c>
      <c r="D83" s="189"/>
      <c r="E83" s="328" t="s">
        <v>1269</v>
      </c>
      <c r="F83" s="327" t="s">
        <v>1214</v>
      </c>
      <c r="G83" s="283" t="s">
        <v>1262</v>
      </c>
      <c r="H83" s="332">
        <v>25.31</v>
      </c>
      <c r="I83" s="331"/>
      <c r="J83" s="193"/>
      <c r="K83" s="193"/>
      <c r="L83" s="193"/>
      <c r="M83" s="224"/>
      <c r="N83" s="225">
        <f t="shared" si="22"/>
        <v>0</v>
      </c>
      <c r="O83" s="218">
        <v>100</v>
      </c>
      <c r="P83" s="226">
        <f t="shared" si="23"/>
        <v>0</v>
      </c>
      <c r="Q83" s="227"/>
      <c r="R83" s="227"/>
      <c r="S83" s="227"/>
      <c r="T83" s="229">
        <f t="shared" si="21"/>
        <v>5.0619999999999994</v>
      </c>
      <c r="U83" s="231">
        <v>30</v>
      </c>
      <c r="V83" s="226">
        <f t="shared" si="24"/>
        <v>0.84366666666666668</v>
      </c>
      <c r="W83" s="230">
        <f t="shared" si="4"/>
        <v>21.091666666666669</v>
      </c>
      <c r="X83" s="261" t="s">
        <v>1807</v>
      </c>
      <c r="Y83" s="269"/>
    </row>
    <row r="84" spans="1:25" s="105" customFormat="1" ht="12.75">
      <c r="A84" s="103">
        <v>1</v>
      </c>
      <c r="B84" s="137">
        <f t="shared" si="25"/>
        <v>54</v>
      </c>
      <c r="C84" s="276" t="s">
        <v>272</v>
      </c>
      <c r="D84" s="189"/>
      <c r="E84" s="328" t="s">
        <v>1292</v>
      </c>
      <c r="F84" s="327" t="s">
        <v>1215</v>
      </c>
      <c r="G84" s="283" t="s">
        <v>1262</v>
      </c>
      <c r="H84" s="332">
        <v>32.56</v>
      </c>
      <c r="I84" s="331"/>
      <c r="J84" s="193"/>
      <c r="K84" s="193"/>
      <c r="L84" s="193"/>
      <c r="M84" s="224"/>
      <c r="N84" s="225">
        <f t="shared" si="22"/>
        <v>0</v>
      </c>
      <c r="O84" s="218">
        <v>100</v>
      </c>
      <c r="P84" s="226">
        <f t="shared" si="23"/>
        <v>0</v>
      </c>
      <c r="Q84" s="227"/>
      <c r="R84" s="227"/>
      <c r="S84" s="227"/>
      <c r="T84" s="229">
        <f t="shared" si="21"/>
        <v>6.5120000000000005</v>
      </c>
      <c r="U84" s="231">
        <v>30</v>
      </c>
      <c r="V84" s="226">
        <f t="shared" si="24"/>
        <v>1.0853333333333335</v>
      </c>
      <c r="W84" s="230">
        <f t="shared" si="4"/>
        <v>27.133333333333336</v>
      </c>
      <c r="X84" s="261" t="s">
        <v>1807</v>
      </c>
      <c r="Y84" s="269"/>
    </row>
    <row r="85" spans="1:25" s="105" customFormat="1" ht="12.75">
      <c r="A85" s="103">
        <v>1</v>
      </c>
      <c r="B85" s="137">
        <f t="shared" si="25"/>
        <v>55</v>
      </c>
      <c r="C85" s="276" t="s">
        <v>272</v>
      </c>
      <c r="D85" s="189" t="s">
        <v>1869</v>
      </c>
      <c r="E85" s="328" t="s">
        <v>1270</v>
      </c>
      <c r="F85" s="327" t="s">
        <v>1216</v>
      </c>
      <c r="G85" s="283" t="s">
        <v>1262</v>
      </c>
      <c r="H85" s="332">
        <v>11.17</v>
      </c>
      <c r="I85" s="331" t="s">
        <v>56</v>
      </c>
      <c r="J85" s="193"/>
      <c r="K85" s="193"/>
      <c r="L85" s="193"/>
      <c r="M85" s="224">
        <f>((I85*$M$8*12)+(K85*0.8*12)+L85)+2</f>
        <v>51.999999999999993</v>
      </c>
      <c r="N85" s="225">
        <f t="shared" si="22"/>
        <v>48.403333333333329</v>
      </c>
      <c r="O85" s="218">
        <v>100</v>
      </c>
      <c r="P85" s="226">
        <f t="shared" si="23"/>
        <v>0.48403333333333332</v>
      </c>
      <c r="Q85" s="227"/>
      <c r="R85" s="227"/>
      <c r="S85" s="227"/>
      <c r="T85" s="229">
        <f t="shared" si="21"/>
        <v>2.234</v>
      </c>
      <c r="U85" s="231">
        <v>30</v>
      </c>
      <c r="V85" s="226">
        <f t="shared" si="24"/>
        <v>0.37233333333333335</v>
      </c>
      <c r="W85" s="230">
        <f t="shared" ref="W85:W132" si="26">V85*$W$7</f>
        <v>9.3083333333333336</v>
      </c>
      <c r="X85" s="261" t="s">
        <v>1807</v>
      </c>
      <c r="Y85" s="269"/>
    </row>
    <row r="86" spans="1:25" s="105" customFormat="1" ht="12.75">
      <c r="A86" s="103">
        <v>1</v>
      </c>
      <c r="B86" s="137">
        <f t="shared" si="25"/>
        <v>56</v>
      </c>
      <c r="C86" s="276" t="s">
        <v>272</v>
      </c>
      <c r="D86" s="195"/>
      <c r="E86" s="328" t="s">
        <v>1271</v>
      </c>
      <c r="F86" s="327" t="s">
        <v>1217</v>
      </c>
      <c r="G86" s="283" t="s">
        <v>1262</v>
      </c>
      <c r="H86" s="332">
        <v>34.950000000000003</v>
      </c>
      <c r="I86" s="331"/>
      <c r="J86" s="197"/>
      <c r="K86" s="197"/>
      <c r="L86" s="197"/>
      <c r="M86" s="224"/>
      <c r="N86" s="225">
        <f t="shared" si="22"/>
        <v>0</v>
      </c>
      <c r="O86" s="218">
        <v>100</v>
      </c>
      <c r="P86" s="226">
        <f t="shared" si="23"/>
        <v>0</v>
      </c>
      <c r="Q86" s="227"/>
      <c r="R86" s="227"/>
      <c r="S86" s="227"/>
      <c r="T86" s="229">
        <f t="shared" si="21"/>
        <v>6.99</v>
      </c>
      <c r="U86" s="231">
        <v>30</v>
      </c>
      <c r="V86" s="226">
        <f t="shared" si="24"/>
        <v>1.165</v>
      </c>
      <c r="W86" s="230">
        <f t="shared" si="26"/>
        <v>29.125</v>
      </c>
      <c r="X86" s="261" t="s">
        <v>1807</v>
      </c>
      <c r="Y86" s="269"/>
    </row>
    <row r="87" spans="1:25" s="105" customFormat="1" ht="12.75">
      <c r="A87" s="175"/>
      <c r="B87" s="137">
        <f t="shared" si="25"/>
        <v>57</v>
      </c>
      <c r="C87" s="276" t="s">
        <v>272</v>
      </c>
      <c r="D87" s="189"/>
      <c r="E87" s="328" t="s">
        <v>1272</v>
      </c>
      <c r="F87" s="327" t="s">
        <v>1218</v>
      </c>
      <c r="G87" s="283" t="s">
        <v>1262</v>
      </c>
      <c r="H87" s="332">
        <v>4.03</v>
      </c>
      <c r="I87" s="331"/>
      <c r="J87" s="193"/>
      <c r="K87" s="193"/>
      <c r="L87" s="193"/>
      <c r="M87" s="193"/>
      <c r="N87" s="225">
        <f t="shared" si="22"/>
        <v>0</v>
      </c>
      <c r="O87" s="218">
        <v>100</v>
      </c>
      <c r="P87" s="226">
        <f t="shared" si="23"/>
        <v>0</v>
      </c>
      <c r="Q87" s="227"/>
      <c r="R87" s="227"/>
      <c r="S87" s="227"/>
      <c r="T87" s="229">
        <f t="shared" si="21"/>
        <v>0.80600000000000005</v>
      </c>
      <c r="U87" s="231">
        <v>30</v>
      </c>
      <c r="V87" s="226">
        <f t="shared" si="24"/>
        <v>0.13433333333333333</v>
      </c>
      <c r="W87" s="230">
        <f t="shared" si="26"/>
        <v>3.3583333333333334</v>
      </c>
      <c r="X87" s="261" t="s">
        <v>1807</v>
      </c>
      <c r="Y87" s="269"/>
    </row>
    <row r="88" spans="1:25" s="105" customFormat="1" ht="12.75">
      <c r="A88" s="198"/>
      <c r="B88" s="137">
        <f t="shared" si="25"/>
        <v>58</v>
      </c>
      <c r="C88" s="276" t="s">
        <v>272</v>
      </c>
      <c r="D88" s="189" t="s">
        <v>1868</v>
      </c>
      <c r="E88" s="328"/>
      <c r="F88" s="327" t="s">
        <v>1164</v>
      </c>
      <c r="G88" s="283" t="s">
        <v>1262</v>
      </c>
      <c r="H88" s="332">
        <v>12.06</v>
      </c>
      <c r="I88" s="331" t="s">
        <v>56</v>
      </c>
      <c r="J88" s="193"/>
      <c r="K88" s="193"/>
      <c r="L88" s="193"/>
      <c r="M88" s="224">
        <f>((I88*$M$8*12)+(K88*0.8*12)+L88)+2</f>
        <v>51.999999999999993</v>
      </c>
      <c r="N88" s="225">
        <f t="shared" si="22"/>
        <v>52.259999999999991</v>
      </c>
      <c r="O88" s="218">
        <v>100</v>
      </c>
      <c r="P88" s="226">
        <f t="shared" si="23"/>
        <v>0.52259999999999995</v>
      </c>
      <c r="Q88" s="227"/>
      <c r="R88" s="227"/>
      <c r="S88" s="227"/>
      <c r="T88" s="229">
        <f t="shared" si="21"/>
        <v>2.4119999999999999</v>
      </c>
      <c r="U88" s="231">
        <v>30</v>
      </c>
      <c r="V88" s="226">
        <f t="shared" si="24"/>
        <v>0.40200000000000002</v>
      </c>
      <c r="W88" s="230">
        <f t="shared" si="26"/>
        <v>10.050000000000001</v>
      </c>
      <c r="X88" s="261" t="s">
        <v>1807</v>
      </c>
      <c r="Y88" s="269"/>
    </row>
    <row r="89" spans="1:25" s="105" customFormat="1" ht="12.75">
      <c r="A89" s="198"/>
      <c r="B89" s="137">
        <f t="shared" si="25"/>
        <v>59</v>
      </c>
      <c r="C89" s="276" t="s">
        <v>272</v>
      </c>
      <c r="D89" s="189"/>
      <c r="E89" s="280" t="s">
        <v>1273</v>
      </c>
      <c r="F89" s="327" t="s">
        <v>1219</v>
      </c>
      <c r="G89" s="283" t="s">
        <v>1262</v>
      </c>
      <c r="H89" s="332">
        <v>14.82</v>
      </c>
      <c r="I89" s="331"/>
      <c r="J89" s="193"/>
      <c r="K89" s="193"/>
      <c r="L89" s="193"/>
      <c r="M89" s="224"/>
      <c r="N89" s="225">
        <f t="shared" si="22"/>
        <v>0</v>
      </c>
      <c r="O89" s="218">
        <v>100</v>
      </c>
      <c r="P89" s="226">
        <f t="shared" si="23"/>
        <v>0</v>
      </c>
      <c r="Q89" s="193"/>
      <c r="R89" s="193"/>
      <c r="S89" s="193"/>
      <c r="T89" s="229">
        <f t="shared" si="21"/>
        <v>2.964</v>
      </c>
      <c r="U89" s="231">
        <v>30</v>
      </c>
      <c r="V89" s="226">
        <f t="shared" si="24"/>
        <v>0.49399999999999999</v>
      </c>
      <c r="W89" s="230">
        <f t="shared" si="26"/>
        <v>12.35</v>
      </c>
      <c r="X89" s="261" t="s">
        <v>1807</v>
      </c>
      <c r="Y89" s="269"/>
    </row>
    <row r="90" spans="1:25" s="105" customFormat="1" ht="12.75">
      <c r="A90" s="198"/>
      <c r="B90" s="137">
        <f t="shared" si="25"/>
        <v>60</v>
      </c>
      <c r="C90" s="276" t="s">
        <v>272</v>
      </c>
      <c r="D90" s="189"/>
      <c r="E90" s="280" t="s">
        <v>1274</v>
      </c>
      <c r="F90" s="327" t="s">
        <v>1220</v>
      </c>
      <c r="G90" s="283" t="s">
        <v>1262</v>
      </c>
      <c r="H90" s="332">
        <v>24.41</v>
      </c>
      <c r="I90" s="331"/>
      <c r="J90" s="193"/>
      <c r="K90" s="193"/>
      <c r="L90" s="193"/>
      <c r="M90" s="224"/>
      <c r="N90" s="225">
        <f t="shared" si="22"/>
        <v>0</v>
      </c>
      <c r="O90" s="218">
        <v>100</v>
      </c>
      <c r="P90" s="226">
        <f t="shared" si="23"/>
        <v>0</v>
      </c>
      <c r="Q90" s="193"/>
      <c r="R90" s="193"/>
      <c r="S90" s="193"/>
      <c r="T90" s="229">
        <f t="shared" si="21"/>
        <v>4.8820000000000006</v>
      </c>
      <c r="U90" s="231">
        <v>30</v>
      </c>
      <c r="V90" s="226">
        <f t="shared" si="24"/>
        <v>0.81366666666666665</v>
      </c>
      <c r="W90" s="230">
        <f t="shared" si="26"/>
        <v>20.341666666666665</v>
      </c>
      <c r="X90" s="261" t="s">
        <v>1807</v>
      </c>
      <c r="Y90" s="269"/>
    </row>
    <row r="91" spans="1:25" s="105" customFormat="1" ht="12.75">
      <c r="A91" s="198"/>
      <c r="B91" s="137">
        <f t="shared" si="25"/>
        <v>61</v>
      </c>
      <c r="C91" s="276" t="s">
        <v>272</v>
      </c>
      <c r="D91" s="189"/>
      <c r="E91" s="280" t="s">
        <v>1275</v>
      </c>
      <c r="F91" s="327" t="s">
        <v>1221</v>
      </c>
      <c r="G91" s="283" t="s">
        <v>1262</v>
      </c>
      <c r="H91" s="332">
        <v>2.96</v>
      </c>
      <c r="I91" s="331"/>
      <c r="J91" s="193"/>
      <c r="K91" s="193"/>
      <c r="L91" s="193"/>
      <c r="M91" s="224"/>
      <c r="N91" s="225">
        <f t="shared" si="22"/>
        <v>0</v>
      </c>
      <c r="O91" s="218">
        <v>100</v>
      </c>
      <c r="P91" s="226">
        <f t="shared" si="23"/>
        <v>0</v>
      </c>
      <c r="Q91" s="193"/>
      <c r="R91" s="193"/>
      <c r="S91" s="193"/>
      <c r="T91" s="229">
        <f t="shared" si="21"/>
        <v>0.59200000000000008</v>
      </c>
      <c r="U91" s="231">
        <v>30</v>
      </c>
      <c r="V91" s="226">
        <f t="shared" si="24"/>
        <v>9.8666666666666666E-2</v>
      </c>
      <c r="W91" s="230">
        <f t="shared" si="26"/>
        <v>2.4666666666666668</v>
      </c>
      <c r="X91" s="261" t="s">
        <v>1807</v>
      </c>
      <c r="Y91" s="269"/>
    </row>
    <row r="92" spans="1:25" s="105" customFormat="1" ht="12.75">
      <c r="A92" s="198"/>
      <c r="B92" s="137">
        <f t="shared" si="25"/>
        <v>62</v>
      </c>
      <c r="C92" s="276" t="s">
        <v>272</v>
      </c>
      <c r="D92" s="189"/>
      <c r="E92" s="280" t="s">
        <v>1276</v>
      </c>
      <c r="F92" s="327" t="s">
        <v>1222</v>
      </c>
      <c r="G92" s="283" t="s">
        <v>1262</v>
      </c>
      <c r="H92" s="332">
        <v>112.36</v>
      </c>
      <c r="I92" s="331"/>
      <c r="J92" s="193"/>
      <c r="K92" s="193"/>
      <c r="L92" s="193"/>
      <c r="M92" s="224"/>
      <c r="N92" s="225">
        <f t="shared" si="22"/>
        <v>0</v>
      </c>
      <c r="O92" s="218">
        <v>100</v>
      </c>
      <c r="P92" s="226">
        <f t="shared" si="23"/>
        <v>0</v>
      </c>
      <c r="Q92" s="193"/>
      <c r="R92" s="193"/>
      <c r="S92" s="193"/>
      <c r="T92" s="229">
        <f t="shared" si="21"/>
        <v>22.471999999999998</v>
      </c>
      <c r="U92" s="231">
        <v>30</v>
      </c>
      <c r="V92" s="226">
        <f t="shared" si="24"/>
        <v>3.7453333333333334</v>
      </c>
      <c r="W92" s="230">
        <f t="shared" si="26"/>
        <v>93.63333333333334</v>
      </c>
      <c r="X92" s="261" t="s">
        <v>1807</v>
      </c>
      <c r="Y92" s="269"/>
    </row>
    <row r="93" spans="1:25" s="105" customFormat="1" ht="12.75">
      <c r="A93" s="198"/>
      <c r="B93" s="137">
        <f t="shared" si="25"/>
        <v>63</v>
      </c>
      <c r="C93" s="276" t="s">
        <v>272</v>
      </c>
      <c r="D93" s="189"/>
      <c r="E93" s="280" t="s">
        <v>1293</v>
      </c>
      <c r="F93" s="327" t="s">
        <v>1223</v>
      </c>
      <c r="G93" s="283" t="s">
        <v>1262</v>
      </c>
      <c r="H93" s="332">
        <v>90.57</v>
      </c>
      <c r="I93" s="331"/>
      <c r="J93" s="193"/>
      <c r="K93" s="193"/>
      <c r="L93" s="193"/>
      <c r="M93" s="224"/>
      <c r="N93" s="225">
        <f t="shared" si="22"/>
        <v>0</v>
      </c>
      <c r="O93" s="218">
        <v>100</v>
      </c>
      <c r="P93" s="226">
        <f t="shared" si="23"/>
        <v>0</v>
      </c>
      <c r="Q93" s="193"/>
      <c r="R93" s="193"/>
      <c r="S93" s="193"/>
      <c r="T93" s="229">
        <f t="shared" si="21"/>
        <v>18.113999999999997</v>
      </c>
      <c r="U93" s="231">
        <v>30</v>
      </c>
      <c r="V93" s="226">
        <f t="shared" si="24"/>
        <v>3.0189999999999997</v>
      </c>
      <c r="W93" s="230">
        <f t="shared" si="26"/>
        <v>75.474999999999994</v>
      </c>
      <c r="X93" s="261" t="s">
        <v>1807</v>
      </c>
      <c r="Y93" s="269"/>
    </row>
    <row r="94" spans="1:25" s="105" customFormat="1" ht="12.75">
      <c r="A94" s="198"/>
      <c r="B94" s="137">
        <f t="shared" si="25"/>
        <v>64</v>
      </c>
      <c r="C94" s="276" t="s">
        <v>272</v>
      </c>
      <c r="D94" s="189"/>
      <c r="E94" s="280" t="s">
        <v>1277</v>
      </c>
      <c r="F94" s="327" t="s">
        <v>1224</v>
      </c>
      <c r="G94" s="283" t="s">
        <v>1262</v>
      </c>
      <c r="H94" s="332">
        <v>68.510000000000005</v>
      </c>
      <c r="I94" s="331"/>
      <c r="J94" s="193"/>
      <c r="K94" s="193"/>
      <c r="L94" s="193"/>
      <c r="M94" s="224"/>
      <c r="N94" s="225">
        <f t="shared" si="22"/>
        <v>0</v>
      </c>
      <c r="O94" s="218">
        <v>100</v>
      </c>
      <c r="P94" s="226">
        <f t="shared" si="23"/>
        <v>0</v>
      </c>
      <c r="Q94" s="193"/>
      <c r="R94" s="193"/>
      <c r="S94" s="193"/>
      <c r="T94" s="229">
        <f t="shared" si="21"/>
        <v>13.702000000000002</v>
      </c>
      <c r="U94" s="231">
        <v>30</v>
      </c>
      <c r="V94" s="226">
        <f t="shared" si="24"/>
        <v>2.283666666666667</v>
      </c>
      <c r="W94" s="230">
        <f t="shared" si="26"/>
        <v>57.091666666666676</v>
      </c>
      <c r="X94" s="261" t="s">
        <v>1807</v>
      </c>
      <c r="Y94" s="269"/>
    </row>
    <row r="95" spans="1:25" s="105" customFormat="1" ht="12.75">
      <c r="A95" s="198"/>
      <c r="B95" s="137">
        <f t="shared" si="25"/>
        <v>65</v>
      </c>
      <c r="C95" s="276" t="s">
        <v>272</v>
      </c>
      <c r="D95" s="189"/>
      <c r="E95" s="280" t="s">
        <v>1278</v>
      </c>
      <c r="F95" s="327" t="s">
        <v>1225</v>
      </c>
      <c r="G95" s="283" t="s">
        <v>1262</v>
      </c>
      <c r="H95" s="332">
        <v>69.62</v>
      </c>
      <c r="I95" s="331"/>
      <c r="J95" s="193"/>
      <c r="K95" s="193"/>
      <c r="L95" s="193"/>
      <c r="M95" s="224"/>
      <c r="N95" s="225">
        <f t="shared" si="22"/>
        <v>0</v>
      </c>
      <c r="O95" s="218">
        <v>100</v>
      </c>
      <c r="P95" s="226">
        <f t="shared" si="23"/>
        <v>0</v>
      </c>
      <c r="Q95" s="193"/>
      <c r="R95" s="193"/>
      <c r="S95" s="193"/>
      <c r="T95" s="229">
        <f t="shared" si="21"/>
        <v>13.924000000000001</v>
      </c>
      <c r="U95" s="231">
        <v>30</v>
      </c>
      <c r="V95" s="226">
        <f t="shared" si="24"/>
        <v>2.3206666666666669</v>
      </c>
      <c r="W95" s="230">
        <f t="shared" si="26"/>
        <v>58.016666666666673</v>
      </c>
      <c r="X95" s="261" t="s">
        <v>1807</v>
      </c>
      <c r="Y95" s="269"/>
    </row>
    <row r="96" spans="1:25" s="105" customFormat="1" ht="12.75">
      <c r="A96" s="198"/>
      <c r="B96" s="137">
        <f t="shared" si="25"/>
        <v>66</v>
      </c>
      <c r="C96" s="276" t="s">
        <v>272</v>
      </c>
      <c r="D96" s="189"/>
      <c r="E96" s="280" t="s">
        <v>1279</v>
      </c>
      <c r="F96" s="327" t="s">
        <v>1226</v>
      </c>
      <c r="G96" s="283" t="s">
        <v>1262</v>
      </c>
      <c r="H96" s="332">
        <v>66.84</v>
      </c>
      <c r="I96" s="331"/>
      <c r="J96" s="193"/>
      <c r="K96" s="193"/>
      <c r="L96" s="193"/>
      <c r="M96" s="224"/>
      <c r="N96" s="225">
        <f t="shared" si="22"/>
        <v>0</v>
      </c>
      <c r="O96" s="218">
        <v>100</v>
      </c>
      <c r="P96" s="226">
        <f t="shared" si="23"/>
        <v>0</v>
      </c>
      <c r="Q96" s="193"/>
      <c r="R96" s="193"/>
      <c r="S96" s="193"/>
      <c r="T96" s="229">
        <f t="shared" si="21"/>
        <v>13.368</v>
      </c>
      <c r="U96" s="231">
        <v>30</v>
      </c>
      <c r="V96" s="226">
        <f t="shared" si="24"/>
        <v>2.2280000000000002</v>
      </c>
      <c r="W96" s="230">
        <f t="shared" si="26"/>
        <v>55.7</v>
      </c>
      <c r="X96" s="261" t="s">
        <v>1807</v>
      </c>
      <c r="Y96" s="269"/>
    </row>
    <row r="97" spans="1:25" s="105" customFormat="1" ht="12.75">
      <c r="A97" s="198"/>
      <c r="B97" s="137">
        <f t="shared" si="25"/>
        <v>67</v>
      </c>
      <c r="C97" s="276" t="s">
        <v>272</v>
      </c>
      <c r="D97" s="189"/>
      <c r="E97" s="280" t="s">
        <v>1280</v>
      </c>
      <c r="F97" s="327" t="s">
        <v>1227</v>
      </c>
      <c r="G97" s="283" t="s">
        <v>1262</v>
      </c>
      <c r="H97" s="332">
        <v>69.67</v>
      </c>
      <c r="I97" s="331"/>
      <c r="J97" s="193"/>
      <c r="K97" s="193"/>
      <c r="L97" s="193"/>
      <c r="M97" s="224"/>
      <c r="N97" s="225">
        <f t="shared" si="22"/>
        <v>0</v>
      </c>
      <c r="O97" s="218">
        <v>100</v>
      </c>
      <c r="P97" s="226">
        <f t="shared" si="23"/>
        <v>0</v>
      </c>
      <c r="Q97" s="193"/>
      <c r="R97" s="193"/>
      <c r="S97" s="193"/>
      <c r="T97" s="229">
        <f t="shared" si="21"/>
        <v>13.933999999999999</v>
      </c>
      <c r="U97" s="231">
        <v>30</v>
      </c>
      <c r="V97" s="226">
        <f t="shared" si="24"/>
        <v>2.3223333333333334</v>
      </c>
      <c r="W97" s="230">
        <f t="shared" si="26"/>
        <v>58.058333333333337</v>
      </c>
      <c r="X97" s="261" t="s">
        <v>1807</v>
      </c>
      <c r="Y97" s="269"/>
    </row>
    <row r="98" spans="1:25" s="105" customFormat="1" ht="12.75">
      <c r="A98" s="198"/>
      <c r="B98" s="137">
        <f t="shared" si="25"/>
        <v>68</v>
      </c>
      <c r="C98" s="276" t="s">
        <v>272</v>
      </c>
      <c r="D98" s="189"/>
      <c r="E98" s="280" t="s">
        <v>1281</v>
      </c>
      <c r="F98" s="327" t="s">
        <v>1228</v>
      </c>
      <c r="G98" s="283" t="s">
        <v>1262</v>
      </c>
      <c r="H98" s="332">
        <v>75.16</v>
      </c>
      <c r="I98" s="331"/>
      <c r="J98" s="193"/>
      <c r="K98" s="193"/>
      <c r="L98" s="193"/>
      <c r="M98" s="224"/>
      <c r="N98" s="225">
        <f t="shared" si="22"/>
        <v>0</v>
      </c>
      <c r="O98" s="218">
        <v>100</v>
      </c>
      <c r="P98" s="226">
        <f t="shared" si="23"/>
        <v>0</v>
      </c>
      <c r="Q98" s="193"/>
      <c r="R98" s="193"/>
      <c r="S98" s="193"/>
      <c r="T98" s="229">
        <f t="shared" si="21"/>
        <v>15.031999999999998</v>
      </c>
      <c r="U98" s="231">
        <v>30</v>
      </c>
      <c r="V98" s="226">
        <f t="shared" si="24"/>
        <v>2.5053333333333332</v>
      </c>
      <c r="W98" s="230">
        <f t="shared" si="26"/>
        <v>62.633333333333333</v>
      </c>
      <c r="X98" s="261" t="s">
        <v>1807</v>
      </c>
      <c r="Y98" s="269"/>
    </row>
    <row r="99" spans="1:25" s="105" customFormat="1" ht="12.75">
      <c r="A99" s="198">
        <v>1</v>
      </c>
      <c r="B99" s="137">
        <f t="shared" si="25"/>
        <v>69</v>
      </c>
      <c r="C99" s="276" t="s">
        <v>272</v>
      </c>
      <c r="D99" s="189"/>
      <c r="E99" s="280" t="s">
        <v>1282</v>
      </c>
      <c r="F99" s="327" t="s">
        <v>1229</v>
      </c>
      <c r="G99" s="283" t="s">
        <v>1262</v>
      </c>
      <c r="H99" s="332">
        <v>66.09</v>
      </c>
      <c r="I99" s="331"/>
      <c r="J99" s="193"/>
      <c r="K99" s="193"/>
      <c r="L99" s="193"/>
      <c r="M99" s="224"/>
      <c r="N99" s="225">
        <f t="shared" si="22"/>
        <v>0</v>
      </c>
      <c r="O99" s="218">
        <v>100</v>
      </c>
      <c r="P99" s="226">
        <f t="shared" si="23"/>
        <v>0</v>
      </c>
      <c r="Q99" s="193"/>
      <c r="R99" s="193"/>
      <c r="S99" s="193"/>
      <c r="T99" s="229">
        <f t="shared" si="21"/>
        <v>13.218</v>
      </c>
      <c r="U99" s="231">
        <v>30</v>
      </c>
      <c r="V99" s="226">
        <f t="shared" si="24"/>
        <v>2.2030000000000003</v>
      </c>
      <c r="W99" s="230">
        <f t="shared" si="26"/>
        <v>55.07500000000001</v>
      </c>
      <c r="X99" s="261" t="s">
        <v>1807</v>
      </c>
      <c r="Y99" s="269"/>
    </row>
    <row r="100" spans="1:25" s="105" customFormat="1" ht="12.75">
      <c r="A100" s="103">
        <v>1</v>
      </c>
      <c r="B100" s="137">
        <f t="shared" si="25"/>
        <v>70</v>
      </c>
      <c r="C100" s="276" t="s">
        <v>272</v>
      </c>
      <c r="D100" s="189" t="s">
        <v>366</v>
      </c>
      <c r="E100" s="280" t="s">
        <v>1283</v>
      </c>
      <c r="F100" s="327" t="s">
        <v>1230</v>
      </c>
      <c r="G100" s="283" t="s">
        <v>1262</v>
      </c>
      <c r="H100" s="332">
        <v>7.86</v>
      </c>
      <c r="I100" s="331" t="s">
        <v>141</v>
      </c>
      <c r="J100" s="193"/>
      <c r="K100" s="193"/>
      <c r="L100" s="193"/>
      <c r="M100" s="224">
        <v>250</v>
      </c>
      <c r="N100" s="225">
        <f t="shared" si="22"/>
        <v>163.75</v>
      </c>
      <c r="O100" s="218">
        <v>100</v>
      </c>
      <c r="P100" s="226">
        <f t="shared" si="23"/>
        <v>1.6375</v>
      </c>
      <c r="Q100" s="193"/>
      <c r="R100" s="193"/>
      <c r="S100" s="193"/>
      <c r="T100" s="229">
        <f t="shared" si="21"/>
        <v>1.5720000000000001</v>
      </c>
      <c r="U100" s="231">
        <v>30</v>
      </c>
      <c r="V100" s="226">
        <f t="shared" si="24"/>
        <v>0.26200000000000001</v>
      </c>
      <c r="W100" s="230">
        <f t="shared" si="26"/>
        <v>6.5500000000000007</v>
      </c>
      <c r="X100" s="261" t="s">
        <v>1807</v>
      </c>
      <c r="Y100" s="269"/>
    </row>
    <row r="101" spans="1:25" s="105" customFormat="1" ht="12.75">
      <c r="A101" s="103">
        <v>1</v>
      </c>
      <c r="B101" s="137">
        <f t="shared" si="25"/>
        <v>71</v>
      </c>
      <c r="C101" s="276" t="s">
        <v>272</v>
      </c>
      <c r="D101" s="189" t="s">
        <v>366</v>
      </c>
      <c r="E101" s="280" t="s">
        <v>1284</v>
      </c>
      <c r="F101" s="327" t="s">
        <v>1231</v>
      </c>
      <c r="G101" s="283" t="s">
        <v>1262</v>
      </c>
      <c r="H101" s="332">
        <v>7.81</v>
      </c>
      <c r="I101" s="331" t="s">
        <v>141</v>
      </c>
      <c r="J101" s="193"/>
      <c r="K101" s="193"/>
      <c r="L101" s="193"/>
      <c r="M101" s="224">
        <v>250</v>
      </c>
      <c r="N101" s="225">
        <f t="shared" si="22"/>
        <v>162.70833333333334</v>
      </c>
      <c r="O101" s="218">
        <v>100</v>
      </c>
      <c r="P101" s="226">
        <f t="shared" si="23"/>
        <v>1.6270833333333334</v>
      </c>
      <c r="Q101" s="193"/>
      <c r="R101" s="193"/>
      <c r="S101" s="193"/>
      <c r="T101" s="229">
        <f t="shared" si="21"/>
        <v>1.5620000000000001</v>
      </c>
      <c r="U101" s="231">
        <v>30</v>
      </c>
      <c r="V101" s="226">
        <f t="shared" si="24"/>
        <v>0.26033333333333331</v>
      </c>
      <c r="W101" s="230">
        <f t="shared" si="26"/>
        <v>6.5083333333333329</v>
      </c>
      <c r="X101" s="261" t="s">
        <v>1807</v>
      </c>
      <c r="Y101" s="269"/>
    </row>
    <row r="102" spans="1:25" s="105" customFormat="1" ht="12.75">
      <c r="A102" s="103">
        <v>1</v>
      </c>
      <c r="B102" s="137">
        <f t="shared" si="25"/>
        <v>72</v>
      </c>
      <c r="C102" s="276" t="s">
        <v>272</v>
      </c>
      <c r="D102" s="189"/>
      <c r="E102" s="280" t="s">
        <v>1285</v>
      </c>
      <c r="F102" s="327" t="s">
        <v>1232</v>
      </c>
      <c r="G102" s="283" t="s">
        <v>1262</v>
      </c>
      <c r="H102" s="332">
        <v>3.32</v>
      </c>
      <c r="I102" s="331"/>
      <c r="J102" s="193"/>
      <c r="K102" s="193"/>
      <c r="L102" s="193"/>
      <c r="M102" s="224"/>
      <c r="N102" s="225">
        <f t="shared" si="22"/>
        <v>0</v>
      </c>
      <c r="O102" s="218">
        <v>100</v>
      </c>
      <c r="P102" s="226">
        <f t="shared" si="23"/>
        <v>0</v>
      </c>
      <c r="Q102" s="193"/>
      <c r="R102" s="193"/>
      <c r="S102" s="193"/>
      <c r="T102" s="229">
        <f t="shared" si="21"/>
        <v>0.66400000000000003</v>
      </c>
      <c r="U102" s="231">
        <v>30</v>
      </c>
      <c r="V102" s="226">
        <f t="shared" si="24"/>
        <v>0.11066666666666666</v>
      </c>
      <c r="W102" s="230">
        <f t="shared" si="26"/>
        <v>2.7666666666666666</v>
      </c>
      <c r="X102" s="261" t="s">
        <v>1807</v>
      </c>
      <c r="Y102" s="269"/>
    </row>
    <row r="103" spans="1:25" s="105" customFormat="1" ht="12.75">
      <c r="A103" s="103">
        <v>1</v>
      </c>
      <c r="B103" s="137">
        <f t="shared" si="25"/>
        <v>73</v>
      </c>
      <c r="C103" s="276" t="s">
        <v>272</v>
      </c>
      <c r="D103" s="189"/>
      <c r="E103" s="280" t="s">
        <v>1295</v>
      </c>
      <c r="F103" s="327" t="s">
        <v>1233</v>
      </c>
      <c r="G103" s="283" t="s">
        <v>1262</v>
      </c>
      <c r="H103" s="332"/>
      <c r="I103" s="331"/>
      <c r="J103" s="193"/>
      <c r="K103" s="193"/>
      <c r="L103" s="193"/>
      <c r="M103" s="224"/>
      <c r="N103" s="225">
        <f t="shared" si="22"/>
        <v>0</v>
      </c>
      <c r="O103" s="218">
        <v>100</v>
      </c>
      <c r="P103" s="226">
        <f t="shared" si="23"/>
        <v>0</v>
      </c>
      <c r="Q103" s="193"/>
      <c r="R103" s="193"/>
      <c r="S103" s="193"/>
      <c r="T103" s="229">
        <f t="shared" si="21"/>
        <v>0</v>
      </c>
      <c r="U103" s="231">
        <v>30</v>
      </c>
      <c r="V103" s="226">
        <f t="shared" si="24"/>
        <v>0</v>
      </c>
      <c r="W103" s="230">
        <f t="shared" si="26"/>
        <v>0</v>
      </c>
      <c r="X103" s="261" t="s">
        <v>1807</v>
      </c>
      <c r="Y103" s="269"/>
    </row>
    <row r="104" spans="1:25" s="105" customFormat="1" ht="12.75">
      <c r="A104" s="103">
        <v>1</v>
      </c>
      <c r="B104" s="137">
        <f t="shared" si="25"/>
        <v>74</v>
      </c>
      <c r="C104" s="276" t="s">
        <v>272</v>
      </c>
      <c r="D104" s="189" t="s">
        <v>1809</v>
      </c>
      <c r="E104" s="280" t="s">
        <v>1295</v>
      </c>
      <c r="F104" s="327" t="s">
        <v>1198</v>
      </c>
      <c r="G104" s="283" t="s">
        <v>1262</v>
      </c>
      <c r="H104" s="332">
        <v>10.47</v>
      </c>
      <c r="I104" s="331" t="s">
        <v>56</v>
      </c>
      <c r="J104" s="193"/>
      <c r="K104" s="193"/>
      <c r="L104" s="193"/>
      <c r="M104" s="224">
        <f>((I104*$M$8*12)+(K104*0.8*12)+L104)+2</f>
        <v>51.999999999999993</v>
      </c>
      <c r="N104" s="225">
        <f t="shared" si="22"/>
        <v>45.37</v>
      </c>
      <c r="O104" s="218">
        <v>100</v>
      </c>
      <c r="P104" s="226">
        <f t="shared" si="23"/>
        <v>0.45369999999999999</v>
      </c>
      <c r="Q104" s="227">
        <f t="shared" ref="Q104" si="27">H104*J104*$M$8</f>
        <v>0</v>
      </c>
      <c r="R104" s="220">
        <v>200</v>
      </c>
      <c r="S104" s="228">
        <f t="shared" ref="S104" si="28">Q104/R104</f>
        <v>0</v>
      </c>
      <c r="T104" s="229">
        <f t="shared" si="21"/>
        <v>2.0939999999999999</v>
      </c>
      <c r="U104" s="231">
        <v>30</v>
      </c>
      <c r="V104" s="226">
        <f t="shared" si="24"/>
        <v>0.34900000000000003</v>
      </c>
      <c r="W104" s="230">
        <f t="shared" si="26"/>
        <v>8.7250000000000014</v>
      </c>
      <c r="X104" s="261" t="s">
        <v>1807</v>
      </c>
      <c r="Y104" s="269"/>
    </row>
    <row r="105" spans="1:25" s="105" customFormat="1" ht="12.75">
      <c r="A105" s="103">
        <v>1</v>
      </c>
      <c r="B105" s="137">
        <f t="shared" si="25"/>
        <v>75</v>
      </c>
      <c r="C105" s="276" t="s">
        <v>272</v>
      </c>
      <c r="D105" s="189"/>
      <c r="E105" s="280" t="s">
        <v>1286</v>
      </c>
      <c r="F105" s="327" t="s">
        <v>1234</v>
      </c>
      <c r="G105" s="283" t="s">
        <v>1262</v>
      </c>
      <c r="H105" s="332">
        <v>95.47</v>
      </c>
      <c r="I105" s="331"/>
      <c r="J105" s="193"/>
      <c r="K105" s="193"/>
      <c r="L105" s="193"/>
      <c r="M105" s="224"/>
      <c r="N105" s="225">
        <f t="shared" si="22"/>
        <v>0</v>
      </c>
      <c r="O105" s="218">
        <v>100</v>
      </c>
      <c r="P105" s="226">
        <f t="shared" si="23"/>
        <v>0</v>
      </c>
      <c r="Q105" s="227"/>
      <c r="R105" s="227"/>
      <c r="S105" s="227"/>
      <c r="T105" s="229">
        <f t="shared" si="21"/>
        <v>19.094000000000001</v>
      </c>
      <c r="U105" s="231">
        <v>30</v>
      </c>
      <c r="V105" s="226">
        <f t="shared" si="24"/>
        <v>3.1823333333333332</v>
      </c>
      <c r="W105" s="230">
        <f t="shared" si="26"/>
        <v>79.558333333333337</v>
      </c>
      <c r="X105" s="261" t="s">
        <v>1807</v>
      </c>
      <c r="Y105" s="269"/>
    </row>
    <row r="106" spans="1:25" s="105" customFormat="1" ht="12.75">
      <c r="A106" s="103">
        <v>1</v>
      </c>
      <c r="B106" s="137">
        <f t="shared" si="25"/>
        <v>76</v>
      </c>
      <c r="C106" s="276" t="s">
        <v>272</v>
      </c>
      <c r="D106" s="200"/>
      <c r="E106" s="280" t="s">
        <v>1287</v>
      </c>
      <c r="F106" s="327" t="s">
        <v>1235</v>
      </c>
      <c r="G106" s="283" t="s">
        <v>1262</v>
      </c>
      <c r="H106" s="332">
        <v>80.209999999999994</v>
      </c>
      <c r="I106" s="331"/>
      <c r="J106" s="201"/>
      <c r="K106" s="201"/>
      <c r="L106" s="201"/>
      <c r="M106" s="224"/>
      <c r="N106" s="225">
        <f t="shared" si="22"/>
        <v>0</v>
      </c>
      <c r="O106" s="218">
        <v>100</v>
      </c>
      <c r="P106" s="226">
        <f t="shared" si="23"/>
        <v>0</v>
      </c>
      <c r="Q106" s="227"/>
      <c r="R106" s="227"/>
      <c r="S106" s="227"/>
      <c r="T106" s="229">
        <f t="shared" si="21"/>
        <v>16.041999999999998</v>
      </c>
      <c r="U106" s="231">
        <v>30</v>
      </c>
      <c r="V106" s="226">
        <f t="shared" si="24"/>
        <v>2.6736666666666666</v>
      </c>
      <c r="W106" s="230">
        <f t="shared" si="26"/>
        <v>66.841666666666669</v>
      </c>
      <c r="X106" s="261" t="s">
        <v>1807</v>
      </c>
      <c r="Y106" s="269"/>
    </row>
    <row r="107" spans="1:25" s="105" customFormat="1" ht="12.75">
      <c r="A107" s="103">
        <v>1</v>
      </c>
      <c r="B107" s="137">
        <f t="shared" si="25"/>
        <v>77</v>
      </c>
      <c r="C107" s="276" t="s">
        <v>272</v>
      </c>
      <c r="D107" s="189"/>
      <c r="E107" s="280" t="s">
        <v>1288</v>
      </c>
      <c r="F107" s="327" t="s">
        <v>1236</v>
      </c>
      <c r="G107" s="283" t="s">
        <v>1262</v>
      </c>
      <c r="H107" s="332">
        <v>50.42</v>
      </c>
      <c r="I107" s="331"/>
      <c r="J107" s="193"/>
      <c r="K107" s="193"/>
      <c r="L107" s="193"/>
      <c r="M107" s="224"/>
      <c r="N107" s="225">
        <f t="shared" si="22"/>
        <v>0</v>
      </c>
      <c r="O107" s="218">
        <v>100</v>
      </c>
      <c r="P107" s="226">
        <f t="shared" si="23"/>
        <v>0</v>
      </c>
      <c r="Q107" s="227"/>
      <c r="R107" s="227"/>
      <c r="S107" s="227"/>
      <c r="T107" s="229">
        <f t="shared" si="21"/>
        <v>10.084</v>
      </c>
      <c r="U107" s="231">
        <v>30</v>
      </c>
      <c r="V107" s="226">
        <f t="shared" si="24"/>
        <v>1.6806666666666668</v>
      </c>
      <c r="W107" s="230">
        <f t="shared" si="26"/>
        <v>42.016666666666666</v>
      </c>
      <c r="X107" s="261" t="s">
        <v>1807</v>
      </c>
      <c r="Y107" s="269"/>
    </row>
    <row r="108" spans="1:25" s="105" customFormat="1" ht="12.75">
      <c r="A108" s="103"/>
      <c r="B108" s="137">
        <f t="shared" si="25"/>
        <v>78</v>
      </c>
      <c r="C108" s="276" t="s">
        <v>272</v>
      </c>
      <c r="D108" s="189"/>
      <c r="E108" s="280" t="s">
        <v>1289</v>
      </c>
      <c r="F108" s="327" t="s">
        <v>1237</v>
      </c>
      <c r="G108" s="283" t="s">
        <v>1262</v>
      </c>
      <c r="H108" s="332">
        <v>50.6</v>
      </c>
      <c r="I108" s="331"/>
      <c r="J108" s="193"/>
      <c r="K108" s="193"/>
      <c r="L108" s="193"/>
      <c r="M108" s="224"/>
      <c r="N108" s="225">
        <f t="shared" si="22"/>
        <v>0</v>
      </c>
      <c r="O108" s="218">
        <v>100</v>
      </c>
      <c r="P108" s="226">
        <f t="shared" si="23"/>
        <v>0</v>
      </c>
      <c r="Q108" s="227"/>
      <c r="R108" s="227"/>
      <c r="S108" s="227"/>
      <c r="T108" s="229">
        <f t="shared" si="21"/>
        <v>10.120000000000001</v>
      </c>
      <c r="U108" s="231">
        <v>30</v>
      </c>
      <c r="V108" s="226">
        <f t="shared" si="24"/>
        <v>1.6866666666666668</v>
      </c>
      <c r="W108" s="230">
        <f t="shared" si="26"/>
        <v>42.166666666666671</v>
      </c>
      <c r="X108" s="261" t="s">
        <v>1807</v>
      </c>
      <c r="Y108" s="269"/>
    </row>
    <row r="109" spans="1:25" s="105" customFormat="1" ht="12.75">
      <c r="A109" s="103"/>
      <c r="B109" s="137">
        <f t="shared" si="25"/>
        <v>79</v>
      </c>
      <c r="C109" s="276" t="s">
        <v>272</v>
      </c>
      <c r="D109" s="189"/>
      <c r="E109" s="280" t="s">
        <v>1290</v>
      </c>
      <c r="F109" s="327" t="s">
        <v>1238</v>
      </c>
      <c r="G109" s="283" t="s">
        <v>1262</v>
      </c>
      <c r="H109" s="332">
        <v>49.97</v>
      </c>
      <c r="I109" s="331"/>
      <c r="J109" s="193"/>
      <c r="K109" s="193"/>
      <c r="L109" s="193"/>
      <c r="M109" s="224"/>
      <c r="N109" s="225">
        <f t="shared" si="22"/>
        <v>0</v>
      </c>
      <c r="O109" s="218">
        <v>100</v>
      </c>
      <c r="P109" s="226">
        <f t="shared" si="23"/>
        <v>0</v>
      </c>
      <c r="Q109" s="227"/>
      <c r="R109" s="227"/>
      <c r="S109" s="227"/>
      <c r="T109" s="229">
        <f t="shared" si="21"/>
        <v>9.9939999999999998</v>
      </c>
      <c r="U109" s="231">
        <v>30</v>
      </c>
      <c r="V109" s="226">
        <f t="shared" si="24"/>
        <v>1.6656666666666666</v>
      </c>
      <c r="W109" s="230">
        <f t="shared" si="26"/>
        <v>41.641666666666666</v>
      </c>
      <c r="X109" s="261" t="s">
        <v>1807</v>
      </c>
      <c r="Y109" s="269"/>
    </row>
    <row r="110" spans="1:25" s="105" customFormat="1" ht="12.75">
      <c r="A110" s="103"/>
      <c r="B110" s="137">
        <f t="shared" si="25"/>
        <v>80</v>
      </c>
      <c r="C110" s="276" t="s">
        <v>272</v>
      </c>
      <c r="D110" s="189"/>
      <c r="E110" s="280" t="s">
        <v>1291</v>
      </c>
      <c r="F110" s="327" t="s">
        <v>1239</v>
      </c>
      <c r="G110" s="283" t="s">
        <v>1262</v>
      </c>
      <c r="H110" s="332">
        <v>32.81</v>
      </c>
      <c r="I110" s="331"/>
      <c r="J110" s="193"/>
      <c r="K110" s="193"/>
      <c r="L110" s="193"/>
      <c r="M110" s="224"/>
      <c r="N110" s="225">
        <f t="shared" si="22"/>
        <v>0</v>
      </c>
      <c r="O110" s="218">
        <v>100</v>
      </c>
      <c r="P110" s="226">
        <f t="shared" si="23"/>
        <v>0</v>
      </c>
      <c r="Q110" s="227"/>
      <c r="R110" s="227"/>
      <c r="S110" s="227"/>
      <c r="T110" s="229">
        <f t="shared" si="21"/>
        <v>6.5620000000000003</v>
      </c>
      <c r="U110" s="231">
        <v>30</v>
      </c>
      <c r="V110" s="226">
        <f t="shared" si="24"/>
        <v>1.0936666666666668</v>
      </c>
      <c r="W110" s="230">
        <f t="shared" si="26"/>
        <v>27.341666666666669</v>
      </c>
      <c r="X110" s="261" t="s">
        <v>1807</v>
      </c>
      <c r="Y110" s="269"/>
    </row>
    <row r="111" spans="1:25" s="105" customFormat="1" ht="12.75">
      <c r="A111" s="103"/>
      <c r="B111" s="137">
        <f t="shared" si="25"/>
        <v>81</v>
      </c>
      <c r="C111" s="276" t="s">
        <v>272</v>
      </c>
      <c r="D111" s="189"/>
      <c r="E111" s="280" t="s">
        <v>1294</v>
      </c>
      <c r="F111" s="327" t="s">
        <v>1240</v>
      </c>
      <c r="G111" s="283" t="s">
        <v>1262</v>
      </c>
      <c r="H111" s="332">
        <v>10.26</v>
      </c>
      <c r="I111" s="331"/>
      <c r="J111" s="193"/>
      <c r="K111" s="193"/>
      <c r="L111" s="193"/>
      <c r="M111" s="224"/>
      <c r="N111" s="225">
        <f t="shared" ref="N111" si="29">(H111*M111)/12</f>
        <v>0</v>
      </c>
      <c r="O111" s="218">
        <v>100</v>
      </c>
      <c r="P111" s="226">
        <f t="shared" si="23"/>
        <v>0</v>
      </c>
      <c r="Q111" s="227"/>
      <c r="R111" s="227"/>
      <c r="S111" s="227"/>
      <c r="T111" s="229">
        <f t="shared" si="21"/>
        <v>2.052</v>
      </c>
      <c r="U111" s="231">
        <v>30</v>
      </c>
      <c r="V111" s="226">
        <f t="shared" si="24"/>
        <v>0.34199999999999997</v>
      </c>
      <c r="W111" s="230">
        <f t="shared" si="26"/>
        <v>8.5499999999999989</v>
      </c>
      <c r="X111" s="261" t="s">
        <v>1807</v>
      </c>
      <c r="Y111" s="269"/>
    </row>
    <row r="112" spans="1:25" s="105" customFormat="1" ht="12.75">
      <c r="A112" s="103"/>
      <c r="B112" s="137">
        <f t="shared" si="25"/>
        <v>82</v>
      </c>
      <c r="C112" s="276" t="s">
        <v>272</v>
      </c>
      <c r="D112" s="189" t="s">
        <v>1809</v>
      </c>
      <c r="E112" s="328"/>
      <c r="F112" s="327" t="s">
        <v>1179</v>
      </c>
      <c r="G112" s="283" t="s">
        <v>1262</v>
      </c>
      <c r="H112" s="332">
        <v>48.38</v>
      </c>
      <c r="I112" s="331" t="s">
        <v>56</v>
      </c>
      <c r="J112" s="193"/>
      <c r="K112" s="193"/>
      <c r="L112" s="193"/>
      <c r="M112" s="224">
        <f>((I112*$M$8*12)+(K112*0.8*12)+L112)+2</f>
        <v>51.999999999999993</v>
      </c>
      <c r="N112" s="225">
        <f t="shared" si="22"/>
        <v>209.64666666666665</v>
      </c>
      <c r="O112" s="218">
        <v>100</v>
      </c>
      <c r="P112" s="226">
        <f t="shared" si="23"/>
        <v>2.0964666666666663</v>
      </c>
      <c r="Q112" s="227"/>
      <c r="R112" s="227"/>
      <c r="S112" s="227"/>
      <c r="T112" s="229">
        <f t="shared" si="21"/>
        <v>9.6760000000000002</v>
      </c>
      <c r="U112" s="231">
        <v>30</v>
      </c>
      <c r="V112" s="226">
        <f t="shared" si="24"/>
        <v>1.6126666666666667</v>
      </c>
      <c r="W112" s="230">
        <f t="shared" si="26"/>
        <v>40.31666666666667</v>
      </c>
      <c r="X112" s="261" t="s">
        <v>1807</v>
      </c>
      <c r="Y112" s="269"/>
    </row>
    <row r="113" spans="1:25" s="105" customFormat="1" ht="12.75">
      <c r="A113" s="103"/>
      <c r="B113" s="137">
        <f t="shared" si="25"/>
        <v>83</v>
      </c>
      <c r="C113" s="276" t="s">
        <v>272</v>
      </c>
      <c r="D113" s="189"/>
      <c r="E113" s="328"/>
      <c r="F113" s="327" t="s">
        <v>1260</v>
      </c>
      <c r="G113" s="283" t="s">
        <v>1262</v>
      </c>
      <c r="H113" s="278"/>
      <c r="I113" s="331"/>
      <c r="J113" s="193"/>
      <c r="K113" s="193"/>
      <c r="L113" s="193"/>
      <c r="M113" s="224"/>
      <c r="N113" s="225">
        <f t="shared" si="22"/>
        <v>0</v>
      </c>
      <c r="O113" s="218">
        <v>100</v>
      </c>
      <c r="P113" s="226">
        <f t="shared" si="23"/>
        <v>0</v>
      </c>
      <c r="Q113" s="227"/>
      <c r="R113" s="227"/>
      <c r="S113" s="228"/>
      <c r="T113" s="229">
        <f t="shared" si="21"/>
        <v>0</v>
      </c>
      <c r="U113" s="231">
        <v>30</v>
      </c>
      <c r="V113" s="226">
        <f t="shared" si="24"/>
        <v>0</v>
      </c>
      <c r="W113" s="230">
        <f t="shared" si="26"/>
        <v>0</v>
      </c>
      <c r="X113" s="261" t="s">
        <v>1807</v>
      </c>
      <c r="Y113" s="269"/>
    </row>
    <row r="114" spans="1:25" s="105" customFormat="1" ht="12.75">
      <c r="A114" s="103"/>
      <c r="B114" s="137">
        <f t="shared" si="25"/>
        <v>84</v>
      </c>
      <c r="C114" s="276" t="s">
        <v>669</v>
      </c>
      <c r="D114" s="189"/>
      <c r="E114" s="280" t="s">
        <v>1241</v>
      </c>
      <c r="F114" s="327" t="s">
        <v>1250</v>
      </c>
      <c r="G114" s="283" t="s">
        <v>1262</v>
      </c>
      <c r="H114" s="332">
        <v>106.04</v>
      </c>
      <c r="I114" s="331"/>
      <c r="J114" s="193"/>
      <c r="K114" s="193"/>
      <c r="L114" s="193"/>
      <c r="M114" s="224"/>
      <c r="N114" s="225">
        <f t="shared" si="22"/>
        <v>0</v>
      </c>
      <c r="O114" s="218">
        <v>100</v>
      </c>
      <c r="P114" s="226">
        <f t="shared" si="23"/>
        <v>0</v>
      </c>
      <c r="Q114" s="227"/>
      <c r="R114" s="227"/>
      <c r="S114" s="228"/>
      <c r="T114" s="229">
        <f t="shared" si="21"/>
        <v>21.207999999999998</v>
      </c>
      <c r="U114" s="231">
        <v>30</v>
      </c>
      <c r="V114" s="226">
        <f t="shared" si="24"/>
        <v>3.5346666666666668</v>
      </c>
      <c r="W114" s="230">
        <f t="shared" si="26"/>
        <v>88.366666666666674</v>
      </c>
      <c r="X114" s="261" t="s">
        <v>1807</v>
      </c>
      <c r="Y114" s="269"/>
    </row>
    <row r="115" spans="1:25" s="105" customFormat="1" ht="12.75">
      <c r="A115" s="103"/>
      <c r="B115" s="137">
        <f t="shared" si="25"/>
        <v>85</v>
      </c>
      <c r="C115" s="276" t="s">
        <v>669</v>
      </c>
      <c r="D115" s="189"/>
      <c r="E115" s="280" t="s">
        <v>1242</v>
      </c>
      <c r="F115" s="327" t="s">
        <v>1251</v>
      </c>
      <c r="G115" s="283" t="s">
        <v>1262</v>
      </c>
      <c r="H115" s="332">
        <v>5.98</v>
      </c>
      <c r="I115" s="331"/>
      <c r="J115" s="193"/>
      <c r="K115" s="193"/>
      <c r="L115" s="193"/>
      <c r="M115" s="224"/>
      <c r="N115" s="225">
        <f t="shared" si="22"/>
        <v>0</v>
      </c>
      <c r="O115" s="218">
        <v>100</v>
      </c>
      <c r="P115" s="226">
        <f t="shared" si="23"/>
        <v>0</v>
      </c>
      <c r="Q115" s="227"/>
      <c r="R115" s="227"/>
      <c r="S115" s="228"/>
      <c r="T115" s="229">
        <f t="shared" si="21"/>
        <v>1.1960000000000002</v>
      </c>
      <c r="U115" s="231">
        <v>30</v>
      </c>
      <c r="V115" s="226">
        <f t="shared" si="24"/>
        <v>0.19933333333333333</v>
      </c>
      <c r="W115" s="230">
        <f t="shared" si="26"/>
        <v>4.9833333333333334</v>
      </c>
      <c r="X115" s="261" t="s">
        <v>1807</v>
      </c>
      <c r="Y115" s="269"/>
    </row>
    <row r="116" spans="1:25" s="105" customFormat="1" ht="12.75">
      <c r="A116" s="103"/>
      <c r="B116" s="137">
        <f t="shared" si="25"/>
        <v>86</v>
      </c>
      <c r="C116" s="276" t="s">
        <v>669</v>
      </c>
      <c r="D116" s="189"/>
      <c r="E116" s="280" t="s">
        <v>1243</v>
      </c>
      <c r="F116" s="327" t="s">
        <v>1252</v>
      </c>
      <c r="G116" s="283" t="s">
        <v>1262</v>
      </c>
      <c r="H116" s="332">
        <v>19.95</v>
      </c>
      <c r="I116" s="331"/>
      <c r="J116" s="193"/>
      <c r="K116" s="193"/>
      <c r="L116" s="193"/>
      <c r="M116" s="224"/>
      <c r="N116" s="225">
        <f t="shared" si="22"/>
        <v>0</v>
      </c>
      <c r="O116" s="218">
        <v>100</v>
      </c>
      <c r="P116" s="226">
        <f t="shared" si="23"/>
        <v>0</v>
      </c>
      <c r="Q116" s="227"/>
      <c r="R116" s="227"/>
      <c r="S116" s="228"/>
      <c r="T116" s="229">
        <f t="shared" si="21"/>
        <v>3.9899999999999998</v>
      </c>
      <c r="U116" s="231">
        <v>30</v>
      </c>
      <c r="V116" s="226">
        <f t="shared" si="24"/>
        <v>0.66499999999999992</v>
      </c>
      <c r="W116" s="230">
        <f t="shared" si="26"/>
        <v>16.624999999999996</v>
      </c>
      <c r="X116" s="261" t="s">
        <v>1807</v>
      </c>
      <c r="Y116" s="269"/>
    </row>
    <row r="117" spans="1:25" s="105" customFormat="1" ht="12.75">
      <c r="A117" s="103"/>
      <c r="B117" s="137">
        <f t="shared" si="25"/>
        <v>87</v>
      </c>
      <c r="C117" s="276" t="s">
        <v>669</v>
      </c>
      <c r="D117" s="189"/>
      <c r="E117" s="280" t="s">
        <v>1244</v>
      </c>
      <c r="F117" s="327" t="s">
        <v>1253</v>
      </c>
      <c r="G117" s="283" t="s">
        <v>1262</v>
      </c>
      <c r="H117" s="332">
        <v>12.5</v>
      </c>
      <c r="I117" s="331"/>
      <c r="J117" s="193"/>
      <c r="K117" s="193"/>
      <c r="L117" s="193"/>
      <c r="M117" s="224"/>
      <c r="N117" s="225">
        <f t="shared" si="22"/>
        <v>0</v>
      </c>
      <c r="O117" s="218">
        <v>100</v>
      </c>
      <c r="P117" s="226">
        <f t="shared" si="23"/>
        <v>0</v>
      </c>
      <c r="Q117" s="227"/>
      <c r="R117" s="227"/>
      <c r="S117" s="228"/>
      <c r="T117" s="229">
        <f t="shared" si="21"/>
        <v>2.5</v>
      </c>
      <c r="U117" s="231">
        <v>30</v>
      </c>
      <c r="V117" s="226">
        <f t="shared" si="24"/>
        <v>0.41666666666666669</v>
      </c>
      <c r="W117" s="230">
        <f t="shared" si="26"/>
        <v>10.416666666666668</v>
      </c>
      <c r="X117" s="261" t="s">
        <v>1807</v>
      </c>
      <c r="Y117" s="269"/>
    </row>
    <row r="118" spans="1:25" s="105" customFormat="1" ht="12.75">
      <c r="A118" s="103"/>
      <c r="B118" s="137">
        <f t="shared" si="25"/>
        <v>88</v>
      </c>
      <c r="C118" s="276" t="s">
        <v>669</v>
      </c>
      <c r="D118" s="189"/>
      <c r="E118" s="280" t="s">
        <v>1245</v>
      </c>
      <c r="F118" s="327" t="s">
        <v>1254</v>
      </c>
      <c r="G118" s="283" t="s">
        <v>1262</v>
      </c>
      <c r="H118" s="332">
        <v>41.23</v>
      </c>
      <c r="I118" s="331"/>
      <c r="J118" s="193"/>
      <c r="K118" s="193"/>
      <c r="L118" s="193"/>
      <c r="M118" s="224"/>
      <c r="N118" s="225">
        <f t="shared" si="22"/>
        <v>0</v>
      </c>
      <c r="O118" s="218">
        <v>100</v>
      </c>
      <c r="P118" s="226">
        <f t="shared" si="23"/>
        <v>0</v>
      </c>
      <c r="Q118" s="227"/>
      <c r="R118" s="227"/>
      <c r="S118" s="228"/>
      <c r="T118" s="229">
        <f t="shared" si="21"/>
        <v>8.2459999999999987</v>
      </c>
      <c r="U118" s="231">
        <v>30</v>
      </c>
      <c r="V118" s="226">
        <f t="shared" si="24"/>
        <v>1.3743333333333332</v>
      </c>
      <c r="W118" s="230">
        <f t="shared" si="26"/>
        <v>34.358333333333327</v>
      </c>
      <c r="X118" s="261" t="s">
        <v>1807</v>
      </c>
      <c r="Y118" s="269"/>
    </row>
    <row r="119" spans="1:25" s="105" customFormat="1" ht="12.75">
      <c r="A119" s="103"/>
      <c r="B119" s="137">
        <f t="shared" si="25"/>
        <v>89</v>
      </c>
      <c r="C119" s="276" t="s">
        <v>669</v>
      </c>
      <c r="D119" s="189"/>
      <c r="E119" s="280" t="s">
        <v>1246</v>
      </c>
      <c r="F119" s="327" t="s">
        <v>1255</v>
      </c>
      <c r="G119" s="283" t="s">
        <v>1262</v>
      </c>
      <c r="H119" s="332">
        <v>5.86</v>
      </c>
      <c r="I119" s="331"/>
      <c r="J119" s="193"/>
      <c r="K119" s="193"/>
      <c r="L119" s="193"/>
      <c r="M119" s="224"/>
      <c r="N119" s="225">
        <f t="shared" si="22"/>
        <v>0</v>
      </c>
      <c r="O119" s="218">
        <v>100</v>
      </c>
      <c r="P119" s="226">
        <f t="shared" si="23"/>
        <v>0</v>
      </c>
      <c r="Q119" s="227"/>
      <c r="R119" s="227"/>
      <c r="S119" s="227"/>
      <c r="T119" s="229">
        <f t="shared" si="21"/>
        <v>1.1720000000000002</v>
      </c>
      <c r="U119" s="231">
        <v>30</v>
      </c>
      <c r="V119" s="226">
        <f t="shared" si="24"/>
        <v>0.19533333333333333</v>
      </c>
      <c r="W119" s="230">
        <f t="shared" si="26"/>
        <v>4.8833333333333329</v>
      </c>
      <c r="X119" s="261" t="s">
        <v>1807</v>
      </c>
      <c r="Y119" s="269"/>
    </row>
    <row r="120" spans="1:25" s="105" customFormat="1" ht="12.75">
      <c r="A120" s="103"/>
      <c r="B120" s="137">
        <f t="shared" si="25"/>
        <v>90</v>
      </c>
      <c r="C120" s="276" t="s">
        <v>669</v>
      </c>
      <c r="D120" s="189" t="s">
        <v>1809</v>
      </c>
      <c r="E120" s="280" t="s">
        <v>1247</v>
      </c>
      <c r="F120" s="327" t="s">
        <v>1261</v>
      </c>
      <c r="G120" s="283" t="s">
        <v>1262</v>
      </c>
      <c r="H120" s="332">
        <v>12.06</v>
      </c>
      <c r="I120" s="331" t="s">
        <v>56</v>
      </c>
      <c r="J120" s="193"/>
      <c r="K120" s="193"/>
      <c r="L120" s="193"/>
      <c r="M120" s="224">
        <f t="shared" ref="M120:M122" si="30">((I120*$M$8*12)+(K120*0.8*12)+L120)+2</f>
        <v>51.999999999999993</v>
      </c>
      <c r="N120" s="225">
        <f t="shared" si="22"/>
        <v>52.259999999999991</v>
      </c>
      <c r="O120" s="218">
        <v>100</v>
      </c>
      <c r="P120" s="226">
        <f t="shared" si="23"/>
        <v>0.52259999999999995</v>
      </c>
      <c r="Q120" s="227"/>
      <c r="R120" s="227"/>
      <c r="S120" s="227"/>
      <c r="T120" s="229">
        <f t="shared" si="21"/>
        <v>2.4119999999999999</v>
      </c>
      <c r="U120" s="231">
        <v>30</v>
      </c>
      <c r="V120" s="226">
        <f t="shared" si="24"/>
        <v>0.40200000000000002</v>
      </c>
      <c r="W120" s="230">
        <f t="shared" si="26"/>
        <v>10.050000000000001</v>
      </c>
      <c r="X120" s="261" t="s">
        <v>1807</v>
      </c>
      <c r="Y120" s="269"/>
    </row>
    <row r="121" spans="1:25" s="105" customFormat="1" ht="12.75">
      <c r="A121" s="103"/>
      <c r="B121" s="137">
        <f t="shared" si="25"/>
        <v>91</v>
      </c>
      <c r="C121" s="276" t="s">
        <v>669</v>
      </c>
      <c r="D121" s="189" t="s">
        <v>1810</v>
      </c>
      <c r="E121" s="280" t="s">
        <v>690</v>
      </c>
      <c r="F121" s="327" t="s">
        <v>191</v>
      </c>
      <c r="G121" s="283" t="s">
        <v>1262</v>
      </c>
      <c r="H121" s="333">
        <v>2</v>
      </c>
      <c r="I121" s="192">
        <v>1</v>
      </c>
      <c r="J121" s="193"/>
      <c r="K121" s="193"/>
      <c r="L121" s="193"/>
      <c r="M121" s="224">
        <f t="shared" si="30"/>
        <v>51.999999999999993</v>
      </c>
      <c r="N121" s="225">
        <f t="shared" si="22"/>
        <v>8.6666666666666661</v>
      </c>
      <c r="O121" s="218">
        <v>100</v>
      </c>
      <c r="P121" s="226">
        <f t="shared" si="23"/>
        <v>8.6666666666666656E-2</v>
      </c>
      <c r="Q121" s="227"/>
      <c r="R121" s="227"/>
      <c r="S121" s="227"/>
      <c r="T121" s="229">
        <f t="shared" ref="T121:T125" si="31">H121/O121*$O$7</f>
        <v>0.4</v>
      </c>
      <c r="U121" s="231">
        <v>30</v>
      </c>
      <c r="V121" s="226">
        <f t="shared" ref="V121:V125" si="32">H121/U121</f>
        <v>6.6666666666666666E-2</v>
      </c>
      <c r="W121" s="230">
        <f t="shared" ref="W121:W125" si="33">V121*$W$7</f>
        <v>1.6666666666666667</v>
      </c>
      <c r="X121" s="261" t="s">
        <v>1807</v>
      </c>
      <c r="Y121" s="269"/>
    </row>
    <row r="122" spans="1:25" s="105" customFormat="1" ht="12.75">
      <c r="A122" s="103"/>
      <c r="B122" s="137">
        <f t="shared" si="25"/>
        <v>92</v>
      </c>
      <c r="C122" s="276" t="s">
        <v>669</v>
      </c>
      <c r="D122" s="189" t="s">
        <v>1810</v>
      </c>
      <c r="E122" s="280" t="s">
        <v>691</v>
      </c>
      <c r="F122" s="327" t="s">
        <v>191</v>
      </c>
      <c r="G122" s="283" t="s">
        <v>1262</v>
      </c>
      <c r="H122" s="332">
        <v>1.95</v>
      </c>
      <c r="I122" s="192">
        <v>1</v>
      </c>
      <c r="J122" s="193"/>
      <c r="K122" s="193"/>
      <c r="L122" s="193"/>
      <c r="M122" s="224">
        <f t="shared" si="30"/>
        <v>51.999999999999993</v>
      </c>
      <c r="N122" s="225">
        <f t="shared" si="22"/>
        <v>8.4499999999999975</v>
      </c>
      <c r="O122" s="218">
        <v>100</v>
      </c>
      <c r="P122" s="226">
        <f t="shared" si="23"/>
        <v>8.4499999999999978E-2</v>
      </c>
      <c r="Q122" s="227"/>
      <c r="R122" s="227"/>
      <c r="S122" s="227"/>
      <c r="T122" s="229">
        <f t="shared" si="31"/>
        <v>0.39</v>
      </c>
      <c r="U122" s="231">
        <v>30</v>
      </c>
      <c r="V122" s="226">
        <f t="shared" si="32"/>
        <v>6.5000000000000002E-2</v>
      </c>
      <c r="W122" s="230">
        <f t="shared" si="33"/>
        <v>1.625</v>
      </c>
      <c r="X122" s="261" t="s">
        <v>1807</v>
      </c>
      <c r="Y122" s="269"/>
    </row>
    <row r="123" spans="1:25" s="105" customFormat="1" ht="12.75">
      <c r="A123" s="103"/>
      <c r="B123" s="137">
        <f t="shared" si="25"/>
        <v>93</v>
      </c>
      <c r="C123" s="276" t="s">
        <v>669</v>
      </c>
      <c r="D123" s="189"/>
      <c r="E123" s="280" t="s">
        <v>1247</v>
      </c>
      <c r="F123" s="327" t="s">
        <v>246</v>
      </c>
      <c r="G123" s="283" t="s">
        <v>1262</v>
      </c>
      <c r="H123" s="332">
        <v>17.07</v>
      </c>
      <c r="I123" s="192"/>
      <c r="J123" s="193"/>
      <c r="K123" s="193"/>
      <c r="L123" s="193"/>
      <c r="M123" s="224"/>
      <c r="N123" s="225">
        <f t="shared" si="22"/>
        <v>0</v>
      </c>
      <c r="O123" s="218">
        <v>100</v>
      </c>
      <c r="P123" s="226">
        <f t="shared" si="23"/>
        <v>0</v>
      </c>
      <c r="Q123" s="227"/>
      <c r="R123" s="227"/>
      <c r="S123" s="227"/>
      <c r="T123" s="229">
        <f t="shared" si="31"/>
        <v>3.4139999999999997</v>
      </c>
      <c r="U123" s="231">
        <v>30</v>
      </c>
      <c r="V123" s="226">
        <f t="shared" si="32"/>
        <v>0.56900000000000006</v>
      </c>
      <c r="W123" s="230">
        <f t="shared" si="33"/>
        <v>14.225000000000001</v>
      </c>
      <c r="X123" s="261" t="s">
        <v>1807</v>
      </c>
      <c r="Y123" s="269"/>
    </row>
    <row r="124" spans="1:25" s="105" customFormat="1" ht="12.75">
      <c r="A124" s="103"/>
      <c r="B124" s="137">
        <f>B123+1</f>
        <v>94</v>
      </c>
      <c r="C124" s="276" t="s">
        <v>669</v>
      </c>
      <c r="D124" s="189"/>
      <c r="E124" s="280" t="s">
        <v>1248</v>
      </c>
      <c r="F124" s="327" t="s">
        <v>1870</v>
      </c>
      <c r="G124" s="283" t="s">
        <v>1262</v>
      </c>
      <c r="H124" s="332">
        <v>6.32</v>
      </c>
      <c r="I124" s="192">
        <v>5</v>
      </c>
      <c r="J124" s="193"/>
      <c r="K124" s="193"/>
      <c r="L124" s="193"/>
      <c r="M124" s="224"/>
      <c r="N124" s="225">
        <f t="shared" si="22"/>
        <v>0</v>
      </c>
      <c r="O124" s="218">
        <v>100</v>
      </c>
      <c r="P124" s="226">
        <f t="shared" si="23"/>
        <v>0</v>
      </c>
      <c r="Q124" s="227"/>
      <c r="R124" s="227"/>
      <c r="S124" s="227"/>
      <c r="T124" s="229">
        <f t="shared" si="31"/>
        <v>1.2640000000000002</v>
      </c>
      <c r="U124" s="231">
        <v>30</v>
      </c>
      <c r="V124" s="226">
        <f t="shared" si="32"/>
        <v>0.21066666666666667</v>
      </c>
      <c r="W124" s="230">
        <f t="shared" si="33"/>
        <v>5.2666666666666666</v>
      </c>
      <c r="X124" s="261" t="s">
        <v>1807</v>
      </c>
      <c r="Y124" s="269"/>
    </row>
    <row r="125" spans="1:25" s="105" customFormat="1" ht="12.75">
      <c r="A125" s="103"/>
      <c r="B125" s="137"/>
      <c r="C125" s="276" t="s">
        <v>669</v>
      </c>
      <c r="D125" s="189" t="s">
        <v>374</v>
      </c>
      <c r="E125" s="280" t="s">
        <v>1249</v>
      </c>
      <c r="F125" s="327" t="s">
        <v>1870</v>
      </c>
      <c r="G125" s="283" t="s">
        <v>1262</v>
      </c>
      <c r="H125" s="332">
        <v>5.19</v>
      </c>
      <c r="I125" s="192">
        <v>5</v>
      </c>
      <c r="J125" s="193"/>
      <c r="K125" s="193"/>
      <c r="L125" s="193"/>
      <c r="M125" s="224">
        <v>250</v>
      </c>
      <c r="N125" s="225">
        <f t="shared" si="22"/>
        <v>108.125</v>
      </c>
      <c r="O125" s="218">
        <v>100</v>
      </c>
      <c r="P125" s="226">
        <f t="shared" si="23"/>
        <v>1.08125</v>
      </c>
      <c r="Q125" s="227"/>
      <c r="R125" s="227"/>
      <c r="S125" s="227"/>
      <c r="T125" s="229">
        <f t="shared" si="31"/>
        <v>1.038</v>
      </c>
      <c r="U125" s="231">
        <v>30</v>
      </c>
      <c r="V125" s="226">
        <f t="shared" si="32"/>
        <v>0.17300000000000001</v>
      </c>
      <c r="W125" s="230">
        <f t="shared" si="33"/>
        <v>4.3250000000000002</v>
      </c>
      <c r="X125" s="261" t="s">
        <v>1807</v>
      </c>
      <c r="Y125" s="269"/>
    </row>
    <row r="126" spans="1:25" s="105" customFormat="1" ht="12.75">
      <c r="A126" s="103"/>
      <c r="B126" s="137">
        <f>B124+1</f>
        <v>95</v>
      </c>
      <c r="C126" s="276" t="s">
        <v>669</v>
      </c>
      <c r="D126" s="189"/>
      <c r="E126" s="280" t="s">
        <v>697</v>
      </c>
      <c r="F126" s="327" t="s">
        <v>1256</v>
      </c>
      <c r="G126" s="283" t="s">
        <v>1262</v>
      </c>
      <c r="H126" s="332">
        <v>138.88</v>
      </c>
      <c r="I126" s="192"/>
      <c r="J126" s="193"/>
      <c r="K126" s="193"/>
      <c r="L126" s="193"/>
      <c r="M126" s="224"/>
      <c r="N126" s="225">
        <f t="shared" si="22"/>
        <v>0</v>
      </c>
      <c r="O126" s="218">
        <v>100</v>
      </c>
      <c r="P126" s="226">
        <f t="shared" si="23"/>
        <v>0</v>
      </c>
      <c r="Q126" s="227"/>
      <c r="R126" s="227"/>
      <c r="S126" s="227"/>
      <c r="T126" s="229">
        <f t="shared" ref="T126:T132" si="34">H126/O126*$O$7</f>
        <v>27.776</v>
      </c>
      <c r="U126" s="231">
        <v>30</v>
      </c>
      <c r="V126" s="226">
        <f t="shared" ref="V126:V132" si="35">H126/U126</f>
        <v>4.6293333333333333</v>
      </c>
      <c r="W126" s="230">
        <f t="shared" si="26"/>
        <v>115.73333333333333</v>
      </c>
      <c r="X126" s="261" t="s">
        <v>1807</v>
      </c>
      <c r="Y126" s="269"/>
    </row>
    <row r="127" spans="1:25" s="105" customFormat="1" ht="12.75">
      <c r="A127" s="103"/>
      <c r="B127" s="137">
        <f t="shared" si="25"/>
        <v>96</v>
      </c>
      <c r="C127" s="276" t="s">
        <v>669</v>
      </c>
      <c r="D127" s="189"/>
      <c r="E127" s="280" t="s">
        <v>828</v>
      </c>
      <c r="F127" s="327" t="s">
        <v>1256</v>
      </c>
      <c r="G127" s="283" t="s">
        <v>1262</v>
      </c>
      <c r="H127" s="332">
        <v>120.12</v>
      </c>
      <c r="I127" s="192"/>
      <c r="J127" s="193"/>
      <c r="K127" s="193"/>
      <c r="L127" s="193"/>
      <c r="M127" s="224"/>
      <c r="N127" s="225">
        <f t="shared" si="22"/>
        <v>0</v>
      </c>
      <c r="O127" s="218">
        <v>100</v>
      </c>
      <c r="P127" s="226">
        <f t="shared" si="23"/>
        <v>0</v>
      </c>
      <c r="Q127" s="227"/>
      <c r="R127" s="227"/>
      <c r="S127" s="227"/>
      <c r="T127" s="229">
        <f t="shared" si="34"/>
        <v>24.024000000000001</v>
      </c>
      <c r="U127" s="231">
        <v>30</v>
      </c>
      <c r="V127" s="226">
        <f t="shared" si="35"/>
        <v>4.0040000000000004</v>
      </c>
      <c r="W127" s="230">
        <f t="shared" si="26"/>
        <v>100.10000000000001</v>
      </c>
      <c r="X127" s="261" t="s">
        <v>1807</v>
      </c>
      <c r="Y127" s="269"/>
    </row>
    <row r="128" spans="1:25" s="105" customFormat="1" ht="12.75">
      <c r="A128" s="103"/>
      <c r="B128" s="137">
        <f t="shared" si="25"/>
        <v>97</v>
      </c>
      <c r="C128" s="276" t="s">
        <v>669</v>
      </c>
      <c r="D128" s="189" t="s">
        <v>366</v>
      </c>
      <c r="E128" s="280" t="s">
        <v>829</v>
      </c>
      <c r="F128" s="327" t="s">
        <v>213</v>
      </c>
      <c r="G128" s="283" t="s">
        <v>1262</v>
      </c>
      <c r="H128" s="332">
        <v>8.43</v>
      </c>
      <c r="I128" s="192">
        <v>5</v>
      </c>
      <c r="J128" s="193"/>
      <c r="K128" s="193"/>
      <c r="L128" s="193"/>
      <c r="M128" s="224">
        <v>250</v>
      </c>
      <c r="N128" s="225">
        <f t="shared" si="22"/>
        <v>175.625</v>
      </c>
      <c r="O128" s="218">
        <v>100</v>
      </c>
      <c r="P128" s="226">
        <f t="shared" ref="P128:P132" si="36">N128/O128</f>
        <v>1.7562500000000001</v>
      </c>
      <c r="Q128" s="227"/>
      <c r="R128" s="227"/>
      <c r="S128" s="227"/>
      <c r="T128" s="229">
        <f t="shared" si="34"/>
        <v>1.6859999999999999</v>
      </c>
      <c r="U128" s="231">
        <v>30</v>
      </c>
      <c r="V128" s="226">
        <f t="shared" si="35"/>
        <v>0.28099999999999997</v>
      </c>
      <c r="W128" s="230">
        <f t="shared" si="26"/>
        <v>7.0249999999999995</v>
      </c>
      <c r="X128" s="261" t="s">
        <v>1807</v>
      </c>
      <c r="Y128" s="269"/>
    </row>
    <row r="129" spans="1:25" s="105" customFormat="1" ht="12.75">
      <c r="A129" s="103"/>
      <c r="B129" s="137">
        <f t="shared" si="25"/>
        <v>98</v>
      </c>
      <c r="C129" s="276" t="s">
        <v>669</v>
      </c>
      <c r="D129" s="189"/>
      <c r="E129" s="280" t="s">
        <v>830</v>
      </c>
      <c r="F129" s="327" t="s">
        <v>790</v>
      </c>
      <c r="G129" s="283" t="s">
        <v>1262</v>
      </c>
      <c r="H129" s="332">
        <v>3.41</v>
      </c>
      <c r="I129" s="192"/>
      <c r="J129" s="193"/>
      <c r="K129" s="193"/>
      <c r="L129" s="193"/>
      <c r="M129" s="224"/>
      <c r="N129" s="225">
        <f t="shared" si="22"/>
        <v>0</v>
      </c>
      <c r="O129" s="218">
        <v>100</v>
      </c>
      <c r="P129" s="226">
        <f t="shared" si="36"/>
        <v>0</v>
      </c>
      <c r="Q129" s="227"/>
      <c r="R129" s="227"/>
      <c r="S129" s="227"/>
      <c r="T129" s="229">
        <f t="shared" si="34"/>
        <v>0.68199999999999994</v>
      </c>
      <c r="U129" s="231">
        <v>30</v>
      </c>
      <c r="V129" s="226">
        <f t="shared" si="35"/>
        <v>0.11366666666666667</v>
      </c>
      <c r="W129" s="230">
        <f t="shared" si="26"/>
        <v>2.8416666666666668</v>
      </c>
      <c r="X129" s="261" t="s">
        <v>1807</v>
      </c>
      <c r="Y129" s="269"/>
    </row>
    <row r="130" spans="1:25" s="105" customFormat="1" ht="12.75">
      <c r="A130" s="103"/>
      <c r="B130" s="137">
        <f t="shared" si="25"/>
        <v>99</v>
      </c>
      <c r="C130" s="247"/>
      <c r="D130" s="189" t="s">
        <v>1809</v>
      </c>
      <c r="E130" s="280" t="s">
        <v>828</v>
      </c>
      <c r="F130" s="327" t="s">
        <v>1259</v>
      </c>
      <c r="G130" s="283" t="s">
        <v>1262</v>
      </c>
      <c r="H130" s="332">
        <v>10.43</v>
      </c>
      <c r="I130" s="192">
        <v>1</v>
      </c>
      <c r="J130" s="193"/>
      <c r="K130" s="193"/>
      <c r="L130" s="193"/>
      <c r="M130" s="224">
        <f t="shared" ref="M130" si="37">((I130*$M$8*12)+(K130*0.8*12)+L130)+2</f>
        <v>51.999999999999993</v>
      </c>
      <c r="N130" s="225">
        <f t="shared" si="22"/>
        <v>45.196666666666658</v>
      </c>
      <c r="O130" s="218">
        <v>100</v>
      </c>
      <c r="P130" s="226">
        <f t="shared" si="36"/>
        <v>0.45196666666666657</v>
      </c>
      <c r="Q130" s="227"/>
      <c r="R130" s="227"/>
      <c r="S130" s="227"/>
      <c r="T130" s="229">
        <f t="shared" si="34"/>
        <v>2.0860000000000003</v>
      </c>
      <c r="U130" s="231">
        <v>30</v>
      </c>
      <c r="V130" s="226">
        <f t="shared" si="35"/>
        <v>0.34766666666666668</v>
      </c>
      <c r="W130" s="230">
        <f t="shared" si="26"/>
        <v>8.6916666666666664</v>
      </c>
      <c r="X130" s="261" t="s">
        <v>1807</v>
      </c>
      <c r="Y130" s="269"/>
    </row>
    <row r="131" spans="1:25" s="105" customFormat="1" ht="12.75">
      <c r="A131" s="103"/>
      <c r="B131" s="137">
        <f t="shared" si="25"/>
        <v>100</v>
      </c>
      <c r="C131" s="247"/>
      <c r="D131" s="189"/>
      <c r="E131" s="280" t="s">
        <v>831</v>
      </c>
      <c r="F131" s="327" t="s">
        <v>1257</v>
      </c>
      <c r="G131" s="283" t="s">
        <v>1262</v>
      </c>
      <c r="H131" s="332">
        <v>42.25</v>
      </c>
      <c r="I131" s="192"/>
      <c r="J131" s="193"/>
      <c r="K131" s="193"/>
      <c r="L131" s="193"/>
      <c r="M131" s="224"/>
      <c r="N131" s="225">
        <f t="shared" si="22"/>
        <v>0</v>
      </c>
      <c r="O131" s="218">
        <v>100</v>
      </c>
      <c r="P131" s="226">
        <f t="shared" si="36"/>
        <v>0</v>
      </c>
      <c r="Q131" s="227"/>
      <c r="R131" s="227"/>
      <c r="S131" s="227"/>
      <c r="T131" s="229">
        <f t="shared" si="34"/>
        <v>8.4499999999999993</v>
      </c>
      <c r="U131" s="231">
        <v>30</v>
      </c>
      <c r="V131" s="226">
        <f t="shared" si="35"/>
        <v>1.4083333333333334</v>
      </c>
      <c r="W131" s="230">
        <f t="shared" si="26"/>
        <v>35.208333333333336</v>
      </c>
      <c r="X131" s="261" t="s">
        <v>1807</v>
      </c>
      <c r="Y131" s="269"/>
    </row>
    <row r="132" spans="1:25" s="105" customFormat="1" ht="12.75">
      <c r="A132" s="103"/>
      <c r="B132" s="137">
        <f t="shared" si="25"/>
        <v>101</v>
      </c>
      <c r="C132" s="247"/>
      <c r="D132" s="189"/>
      <c r="E132" s="280" t="s">
        <v>833</v>
      </c>
      <c r="F132" s="327" t="s">
        <v>1258</v>
      </c>
      <c r="G132" s="283" t="s">
        <v>1262</v>
      </c>
      <c r="H132" s="332">
        <v>24.75</v>
      </c>
      <c r="I132" s="192"/>
      <c r="J132" s="193"/>
      <c r="K132" s="193"/>
      <c r="L132" s="193"/>
      <c r="M132" s="224"/>
      <c r="N132" s="225">
        <f t="shared" si="22"/>
        <v>0</v>
      </c>
      <c r="O132" s="218">
        <v>100</v>
      </c>
      <c r="P132" s="226">
        <f t="shared" si="36"/>
        <v>0</v>
      </c>
      <c r="Q132" s="227"/>
      <c r="R132" s="227"/>
      <c r="S132" s="228"/>
      <c r="T132" s="229">
        <f t="shared" si="34"/>
        <v>4.95</v>
      </c>
      <c r="U132" s="231">
        <v>30</v>
      </c>
      <c r="V132" s="226">
        <f t="shared" si="35"/>
        <v>0.82499999999999996</v>
      </c>
      <c r="W132" s="230">
        <f t="shared" si="26"/>
        <v>20.625</v>
      </c>
      <c r="X132" s="261" t="s">
        <v>1807</v>
      </c>
      <c r="Y132" s="269"/>
    </row>
    <row r="133" spans="1:25" s="105" customFormat="1" ht="12.75">
      <c r="A133" s="103">
        <v>1</v>
      </c>
      <c r="B133" s="265" t="e">
        <f>#REF!+1</f>
        <v>#REF!</v>
      </c>
      <c r="C133" s="247"/>
      <c r="D133" s="266"/>
      <c r="E133" s="190"/>
      <c r="F133" s="189"/>
      <c r="G133" s="193"/>
      <c r="H133" s="223"/>
      <c r="I133" s="193"/>
      <c r="J133" s="193"/>
      <c r="K133" s="193"/>
      <c r="L133" s="193"/>
      <c r="M133" s="193"/>
      <c r="N133" s="193"/>
      <c r="O133" s="193"/>
      <c r="P133" s="193"/>
      <c r="Q133" s="227"/>
      <c r="R133" s="219"/>
      <c r="S133" s="228"/>
      <c r="T133" s="228"/>
      <c r="U133" s="228"/>
      <c r="V133" s="228"/>
      <c r="W133" s="228"/>
      <c r="X133" s="228"/>
    </row>
    <row r="134" spans="1:25" s="105" customFormat="1">
      <c r="A134" s="103"/>
      <c r="B134" s="104"/>
      <c r="C134" s="268"/>
      <c r="D134" s="168"/>
      <c r="E134" s="168"/>
      <c r="F134" s="168"/>
      <c r="G134" s="168"/>
      <c r="H134" s="168"/>
      <c r="I134" s="168"/>
      <c r="J134" s="168"/>
      <c r="K134" s="168"/>
      <c r="L134" s="168"/>
      <c r="M134" s="168"/>
      <c r="N134" s="168"/>
      <c r="O134" s="104"/>
      <c r="P134" s="202"/>
      <c r="Q134" s="170"/>
      <c r="R134" s="139"/>
      <c r="S134" s="172"/>
      <c r="T134" s="173"/>
      <c r="U134" s="104"/>
      <c r="V134" s="170"/>
      <c r="W134" s="173"/>
      <c r="X134" s="260"/>
    </row>
    <row r="135" spans="1:25">
      <c r="A135" s="103"/>
      <c r="B135" s="104"/>
      <c r="C135" s="268"/>
      <c r="D135" s="168"/>
      <c r="E135" s="168"/>
      <c r="F135" s="232" t="s">
        <v>241</v>
      </c>
      <c r="G135" s="232"/>
      <c r="H135" s="245">
        <f>SUM(H13:H133)</f>
        <v>5157.3500000000004</v>
      </c>
      <c r="I135" s="232"/>
      <c r="J135" s="232"/>
      <c r="K135" s="232"/>
      <c r="L135" s="232"/>
      <c r="M135" s="232"/>
      <c r="N135" s="233">
        <f>SUM(N13:N134)</f>
        <v>3554.6783333333319</v>
      </c>
      <c r="O135" s="234" t="s">
        <v>242</v>
      </c>
      <c r="P135" s="235">
        <f>SUM(P13:P133)</f>
        <v>35.54678333333333</v>
      </c>
      <c r="Q135" s="236">
        <f>SUM(Q13:Q133)</f>
        <v>0</v>
      </c>
      <c r="R135" s="237" t="s">
        <v>243</v>
      </c>
      <c r="S135" s="238">
        <f>SUM(S13:S133)</f>
        <v>0</v>
      </c>
      <c r="T135" s="239">
        <f>SUM(T13:T133)</f>
        <v>1031.47</v>
      </c>
      <c r="U135" s="234"/>
      <c r="V135" s="235">
        <f>SUM(V13:V133)</f>
        <v>151.57099999999997</v>
      </c>
      <c r="W135" s="240">
        <f>SUM(W13:W133)</f>
        <v>3789.2749999999996</v>
      </c>
      <c r="X135" s="262"/>
    </row>
    <row r="136" spans="1:25">
      <c r="A136" s="103"/>
      <c r="B136" s="104"/>
      <c r="C136" s="268"/>
      <c r="D136" s="168"/>
      <c r="E136" s="168"/>
      <c r="F136" s="168"/>
      <c r="G136" s="168"/>
      <c r="H136" s="168"/>
      <c r="I136" s="168"/>
      <c r="J136" s="168"/>
      <c r="K136" s="168"/>
      <c r="L136" s="168"/>
      <c r="M136" s="168"/>
      <c r="N136" s="169"/>
      <c r="O136" s="104"/>
      <c r="P136" s="170"/>
      <c r="Q136" s="170"/>
      <c r="R136" s="139"/>
      <c r="S136" s="173"/>
      <c r="T136" s="171"/>
      <c r="U136" s="138"/>
      <c r="V136" s="168"/>
      <c r="W136" s="170"/>
      <c r="X136" s="263"/>
    </row>
    <row r="137" spans="1:25" ht="21.6" customHeight="1">
      <c r="A137" s="103"/>
      <c r="B137" s="104"/>
      <c r="C137" s="268"/>
      <c r="D137" s="168"/>
      <c r="E137" s="168"/>
      <c r="F137" s="168"/>
      <c r="G137" s="168"/>
      <c r="H137" s="168"/>
      <c r="I137" s="541" t="s">
        <v>244</v>
      </c>
      <c r="J137" s="541"/>
      <c r="K137" s="541"/>
      <c r="L137" s="541"/>
      <c r="M137" s="541"/>
      <c r="N137" s="242">
        <f>N135+Q135</f>
        <v>3554.6783333333319</v>
      </c>
      <c r="O137" s="243" t="s">
        <v>245</v>
      </c>
      <c r="P137" s="241">
        <f>P135+S135</f>
        <v>35.54678333333333</v>
      </c>
      <c r="Q137" s="542" t="s">
        <v>425</v>
      </c>
      <c r="R137" s="542"/>
      <c r="S137" s="542"/>
      <c r="T137" s="244"/>
      <c r="U137" s="543">
        <f>P137*O7</f>
        <v>710.93566666666663</v>
      </c>
      <c r="V137" s="543"/>
      <c r="W137" s="543"/>
      <c r="X137" s="106"/>
    </row>
  </sheetData>
  <sheetProtection algorithmName="SHA-512" hashValue="3t5joJ80uwSCuGmsM6k0nm1V0yekX26YmX/Di9dEGWctEj5JgXtQr+75Tmt3xH9yCo74pj/VWsf1ECcYuyYfYA==" saltValue="y8YuKo7uvkc1plM5AYCZmA==" spinCount="100000" sheet="1" objects="1" scenarios="1"/>
  <mergeCells count="23">
    <mergeCell ref="U10:W10"/>
    <mergeCell ref="B3:C3"/>
    <mergeCell ref="B4:H4"/>
    <mergeCell ref="J4:R4"/>
    <mergeCell ref="B5:S5"/>
    <mergeCell ref="U5:V5"/>
    <mergeCell ref="B6:D6"/>
    <mergeCell ref="I6:L6"/>
    <mergeCell ref="I7:L7"/>
    <mergeCell ref="I9:L9"/>
    <mergeCell ref="I10:L10"/>
    <mergeCell ref="N10:P10"/>
    <mergeCell ref="Q10:S10"/>
    <mergeCell ref="Z23:AB23"/>
    <mergeCell ref="I137:M137"/>
    <mergeCell ref="Q137:S137"/>
    <mergeCell ref="U137:W137"/>
    <mergeCell ref="Z16:AB16"/>
    <mergeCell ref="Z18:AB18"/>
    <mergeCell ref="Z19:AB19"/>
    <mergeCell ref="Z20:AB20"/>
    <mergeCell ref="Z21:AB21"/>
    <mergeCell ref="Z22:AB22"/>
  </mergeCells>
  <phoneticPr fontId="51" type="noConversion"/>
  <conditionalFormatting sqref="D7:D86 D88:D133">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ignoredErrors>
    <ignoredError sqref="E89:E111" twoDigitTextYear="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BBBE-C657-47CD-A052-970A3BA26E54}">
  <sheetPr codeName="Tabelle21">
    <tabColor rgb="FFFFFF00"/>
  </sheetPr>
  <dimension ref="A3:AME86"/>
  <sheetViews>
    <sheetView workbookViewId="0">
      <selection activeCell="J26" sqref="J26"/>
    </sheetView>
  </sheetViews>
  <sheetFormatPr baseColWidth="10" defaultRowHeight="14.25"/>
  <cols>
    <col min="1" max="1" width="2.5" style="105" customWidth="1"/>
    <col min="2" max="2" width="3.375" style="105" customWidth="1"/>
    <col min="3" max="3" width="6.125" style="105" customWidth="1"/>
    <col min="4" max="4" width="8.625" style="105" customWidth="1"/>
    <col min="5" max="5" width="7.5" style="105" customWidth="1"/>
    <col min="6" max="6" width="17.625" style="105" customWidth="1"/>
    <col min="7" max="8" width="10.625" style="105" customWidth="1"/>
    <col min="9" max="9" width="6" style="105" customWidth="1"/>
    <col min="10" max="10" width="6.875" style="105" customWidth="1"/>
    <col min="11" max="12" width="6.375" style="105" customWidth="1"/>
    <col min="13" max="13" width="6.5" style="105" customWidth="1"/>
    <col min="14" max="14" width="9.875" style="105" customWidth="1"/>
    <col min="15" max="15" width="8.5" style="105" customWidth="1"/>
    <col min="16" max="16" width="8.625" style="105" customWidth="1"/>
    <col min="17" max="17" width="9.125" style="105" customWidth="1"/>
    <col min="18" max="18" width="8.125" style="105" customWidth="1"/>
    <col min="19" max="19" width="9.125" style="105" customWidth="1"/>
    <col min="20" max="20" width="9" style="105" customWidth="1"/>
    <col min="21" max="21" width="6.125" style="105" customWidth="1"/>
    <col min="22" max="22" width="6.625" style="105" customWidth="1"/>
    <col min="23" max="23" width="9.125" style="105" customWidth="1"/>
    <col min="24" max="24" width="15.625" style="264" customWidth="1"/>
    <col min="25" max="25" width="16.625" style="104" customWidth="1"/>
    <col min="26" max="1019" width="10.625" style="105" customWidth="1"/>
    <col min="1020" max="1025" width="10.625" customWidth="1"/>
    <col min="1026" max="1026" width="11" customWidth="1"/>
  </cols>
  <sheetData>
    <row r="3" spans="1:28" ht="15.6" customHeight="1">
      <c r="A3" s="103"/>
      <c r="B3" s="531" t="s">
        <v>460</v>
      </c>
      <c r="C3" s="531"/>
      <c r="D3"/>
      <c r="E3"/>
      <c r="F3" s="107" t="s">
        <v>158</v>
      </c>
      <c r="G3" s="104"/>
      <c r="H3" s="104"/>
      <c r="I3" s="104"/>
      <c r="J3" s="104" t="s">
        <v>159</v>
      </c>
      <c r="K3" s="104"/>
      <c r="L3" s="104"/>
      <c r="M3" s="104"/>
      <c r="N3" s="104"/>
      <c r="O3" s="104"/>
      <c r="P3" s="104"/>
      <c r="Q3" s="104"/>
      <c r="R3" s="104"/>
      <c r="S3" s="104"/>
      <c r="T3" s="104"/>
      <c r="U3" s="104"/>
      <c r="V3" s="104"/>
      <c r="W3" s="104"/>
      <c r="X3" s="106"/>
    </row>
    <row r="4" spans="1:28" ht="18" customHeight="1">
      <c r="A4" s="103"/>
      <c r="B4" s="537" t="str">
        <f>Objektübersicht!C20</f>
        <v>Stadtteil- und Familienzentrum Fellbach, Eberhardstr. 37, 70736 Fellbach</v>
      </c>
      <c r="C4" s="537"/>
      <c r="D4" s="537"/>
      <c r="E4" s="537"/>
      <c r="F4" s="537"/>
      <c r="G4" s="537"/>
      <c r="H4" s="537"/>
      <c r="I4" s="104"/>
      <c r="J4" s="532" t="str">
        <f>Objektübersicht!E24</f>
        <v>Bieter 2025</v>
      </c>
      <c r="K4" s="532"/>
      <c r="L4" s="532"/>
      <c r="M4" s="532"/>
      <c r="N4" s="532"/>
      <c r="O4" s="532"/>
      <c r="P4" s="532"/>
      <c r="Q4" s="532"/>
      <c r="R4" s="532"/>
      <c r="S4" s="104"/>
      <c r="T4" s="104"/>
      <c r="U4" s="104"/>
      <c r="V4" s="104"/>
      <c r="W4" s="104"/>
      <c r="X4" s="106"/>
    </row>
    <row r="5" spans="1:28" ht="14.1" customHeight="1">
      <c r="A5" s="103"/>
      <c r="B5" s="533"/>
      <c r="C5" s="533"/>
      <c r="D5" s="533"/>
      <c r="E5" s="533"/>
      <c r="F5" s="533"/>
      <c r="G5" s="533"/>
      <c r="H5" s="533"/>
      <c r="I5" s="533"/>
      <c r="J5" s="533"/>
      <c r="K5" s="533"/>
      <c r="L5" s="533"/>
      <c r="M5" s="533"/>
      <c r="N5" s="533"/>
      <c r="O5" s="533"/>
      <c r="P5" s="533"/>
      <c r="Q5" s="533"/>
      <c r="R5" s="533"/>
      <c r="S5" s="533"/>
      <c r="T5" s="102"/>
      <c r="U5" s="533"/>
      <c r="V5" s="533"/>
      <c r="W5" s="104"/>
      <c r="X5" s="106"/>
    </row>
    <row r="6" spans="1:28" ht="15" customHeight="1">
      <c r="A6" s="103"/>
      <c r="B6" s="534" t="s">
        <v>160</v>
      </c>
      <c r="C6" s="534"/>
      <c r="D6" s="534"/>
      <c r="E6" s="108"/>
      <c r="F6" s="108"/>
      <c r="G6" s="545" t="s">
        <v>1357</v>
      </c>
      <c r="H6" s="545"/>
      <c r="I6" s="535" t="s">
        <v>161</v>
      </c>
      <c r="J6" s="535"/>
      <c r="K6" s="535"/>
      <c r="L6" s="536"/>
      <c r="M6" s="109">
        <v>5</v>
      </c>
      <c r="N6" s="104"/>
      <c r="O6" s="110"/>
      <c r="P6" s="110"/>
      <c r="Q6" s="110"/>
      <c r="R6" s="110"/>
      <c r="S6" s="110"/>
      <c r="T6" s="110"/>
      <c r="U6" s="110"/>
      <c r="V6" s="110"/>
      <c r="W6" s="110"/>
      <c r="X6" s="106"/>
    </row>
    <row r="7" spans="1:28" ht="15" customHeight="1">
      <c r="A7" s="103"/>
      <c r="B7" s="104"/>
      <c r="C7" s="111"/>
      <c r="D7" s="112"/>
      <c r="E7" s="112"/>
      <c r="F7" s="113" t="s">
        <v>162</v>
      </c>
      <c r="G7" s="114"/>
      <c r="H7"/>
      <c r="I7" s="535" t="s">
        <v>163</v>
      </c>
      <c r="J7" s="535"/>
      <c r="K7" s="535"/>
      <c r="L7" s="536"/>
      <c r="M7" s="109">
        <v>250</v>
      </c>
      <c r="N7" s="115" t="s">
        <v>164</v>
      </c>
      <c r="O7" s="174">
        <f>SVS_Unterhaltsreinigung!F72</f>
        <v>20</v>
      </c>
      <c r="P7" s="116">
        <f>M7</f>
        <v>250</v>
      </c>
      <c r="Q7" s="104"/>
      <c r="R7"/>
      <c r="S7" s="104"/>
      <c r="T7" s="104"/>
      <c r="U7" s="104"/>
      <c r="V7" s="117" t="s">
        <v>165</v>
      </c>
      <c r="W7" s="174">
        <f>SVS_Grundreinigung!F72</f>
        <v>25</v>
      </c>
      <c r="X7" s="106"/>
    </row>
    <row r="8" spans="1:28">
      <c r="A8" s="103"/>
      <c r="C8" s="104"/>
      <c r="D8" s="104"/>
      <c r="E8" s="104"/>
      <c r="F8" s="104"/>
      <c r="G8" s="112"/>
      <c r="H8" s="104"/>
      <c r="I8" s="104"/>
      <c r="J8" s="104"/>
      <c r="K8" s="104"/>
      <c r="L8" s="104"/>
      <c r="M8" s="325">
        <f>M7/12/5</f>
        <v>4.1666666666666661</v>
      </c>
      <c r="N8" s="104"/>
      <c r="O8" s="104"/>
      <c r="P8" s="104"/>
      <c r="Q8" s="104"/>
      <c r="R8" s="104"/>
      <c r="S8" s="104"/>
      <c r="T8" s="104"/>
      <c r="U8" s="104"/>
      <c r="V8" s="104"/>
      <c r="W8" s="104"/>
      <c r="X8" s="106"/>
    </row>
    <row r="9" spans="1:28" ht="15">
      <c r="A9" s="103"/>
      <c r="B9" s="104"/>
      <c r="C9" s="104"/>
      <c r="D9" s="104"/>
      <c r="E9" s="111"/>
      <c r="F9" s="111"/>
      <c r="G9" s="112"/>
      <c r="H9" s="222" t="s">
        <v>1356</v>
      </c>
      <c r="I9" s="535" t="s">
        <v>161</v>
      </c>
      <c r="J9" s="535"/>
      <c r="K9" s="535"/>
      <c r="L9" s="536"/>
      <c r="M9" s="109">
        <v>5</v>
      </c>
      <c r="N9" s="118"/>
      <c r="O9" s="104"/>
      <c r="P9" s="110"/>
      <c r="Q9" s="110"/>
      <c r="R9" s="110"/>
      <c r="S9" s="110"/>
      <c r="T9" s="110"/>
      <c r="U9" s="104"/>
      <c r="V9" s="104"/>
      <c r="W9" s="104"/>
      <c r="X9" s="106"/>
    </row>
    <row r="10" spans="1:28">
      <c r="A10" s="103"/>
      <c r="B10" s="104"/>
      <c r="C10" s="104"/>
      <c r="D10" s="104"/>
      <c r="E10" s="111"/>
      <c r="F10" s="113" t="s">
        <v>162</v>
      </c>
      <c r="G10" s="104"/>
      <c r="H10" s="259">
        <f>M10/M9/12</f>
        <v>3.8333333333333335</v>
      </c>
      <c r="I10" s="535" t="s">
        <v>163</v>
      </c>
      <c r="J10" s="535"/>
      <c r="K10" s="535"/>
      <c r="L10" s="536"/>
      <c r="M10" s="109">
        <v>230</v>
      </c>
      <c r="N10" s="538" t="s">
        <v>166</v>
      </c>
      <c r="O10" s="538"/>
      <c r="P10" s="538"/>
      <c r="Q10" s="539" t="s">
        <v>167</v>
      </c>
      <c r="R10" s="539"/>
      <c r="S10" s="539"/>
      <c r="T10" s="119" t="s">
        <v>31</v>
      </c>
      <c r="U10" s="540" t="s">
        <v>168</v>
      </c>
      <c r="V10" s="540"/>
      <c r="W10" s="540"/>
      <c r="X10" s="106"/>
    </row>
    <row r="11" spans="1:28" ht="34.35" customHeight="1">
      <c r="A11" s="103"/>
      <c r="B11" s="120" t="s">
        <v>169</v>
      </c>
      <c r="C11" s="120" t="s">
        <v>170</v>
      </c>
      <c r="D11" s="121" t="s">
        <v>171</v>
      </c>
      <c r="E11" s="120" t="s">
        <v>172</v>
      </c>
      <c r="F11" s="120" t="s">
        <v>173</v>
      </c>
      <c r="G11" s="122" t="s">
        <v>174</v>
      </c>
      <c r="H11" s="122" t="s">
        <v>175</v>
      </c>
      <c r="I11" s="121" t="s">
        <v>176</v>
      </c>
      <c r="J11" s="121" t="s">
        <v>177</v>
      </c>
      <c r="K11" s="121" t="s">
        <v>178</v>
      </c>
      <c r="L11" s="121" t="s">
        <v>179</v>
      </c>
      <c r="M11" s="123" t="s">
        <v>364</v>
      </c>
      <c r="N11" s="124" t="s">
        <v>180</v>
      </c>
      <c r="O11" s="125" t="s">
        <v>181</v>
      </c>
      <c r="P11" s="126" t="s">
        <v>182</v>
      </c>
      <c r="Q11" s="127" t="s">
        <v>180</v>
      </c>
      <c r="R11" s="128" t="s">
        <v>181</v>
      </c>
      <c r="S11" s="129" t="s">
        <v>182</v>
      </c>
      <c r="T11" s="130" t="s">
        <v>183</v>
      </c>
      <c r="U11" s="131" t="s">
        <v>184</v>
      </c>
      <c r="V11" s="132" t="s">
        <v>36</v>
      </c>
      <c r="W11" s="132" t="s">
        <v>185</v>
      </c>
      <c r="X11" s="133" t="s">
        <v>186</v>
      </c>
      <c r="Y11" s="133" t="s">
        <v>187</v>
      </c>
    </row>
    <row r="12" spans="1:28" ht="8.4499999999999993" customHeight="1">
      <c r="A12" s="103"/>
      <c r="B12" s="134"/>
      <c r="C12" s="135"/>
      <c r="D12" s="135"/>
      <c r="E12" s="135"/>
      <c r="F12" s="326"/>
      <c r="G12" s="326"/>
      <c r="H12" s="326"/>
      <c r="I12" s="135"/>
      <c r="J12" s="135"/>
      <c r="K12" s="135"/>
      <c r="L12" s="135"/>
      <c r="M12" s="135"/>
      <c r="N12" s="135"/>
      <c r="O12" s="135"/>
      <c r="P12" s="135"/>
      <c r="Q12" s="135"/>
      <c r="R12" s="135"/>
      <c r="S12" s="135"/>
      <c r="T12" s="135"/>
      <c r="U12" s="135"/>
      <c r="V12" s="135"/>
      <c r="W12" s="136"/>
      <c r="X12" s="260"/>
    </row>
    <row r="13" spans="1:28">
      <c r="A13" s="103">
        <v>1</v>
      </c>
      <c r="B13" s="137">
        <v>1</v>
      </c>
      <c r="C13" s="269" t="s">
        <v>1308</v>
      </c>
      <c r="D13" s="283"/>
      <c r="E13" s="309"/>
      <c r="F13" s="329" t="s">
        <v>1297</v>
      </c>
      <c r="G13" s="283" t="s">
        <v>954</v>
      </c>
      <c r="H13" s="330">
        <v>106</v>
      </c>
      <c r="I13" s="316"/>
      <c r="J13" s="317"/>
      <c r="K13" s="317"/>
      <c r="L13" s="317"/>
      <c r="M13" s="224">
        <v>52</v>
      </c>
      <c r="N13" s="225">
        <f>(H13*M13)/12</f>
        <v>459.33333333333331</v>
      </c>
      <c r="O13" s="218">
        <v>100</v>
      </c>
      <c r="P13" s="226">
        <f>N13/O13</f>
        <v>4.5933333333333328</v>
      </c>
      <c r="Q13" s="227"/>
      <c r="R13" s="227"/>
      <c r="S13" s="228"/>
      <c r="T13" s="229">
        <f t="shared" ref="T13:T77" si="0">H13/O13*$O$7</f>
        <v>21.200000000000003</v>
      </c>
      <c r="U13" s="226"/>
      <c r="V13" s="226"/>
      <c r="W13" s="226"/>
      <c r="X13" s="261" t="s">
        <v>1802</v>
      </c>
      <c r="Y13" s="290" t="s">
        <v>1111</v>
      </c>
      <c r="Z13" s="260"/>
      <c r="AA13"/>
      <c r="AB13"/>
    </row>
    <row r="14" spans="1:28">
      <c r="A14" s="103"/>
      <c r="B14" s="137">
        <f>B13+1</f>
        <v>2</v>
      </c>
      <c r="C14" s="269" t="s">
        <v>1308</v>
      </c>
      <c r="D14" s="283"/>
      <c r="E14" s="309"/>
      <c r="F14" s="329" t="s">
        <v>1306</v>
      </c>
      <c r="G14" s="283" t="s">
        <v>954</v>
      </c>
      <c r="H14" s="329">
        <v>267.04000000000002</v>
      </c>
      <c r="I14" s="318"/>
      <c r="J14" s="319"/>
      <c r="K14" s="319"/>
      <c r="L14" s="319"/>
      <c r="M14" s="224">
        <v>52</v>
      </c>
      <c r="N14" s="225">
        <f t="shared" ref="N14:N77" si="1">(H14*M14)/12</f>
        <v>1157.1733333333334</v>
      </c>
      <c r="O14" s="218">
        <v>100</v>
      </c>
      <c r="P14" s="226">
        <f t="shared" ref="P14:P78" si="2">N14/O14</f>
        <v>11.571733333333334</v>
      </c>
      <c r="Q14" s="227"/>
      <c r="R14" s="227"/>
      <c r="S14" s="228"/>
      <c r="T14" s="229">
        <f t="shared" si="0"/>
        <v>53.408000000000008</v>
      </c>
      <c r="U14" s="226"/>
      <c r="V14" s="226"/>
      <c r="W14" s="226"/>
      <c r="X14" s="261" t="s">
        <v>1802</v>
      </c>
      <c r="Y14" s="290" t="s">
        <v>1111</v>
      </c>
      <c r="Z14" s="260"/>
      <c r="AA14"/>
      <c r="AB14"/>
    </row>
    <row r="15" spans="1:28">
      <c r="A15" s="103"/>
      <c r="B15" s="137"/>
      <c r="C15" s="269" t="s">
        <v>1308</v>
      </c>
      <c r="D15" s="283"/>
      <c r="E15" s="309"/>
      <c r="F15" s="329" t="s">
        <v>1307</v>
      </c>
      <c r="G15" s="283" t="s">
        <v>954</v>
      </c>
      <c r="H15" s="329">
        <v>215.75</v>
      </c>
      <c r="I15" s="318"/>
      <c r="J15" s="319"/>
      <c r="K15" s="319"/>
      <c r="L15" s="319"/>
      <c r="M15" s="224">
        <v>52</v>
      </c>
      <c r="N15" s="225">
        <f t="shared" si="1"/>
        <v>934.91666666666663</v>
      </c>
      <c r="O15" s="218">
        <v>100</v>
      </c>
      <c r="P15" s="226">
        <f t="shared" si="2"/>
        <v>9.3491666666666671</v>
      </c>
      <c r="Q15" s="227"/>
      <c r="R15" s="227"/>
      <c r="S15" s="228"/>
      <c r="T15" s="229">
        <f t="shared" si="0"/>
        <v>43.150000000000006</v>
      </c>
      <c r="U15" s="226"/>
      <c r="V15" s="226"/>
      <c r="W15" s="226"/>
      <c r="X15" s="261" t="s">
        <v>1802</v>
      </c>
      <c r="Y15" s="290" t="s">
        <v>1111</v>
      </c>
      <c r="Z15" s="260"/>
      <c r="AA15"/>
      <c r="AB15"/>
    </row>
    <row r="16" spans="1:28">
      <c r="A16" s="103">
        <v>1</v>
      </c>
      <c r="B16" s="137">
        <f>B14+1</f>
        <v>3</v>
      </c>
      <c r="C16" s="269" t="s">
        <v>188</v>
      </c>
      <c r="D16" s="283"/>
      <c r="E16" s="309"/>
      <c r="F16" s="329" t="s">
        <v>1298</v>
      </c>
      <c r="G16" s="283" t="s">
        <v>150</v>
      </c>
      <c r="H16" s="329">
        <v>48.8</v>
      </c>
      <c r="I16" s="318"/>
      <c r="J16" s="320"/>
      <c r="K16" s="320"/>
      <c r="L16" s="317"/>
      <c r="M16" s="224">
        <f t="shared" ref="M16:M53" si="3">((I16*$M$8*12)+(K16*0.8*12)+L16)</f>
        <v>0</v>
      </c>
      <c r="N16" s="225">
        <f t="shared" si="1"/>
        <v>0</v>
      </c>
      <c r="O16" s="218">
        <v>100</v>
      </c>
      <c r="P16" s="226">
        <f t="shared" si="2"/>
        <v>0</v>
      </c>
      <c r="Q16" s="227"/>
      <c r="R16" s="227"/>
      <c r="S16" s="227"/>
      <c r="T16" s="229">
        <f t="shared" si="0"/>
        <v>9.76</v>
      </c>
      <c r="U16" s="226"/>
      <c r="V16" s="226"/>
      <c r="W16" s="226"/>
      <c r="X16" s="261" t="s">
        <v>1802</v>
      </c>
      <c r="Y16" s="290" t="s">
        <v>1111</v>
      </c>
      <c r="Z16" s="260"/>
      <c r="AA16"/>
      <c r="AB16"/>
    </row>
    <row r="17" spans="1:28">
      <c r="A17" s="103">
        <v>1</v>
      </c>
      <c r="B17" s="137">
        <f t="shared" ref="B17:B78" si="4">B16+1</f>
        <v>4</v>
      </c>
      <c r="C17" s="269" t="s">
        <v>188</v>
      </c>
      <c r="D17" s="283"/>
      <c r="E17" s="309"/>
      <c r="F17" s="329" t="s">
        <v>1299</v>
      </c>
      <c r="G17" s="283" t="s">
        <v>150</v>
      </c>
      <c r="H17" s="329">
        <v>17.93</v>
      </c>
      <c r="I17" s="316"/>
      <c r="J17" s="317"/>
      <c r="K17" s="317"/>
      <c r="L17" s="317"/>
      <c r="M17" s="224">
        <f t="shared" si="3"/>
        <v>0</v>
      </c>
      <c r="N17" s="225">
        <f t="shared" si="1"/>
        <v>0</v>
      </c>
      <c r="O17" s="218">
        <v>100</v>
      </c>
      <c r="P17" s="226">
        <f t="shared" si="2"/>
        <v>0</v>
      </c>
      <c r="Q17" s="227"/>
      <c r="R17" s="227"/>
      <c r="S17" s="227"/>
      <c r="T17" s="229">
        <f t="shared" si="0"/>
        <v>3.5859999999999999</v>
      </c>
      <c r="U17" s="226"/>
      <c r="V17" s="226"/>
      <c r="W17" s="226"/>
      <c r="X17" s="261" t="s">
        <v>1802</v>
      </c>
      <c r="Y17" s="290" t="s">
        <v>1111</v>
      </c>
      <c r="Z17" s="544"/>
      <c r="AA17" s="544"/>
      <c r="AB17" s="544"/>
    </row>
    <row r="18" spans="1:28">
      <c r="A18" s="103"/>
      <c r="B18" s="137"/>
      <c r="C18" s="269" t="s">
        <v>188</v>
      </c>
      <c r="D18" s="283"/>
      <c r="E18" s="309" t="s">
        <v>1309</v>
      </c>
      <c r="F18" s="329" t="s">
        <v>1300</v>
      </c>
      <c r="G18" s="283" t="s">
        <v>150</v>
      </c>
      <c r="H18" s="329">
        <v>19.690000000000001</v>
      </c>
      <c r="I18" s="316"/>
      <c r="J18" s="317"/>
      <c r="K18" s="317"/>
      <c r="L18" s="317"/>
      <c r="M18" s="224">
        <f t="shared" si="3"/>
        <v>0</v>
      </c>
      <c r="N18" s="225">
        <f t="shared" si="1"/>
        <v>0</v>
      </c>
      <c r="O18" s="218">
        <v>100</v>
      </c>
      <c r="P18" s="226">
        <f t="shared" si="2"/>
        <v>0</v>
      </c>
      <c r="Q18" s="227"/>
      <c r="R18" s="227"/>
      <c r="S18" s="227"/>
      <c r="T18" s="229">
        <f t="shared" si="0"/>
        <v>3.9380000000000006</v>
      </c>
      <c r="U18" s="226"/>
      <c r="V18" s="226"/>
      <c r="W18" s="226"/>
      <c r="X18" s="261" t="s">
        <v>1802</v>
      </c>
      <c r="Y18" s="290" t="s">
        <v>1111</v>
      </c>
      <c r="Z18" s="260"/>
      <c r="AA18" s="260"/>
      <c r="AB18" s="260"/>
    </row>
    <row r="19" spans="1:28">
      <c r="A19" s="103"/>
      <c r="B19" s="137"/>
      <c r="C19" s="269" t="s">
        <v>188</v>
      </c>
      <c r="D19" s="283"/>
      <c r="E19" s="309" t="s">
        <v>1310</v>
      </c>
      <c r="F19" s="329" t="s">
        <v>1301</v>
      </c>
      <c r="G19" s="283" t="s">
        <v>150</v>
      </c>
      <c r="H19" s="329">
        <v>9.49</v>
      </c>
      <c r="I19" s="316"/>
      <c r="J19" s="317"/>
      <c r="K19" s="317"/>
      <c r="L19" s="317"/>
      <c r="M19" s="224">
        <f t="shared" si="3"/>
        <v>0</v>
      </c>
      <c r="N19" s="225">
        <f t="shared" si="1"/>
        <v>0</v>
      </c>
      <c r="O19" s="218">
        <v>100</v>
      </c>
      <c r="P19" s="226">
        <f t="shared" si="2"/>
        <v>0</v>
      </c>
      <c r="Q19" s="227"/>
      <c r="R19" s="227"/>
      <c r="S19" s="227"/>
      <c r="T19" s="229">
        <f t="shared" si="0"/>
        <v>1.8979999999999999</v>
      </c>
      <c r="U19" s="226"/>
      <c r="V19" s="226"/>
      <c r="W19" s="226"/>
      <c r="X19" s="261" t="s">
        <v>1802</v>
      </c>
      <c r="Y19" s="290" t="s">
        <v>1111</v>
      </c>
      <c r="Z19" s="544"/>
      <c r="AA19" s="544"/>
      <c r="AB19" s="544"/>
    </row>
    <row r="20" spans="1:28">
      <c r="A20" s="103">
        <v>1</v>
      </c>
      <c r="B20" s="137">
        <f>B17+1</f>
        <v>5</v>
      </c>
      <c r="C20" s="269" t="s">
        <v>188</v>
      </c>
      <c r="D20" s="283"/>
      <c r="E20" s="309" t="s">
        <v>1311</v>
      </c>
      <c r="F20" s="329" t="s">
        <v>1302</v>
      </c>
      <c r="G20" s="283" t="s">
        <v>150</v>
      </c>
      <c r="H20" s="329">
        <v>2.12</v>
      </c>
      <c r="I20" s="316"/>
      <c r="J20" s="317"/>
      <c r="K20" s="317"/>
      <c r="L20" s="317"/>
      <c r="M20" s="224">
        <f t="shared" si="3"/>
        <v>0</v>
      </c>
      <c r="N20" s="225">
        <f t="shared" si="1"/>
        <v>0</v>
      </c>
      <c r="O20" s="218">
        <v>100</v>
      </c>
      <c r="P20" s="226">
        <f t="shared" si="2"/>
        <v>0</v>
      </c>
      <c r="Q20" s="227"/>
      <c r="R20" s="227"/>
      <c r="S20" s="227"/>
      <c r="T20" s="229">
        <f t="shared" si="0"/>
        <v>0.42399999999999999</v>
      </c>
      <c r="U20" s="226"/>
      <c r="V20" s="226"/>
      <c r="W20" s="226"/>
      <c r="X20" s="261" t="s">
        <v>1802</v>
      </c>
      <c r="Y20" s="290" t="s">
        <v>1111</v>
      </c>
      <c r="Z20" s="544"/>
      <c r="AA20" s="544"/>
      <c r="AB20" s="544"/>
    </row>
    <row r="21" spans="1:28">
      <c r="A21" s="103">
        <v>1</v>
      </c>
      <c r="B21" s="137">
        <f t="shared" si="4"/>
        <v>6</v>
      </c>
      <c r="C21" s="269" t="s">
        <v>188</v>
      </c>
      <c r="D21" s="283"/>
      <c r="E21" s="309" t="s">
        <v>1312</v>
      </c>
      <c r="F21" s="329" t="s">
        <v>1082</v>
      </c>
      <c r="G21" s="283" t="s">
        <v>150</v>
      </c>
      <c r="H21" s="329">
        <v>11.2</v>
      </c>
      <c r="I21" s="316"/>
      <c r="J21" s="317"/>
      <c r="K21" s="317"/>
      <c r="L21" s="317">
        <v>6</v>
      </c>
      <c r="M21" s="224">
        <f t="shared" si="3"/>
        <v>6</v>
      </c>
      <c r="N21" s="225">
        <f t="shared" si="1"/>
        <v>5.5999999999999988</v>
      </c>
      <c r="O21" s="218">
        <v>100</v>
      </c>
      <c r="P21" s="226">
        <f t="shared" si="2"/>
        <v>5.5999999999999987E-2</v>
      </c>
      <c r="Q21" s="227"/>
      <c r="R21" s="227"/>
      <c r="S21" s="227"/>
      <c r="T21" s="229">
        <f t="shared" si="0"/>
        <v>2.2399999999999998</v>
      </c>
      <c r="U21" s="226"/>
      <c r="V21" s="226"/>
      <c r="W21" s="226"/>
      <c r="X21" s="261" t="s">
        <v>1802</v>
      </c>
      <c r="Y21" s="290" t="s">
        <v>1111</v>
      </c>
      <c r="Z21" s="544"/>
      <c r="AA21" s="544"/>
      <c r="AB21" s="544"/>
    </row>
    <row r="22" spans="1:28">
      <c r="A22" s="103">
        <v>1</v>
      </c>
      <c r="B22" s="137">
        <f t="shared" si="4"/>
        <v>7</v>
      </c>
      <c r="C22" s="269" t="s">
        <v>188</v>
      </c>
      <c r="D22" s="283" t="s">
        <v>1813</v>
      </c>
      <c r="E22" s="309"/>
      <c r="F22" s="329" t="s">
        <v>1303</v>
      </c>
      <c r="G22" s="283" t="s">
        <v>1353</v>
      </c>
      <c r="H22" s="329">
        <v>2.8</v>
      </c>
      <c r="I22" s="316" t="s">
        <v>141</v>
      </c>
      <c r="J22" s="317"/>
      <c r="K22" s="317"/>
      <c r="L22" s="317"/>
      <c r="M22" s="224">
        <f t="shared" si="3"/>
        <v>249.99999999999994</v>
      </c>
      <c r="N22" s="225">
        <f t="shared" si="1"/>
        <v>58.333333333333314</v>
      </c>
      <c r="O22" s="218">
        <v>100</v>
      </c>
      <c r="P22" s="226">
        <f t="shared" si="2"/>
        <v>0.58333333333333315</v>
      </c>
      <c r="Q22" s="227"/>
      <c r="R22" s="227"/>
      <c r="S22" s="227"/>
      <c r="T22" s="229">
        <f t="shared" si="0"/>
        <v>0.55999999999999994</v>
      </c>
      <c r="U22" s="231">
        <v>30</v>
      </c>
      <c r="V22" s="226">
        <f t="shared" ref="V22:V52" si="5">H22/U22</f>
        <v>9.3333333333333324E-2</v>
      </c>
      <c r="W22" s="230">
        <f t="shared" ref="W22:W52" si="6">V22*$W$7</f>
        <v>2.333333333333333</v>
      </c>
      <c r="X22" s="261" t="s">
        <v>1802</v>
      </c>
      <c r="Y22" s="290"/>
      <c r="Z22" s="544"/>
      <c r="AA22" s="544"/>
      <c r="AB22" s="544"/>
    </row>
    <row r="23" spans="1:28">
      <c r="A23" s="103">
        <v>1</v>
      </c>
      <c r="B23" s="137">
        <f t="shared" si="4"/>
        <v>8</v>
      </c>
      <c r="C23" s="269" t="s">
        <v>188</v>
      </c>
      <c r="D23" s="283" t="s">
        <v>1820</v>
      </c>
      <c r="E23" s="309"/>
      <c r="F23" s="329" t="s">
        <v>1304</v>
      </c>
      <c r="G23" s="283" t="s">
        <v>150</v>
      </c>
      <c r="H23" s="329">
        <v>13.78</v>
      </c>
      <c r="I23" s="316" t="s">
        <v>141</v>
      </c>
      <c r="J23" s="317"/>
      <c r="K23" s="317"/>
      <c r="L23" s="317"/>
      <c r="M23" s="224">
        <f t="shared" si="3"/>
        <v>249.99999999999994</v>
      </c>
      <c r="N23" s="225">
        <f t="shared" si="1"/>
        <v>287.08333333333326</v>
      </c>
      <c r="O23" s="218">
        <v>100</v>
      </c>
      <c r="P23" s="226">
        <f t="shared" si="2"/>
        <v>2.8708333333333327</v>
      </c>
      <c r="Q23" s="227"/>
      <c r="R23" s="227"/>
      <c r="S23" s="227"/>
      <c r="T23" s="229">
        <f t="shared" si="0"/>
        <v>2.7560000000000002</v>
      </c>
      <c r="U23" s="231">
        <v>30</v>
      </c>
      <c r="V23" s="226">
        <f t="shared" si="5"/>
        <v>0.45933333333333332</v>
      </c>
      <c r="W23" s="230">
        <f t="shared" si="6"/>
        <v>11.483333333333333</v>
      </c>
      <c r="X23" s="261" t="s">
        <v>1802</v>
      </c>
      <c r="Y23" s="290"/>
      <c r="Z23" s="544"/>
      <c r="AA23" s="544"/>
      <c r="AB23" s="544"/>
    </row>
    <row r="24" spans="1:28">
      <c r="A24" s="103">
        <v>1</v>
      </c>
      <c r="B24" s="137">
        <f t="shared" si="4"/>
        <v>9</v>
      </c>
      <c r="C24" s="269" t="s">
        <v>188</v>
      </c>
      <c r="D24" s="283" t="s">
        <v>376</v>
      </c>
      <c r="E24" s="309"/>
      <c r="F24" s="329" t="s">
        <v>1305</v>
      </c>
      <c r="G24" s="283" t="s">
        <v>152</v>
      </c>
      <c r="H24" s="329">
        <v>10.59</v>
      </c>
      <c r="I24" s="316" t="s">
        <v>141</v>
      </c>
      <c r="J24" s="321"/>
      <c r="K24" s="321"/>
      <c r="L24" s="321"/>
      <c r="M24" s="224">
        <f t="shared" si="3"/>
        <v>249.99999999999994</v>
      </c>
      <c r="N24" s="225">
        <f t="shared" si="1"/>
        <v>220.62499999999997</v>
      </c>
      <c r="O24" s="218">
        <v>100</v>
      </c>
      <c r="P24" s="226">
        <f t="shared" si="2"/>
        <v>2.2062499999999998</v>
      </c>
      <c r="Q24" s="227"/>
      <c r="R24" s="227"/>
      <c r="S24" s="227"/>
      <c r="T24" s="229">
        <f t="shared" si="0"/>
        <v>2.1179999999999999</v>
      </c>
      <c r="U24" s="231">
        <v>30</v>
      </c>
      <c r="V24" s="226">
        <f t="shared" si="5"/>
        <v>0.35299999999999998</v>
      </c>
      <c r="W24" s="230">
        <f t="shared" si="6"/>
        <v>8.8249999999999993</v>
      </c>
      <c r="X24" s="261" t="s">
        <v>1802</v>
      </c>
      <c r="Y24" s="290"/>
      <c r="Z24" s="544"/>
      <c r="AA24" s="544"/>
      <c r="AB24" s="544"/>
    </row>
    <row r="25" spans="1:28">
      <c r="A25" s="103">
        <v>1</v>
      </c>
      <c r="B25" s="137">
        <f t="shared" si="4"/>
        <v>10</v>
      </c>
      <c r="C25" s="269" t="s">
        <v>214</v>
      </c>
      <c r="D25" s="283" t="s">
        <v>1827</v>
      </c>
      <c r="E25" s="309"/>
      <c r="F25" s="329" t="s">
        <v>1313</v>
      </c>
      <c r="G25" s="283" t="s">
        <v>575</v>
      </c>
      <c r="H25" s="329">
        <v>116.46</v>
      </c>
      <c r="I25" s="316" t="s">
        <v>141</v>
      </c>
      <c r="J25" s="317"/>
      <c r="K25" s="317"/>
      <c r="L25" s="322"/>
      <c r="M25" s="224">
        <f t="shared" si="3"/>
        <v>249.99999999999994</v>
      </c>
      <c r="N25" s="225">
        <f t="shared" si="1"/>
        <v>2426.2499999999995</v>
      </c>
      <c r="O25" s="218">
        <v>100</v>
      </c>
      <c r="P25" s="226">
        <f t="shared" si="2"/>
        <v>24.262499999999996</v>
      </c>
      <c r="Q25" s="227"/>
      <c r="R25" s="227"/>
      <c r="S25" s="228"/>
      <c r="T25" s="229">
        <f t="shared" si="0"/>
        <v>23.291999999999998</v>
      </c>
      <c r="U25" s="231">
        <v>30</v>
      </c>
      <c r="V25" s="226">
        <f t="shared" si="5"/>
        <v>3.8819999999999997</v>
      </c>
      <c r="W25" s="230">
        <f t="shared" si="6"/>
        <v>97.05</v>
      </c>
      <c r="X25" s="261" t="s">
        <v>1802</v>
      </c>
      <c r="Y25" s="290"/>
      <c r="Z25" s="260"/>
      <c r="AA25" s="459"/>
      <c r="AB25" s="459"/>
    </row>
    <row r="26" spans="1:28">
      <c r="A26" s="103">
        <v>1</v>
      </c>
      <c r="B26" s="137">
        <f t="shared" si="4"/>
        <v>11</v>
      </c>
      <c r="C26" s="269" t="s">
        <v>214</v>
      </c>
      <c r="D26" s="283" t="s">
        <v>1814</v>
      </c>
      <c r="E26" s="309"/>
      <c r="F26" s="329" t="s">
        <v>1041</v>
      </c>
      <c r="G26" s="283" t="s">
        <v>154</v>
      </c>
      <c r="H26" s="329">
        <v>115.55</v>
      </c>
      <c r="I26" s="316" t="s">
        <v>141</v>
      </c>
      <c r="J26" s="317"/>
      <c r="K26" s="317"/>
      <c r="L26" s="322"/>
      <c r="M26" s="224">
        <f t="shared" si="3"/>
        <v>249.99999999999994</v>
      </c>
      <c r="N26" s="225">
        <f t="shared" si="1"/>
        <v>2407.2916666666661</v>
      </c>
      <c r="O26" s="218">
        <v>100</v>
      </c>
      <c r="P26" s="226">
        <f t="shared" si="2"/>
        <v>24.072916666666661</v>
      </c>
      <c r="Q26" s="227"/>
      <c r="R26" s="227"/>
      <c r="S26" s="228"/>
      <c r="T26" s="229">
        <f t="shared" si="0"/>
        <v>23.11</v>
      </c>
      <c r="U26" s="231">
        <v>30</v>
      </c>
      <c r="V26" s="226">
        <f t="shared" si="5"/>
        <v>3.8516666666666666</v>
      </c>
      <c r="W26" s="230">
        <f t="shared" si="6"/>
        <v>96.291666666666657</v>
      </c>
      <c r="X26" s="261" t="s">
        <v>1802</v>
      </c>
      <c r="Y26" s="290"/>
      <c r="Z26" s="260"/>
      <c r="AA26" s="459"/>
      <c r="AB26" s="459"/>
    </row>
    <row r="27" spans="1:28">
      <c r="A27" s="103">
        <v>1</v>
      </c>
      <c r="B27" s="137">
        <f t="shared" si="4"/>
        <v>12</v>
      </c>
      <c r="C27" s="269" t="s">
        <v>214</v>
      </c>
      <c r="D27" s="283" t="s">
        <v>1815</v>
      </c>
      <c r="E27" s="309"/>
      <c r="F27" s="329" t="s">
        <v>1352</v>
      </c>
      <c r="G27" s="283" t="s">
        <v>154</v>
      </c>
      <c r="H27" s="329">
        <v>1.83</v>
      </c>
      <c r="I27" s="316" t="s">
        <v>141</v>
      </c>
      <c r="J27" s="317"/>
      <c r="K27" s="317"/>
      <c r="L27" s="322"/>
      <c r="M27" s="224">
        <f t="shared" si="3"/>
        <v>249.99999999999994</v>
      </c>
      <c r="N27" s="225">
        <f t="shared" si="1"/>
        <v>38.124999999999993</v>
      </c>
      <c r="O27" s="218">
        <v>100</v>
      </c>
      <c r="P27" s="226">
        <f t="shared" si="2"/>
        <v>0.38124999999999992</v>
      </c>
      <c r="Q27" s="227"/>
      <c r="R27" s="227"/>
      <c r="S27" s="227"/>
      <c r="T27" s="229">
        <f t="shared" si="0"/>
        <v>0.36599999999999999</v>
      </c>
      <c r="U27" s="231">
        <v>30</v>
      </c>
      <c r="V27" s="226">
        <f t="shared" si="5"/>
        <v>6.1000000000000006E-2</v>
      </c>
      <c r="W27" s="230">
        <f t="shared" si="6"/>
        <v>1.5250000000000001</v>
      </c>
      <c r="X27" s="261" t="s">
        <v>1802</v>
      </c>
      <c r="Y27" s="290"/>
      <c r="Z27" s="260"/>
      <c r="AA27" s="459"/>
      <c r="AB27" s="459"/>
    </row>
    <row r="28" spans="1:28">
      <c r="A28" s="103">
        <v>1</v>
      </c>
      <c r="B28" s="137">
        <f t="shared" si="4"/>
        <v>13</v>
      </c>
      <c r="C28" s="269" t="s">
        <v>214</v>
      </c>
      <c r="D28" s="283" t="s">
        <v>369</v>
      </c>
      <c r="E28" s="309"/>
      <c r="F28" s="329" t="s">
        <v>1314</v>
      </c>
      <c r="G28" s="283" t="s">
        <v>151</v>
      </c>
      <c r="H28" s="329">
        <v>31.38</v>
      </c>
      <c r="I28" s="323" t="s">
        <v>141</v>
      </c>
      <c r="J28" s="317"/>
      <c r="K28" s="317"/>
      <c r="L28" s="322"/>
      <c r="M28" s="224">
        <f t="shared" si="3"/>
        <v>249.99999999999994</v>
      </c>
      <c r="N28" s="225">
        <f t="shared" si="1"/>
        <v>653.74999999999989</v>
      </c>
      <c r="O28" s="218">
        <v>100</v>
      </c>
      <c r="P28" s="226">
        <f t="shared" si="2"/>
        <v>6.5374999999999988</v>
      </c>
      <c r="Q28" s="227"/>
      <c r="R28" s="227"/>
      <c r="S28" s="227"/>
      <c r="T28" s="229">
        <f t="shared" si="0"/>
        <v>6.2759999999999998</v>
      </c>
      <c r="U28" s="231">
        <v>30</v>
      </c>
      <c r="V28" s="226">
        <f t="shared" si="5"/>
        <v>1.046</v>
      </c>
      <c r="W28" s="230">
        <f t="shared" si="6"/>
        <v>26.150000000000002</v>
      </c>
      <c r="X28" s="261" t="s">
        <v>1802</v>
      </c>
      <c r="Y28" s="290"/>
      <c r="Z28" s="260"/>
      <c r="AA28" s="459"/>
      <c r="AB28" s="459"/>
    </row>
    <row r="29" spans="1:28">
      <c r="A29" s="103">
        <v>1</v>
      </c>
      <c r="B29" s="137">
        <f t="shared" si="4"/>
        <v>14</v>
      </c>
      <c r="C29" s="269" t="s">
        <v>214</v>
      </c>
      <c r="D29" s="283" t="s">
        <v>366</v>
      </c>
      <c r="E29" s="309"/>
      <c r="F29" s="329" t="s">
        <v>226</v>
      </c>
      <c r="G29" s="283" t="s">
        <v>151</v>
      </c>
      <c r="H29" s="329">
        <v>7.01</v>
      </c>
      <c r="I29" s="316" t="s">
        <v>141</v>
      </c>
      <c r="J29" s="317"/>
      <c r="K29" s="317"/>
      <c r="L29" s="317"/>
      <c r="M29" s="224">
        <f t="shared" si="3"/>
        <v>249.99999999999994</v>
      </c>
      <c r="N29" s="225">
        <f t="shared" si="1"/>
        <v>146.04166666666663</v>
      </c>
      <c r="O29" s="218">
        <v>100</v>
      </c>
      <c r="P29" s="226">
        <f t="shared" si="2"/>
        <v>1.4604166666666663</v>
      </c>
      <c r="Q29" s="227"/>
      <c r="R29" s="227"/>
      <c r="S29" s="227"/>
      <c r="T29" s="229">
        <f t="shared" si="0"/>
        <v>1.4019999999999999</v>
      </c>
      <c r="U29" s="231">
        <v>30</v>
      </c>
      <c r="V29" s="226">
        <f t="shared" si="5"/>
        <v>0.23366666666666666</v>
      </c>
      <c r="W29" s="230">
        <f t="shared" si="6"/>
        <v>5.8416666666666668</v>
      </c>
      <c r="X29" s="261" t="s">
        <v>1802</v>
      </c>
      <c r="Y29" s="454"/>
      <c r="Z29" s="260"/>
      <c r="AA29" s="459"/>
      <c r="AB29" s="459"/>
    </row>
    <row r="30" spans="1:28">
      <c r="A30" s="103">
        <v>1</v>
      </c>
      <c r="B30" s="137">
        <f t="shared" si="4"/>
        <v>15</v>
      </c>
      <c r="C30" s="269" t="s">
        <v>214</v>
      </c>
      <c r="D30" s="283" t="s">
        <v>366</v>
      </c>
      <c r="E30" s="309"/>
      <c r="F30" s="329" t="s">
        <v>1315</v>
      </c>
      <c r="G30" s="283" t="s">
        <v>151</v>
      </c>
      <c r="H30" s="329">
        <v>5.14</v>
      </c>
      <c r="I30" s="316" t="s">
        <v>141</v>
      </c>
      <c r="J30" s="317"/>
      <c r="K30" s="317"/>
      <c r="L30" s="317"/>
      <c r="M30" s="224">
        <f t="shared" si="3"/>
        <v>249.99999999999994</v>
      </c>
      <c r="N30" s="225">
        <f t="shared" si="1"/>
        <v>107.0833333333333</v>
      </c>
      <c r="O30" s="218">
        <v>100</v>
      </c>
      <c r="P30" s="226">
        <f t="shared" si="2"/>
        <v>1.0708333333333331</v>
      </c>
      <c r="Q30" s="227"/>
      <c r="R30" s="227"/>
      <c r="S30" s="227"/>
      <c r="T30" s="229">
        <f t="shared" si="0"/>
        <v>1.0279999999999998</v>
      </c>
      <c r="U30" s="231">
        <v>30</v>
      </c>
      <c r="V30" s="226">
        <f t="shared" si="5"/>
        <v>0.17133333333333331</v>
      </c>
      <c r="W30" s="230">
        <f t="shared" si="6"/>
        <v>4.2833333333333323</v>
      </c>
      <c r="X30" s="261" t="s">
        <v>1802</v>
      </c>
      <c r="Y30" s="453"/>
      <c r="Z30" s="260"/>
      <c r="AA30" s="459"/>
      <c r="AB30"/>
    </row>
    <row r="31" spans="1:28">
      <c r="A31" s="103">
        <v>1</v>
      </c>
      <c r="B31" s="137">
        <f t="shared" si="4"/>
        <v>16</v>
      </c>
      <c r="C31" s="269" t="s">
        <v>214</v>
      </c>
      <c r="D31" s="283" t="s">
        <v>366</v>
      </c>
      <c r="E31" s="309"/>
      <c r="F31" s="329" t="s">
        <v>1316</v>
      </c>
      <c r="G31" s="283" t="s">
        <v>151</v>
      </c>
      <c r="H31" s="329">
        <v>3.54</v>
      </c>
      <c r="I31" s="323" t="s">
        <v>141</v>
      </c>
      <c r="J31" s="317"/>
      <c r="K31" s="317"/>
      <c r="L31" s="317"/>
      <c r="M31" s="224">
        <f t="shared" si="3"/>
        <v>249.99999999999994</v>
      </c>
      <c r="N31" s="225">
        <f t="shared" si="1"/>
        <v>73.749999999999986</v>
      </c>
      <c r="O31" s="218">
        <v>100</v>
      </c>
      <c r="P31" s="226">
        <f t="shared" si="2"/>
        <v>0.73749999999999982</v>
      </c>
      <c r="Q31" s="227"/>
      <c r="R31" s="227"/>
      <c r="S31" s="227"/>
      <c r="T31" s="229">
        <f t="shared" si="0"/>
        <v>0.70799999999999996</v>
      </c>
      <c r="U31" s="231">
        <v>30</v>
      </c>
      <c r="V31" s="226">
        <f t="shared" si="5"/>
        <v>0.11800000000000001</v>
      </c>
      <c r="W31" s="230">
        <f t="shared" si="6"/>
        <v>2.95</v>
      </c>
      <c r="X31" s="261" t="s">
        <v>1802</v>
      </c>
      <c r="Y31" s="453"/>
      <c r="Z31" s="260"/>
      <c r="AA31" s="459"/>
      <c r="AB31"/>
    </row>
    <row r="32" spans="1:28">
      <c r="A32" s="103">
        <v>1</v>
      </c>
      <c r="B32" s="137">
        <f t="shared" si="4"/>
        <v>17</v>
      </c>
      <c r="C32" s="269" t="s">
        <v>214</v>
      </c>
      <c r="D32" s="283" t="s">
        <v>366</v>
      </c>
      <c r="E32" s="309"/>
      <c r="F32" s="329" t="s">
        <v>832</v>
      </c>
      <c r="G32" s="283" t="s">
        <v>151</v>
      </c>
      <c r="H32" s="329">
        <v>9.77</v>
      </c>
      <c r="I32" s="316" t="s">
        <v>141</v>
      </c>
      <c r="J32" s="317"/>
      <c r="K32" s="317"/>
      <c r="L32" s="317"/>
      <c r="M32" s="224">
        <f t="shared" si="3"/>
        <v>249.99999999999994</v>
      </c>
      <c r="N32" s="225">
        <f t="shared" si="1"/>
        <v>203.54166666666663</v>
      </c>
      <c r="O32" s="218">
        <v>100</v>
      </c>
      <c r="P32" s="226">
        <f t="shared" si="2"/>
        <v>2.0354166666666664</v>
      </c>
      <c r="Q32" s="227"/>
      <c r="R32" s="227"/>
      <c r="S32" s="228"/>
      <c r="T32" s="229">
        <f t="shared" si="0"/>
        <v>1.954</v>
      </c>
      <c r="U32" s="231">
        <v>30</v>
      </c>
      <c r="V32" s="226">
        <f t="shared" si="5"/>
        <v>0.32566666666666666</v>
      </c>
      <c r="W32" s="230">
        <f t="shared" si="6"/>
        <v>8.1416666666666657</v>
      </c>
      <c r="X32" s="261" t="s">
        <v>1802</v>
      </c>
      <c r="Y32" s="453"/>
      <c r="AA32" s="459"/>
      <c r="AB32" s="459"/>
    </row>
    <row r="33" spans="1:28">
      <c r="A33" s="103">
        <v>1</v>
      </c>
      <c r="B33" s="137">
        <f t="shared" si="4"/>
        <v>18</v>
      </c>
      <c r="C33" s="269" t="s">
        <v>214</v>
      </c>
      <c r="D33" s="283" t="s">
        <v>366</v>
      </c>
      <c r="E33" s="309"/>
      <c r="F33" s="329" t="s">
        <v>1317</v>
      </c>
      <c r="G33" s="283" t="s">
        <v>151</v>
      </c>
      <c r="H33" s="329">
        <v>3.4</v>
      </c>
      <c r="I33" s="323" t="s">
        <v>141</v>
      </c>
      <c r="J33" s="317"/>
      <c r="K33" s="317"/>
      <c r="L33" s="317"/>
      <c r="M33" s="224">
        <f t="shared" si="3"/>
        <v>249.99999999999994</v>
      </c>
      <c r="N33" s="225">
        <f t="shared" si="1"/>
        <v>70.833333333333314</v>
      </c>
      <c r="O33" s="218">
        <v>100</v>
      </c>
      <c r="P33" s="226">
        <f t="shared" si="2"/>
        <v>0.70833333333333315</v>
      </c>
      <c r="Q33" s="227"/>
      <c r="R33" s="227"/>
      <c r="S33" s="188"/>
      <c r="T33" s="229">
        <f t="shared" si="0"/>
        <v>0.68</v>
      </c>
      <c r="U33" s="231">
        <v>30</v>
      </c>
      <c r="V33" s="226">
        <f t="shared" si="5"/>
        <v>0.11333333333333333</v>
      </c>
      <c r="W33" s="230">
        <f t="shared" si="6"/>
        <v>2.833333333333333</v>
      </c>
      <c r="X33" s="261" t="s">
        <v>1802</v>
      </c>
      <c r="Y33" s="453"/>
      <c r="AA33" s="459"/>
      <c r="AB33" s="459"/>
    </row>
    <row r="34" spans="1:28">
      <c r="A34" s="103">
        <v>1</v>
      </c>
      <c r="B34" s="137">
        <f t="shared" si="4"/>
        <v>19</v>
      </c>
      <c r="C34" s="269" t="s">
        <v>214</v>
      </c>
      <c r="D34" s="283"/>
      <c r="E34" s="309"/>
      <c r="F34" s="329" t="s">
        <v>247</v>
      </c>
      <c r="G34" s="283" t="s">
        <v>1353</v>
      </c>
      <c r="H34" s="329">
        <v>3.32</v>
      </c>
      <c r="I34" s="316"/>
      <c r="J34" s="317"/>
      <c r="K34" s="317"/>
      <c r="L34" s="317"/>
      <c r="M34" s="317"/>
      <c r="N34" s="317"/>
      <c r="O34" s="317"/>
      <c r="P34" s="317"/>
      <c r="Q34" s="317"/>
      <c r="R34" s="317"/>
      <c r="S34" s="317"/>
      <c r="T34" s="317"/>
      <c r="U34" s="317"/>
      <c r="V34" s="317"/>
      <c r="W34" s="317"/>
      <c r="X34" s="261" t="s">
        <v>1802</v>
      </c>
      <c r="Y34" s="453"/>
      <c r="AA34" s="459"/>
      <c r="AB34" s="459"/>
    </row>
    <row r="35" spans="1:28">
      <c r="A35" s="103"/>
      <c r="B35" s="137">
        <f t="shared" si="4"/>
        <v>20</v>
      </c>
      <c r="C35" s="269" t="s">
        <v>214</v>
      </c>
      <c r="D35" s="283" t="s">
        <v>1828</v>
      </c>
      <c r="E35" s="309"/>
      <c r="F35" s="329" t="s">
        <v>834</v>
      </c>
      <c r="G35" s="283" t="s">
        <v>1353</v>
      </c>
      <c r="H35" s="329">
        <v>3.27</v>
      </c>
      <c r="I35" s="316" t="s">
        <v>56</v>
      </c>
      <c r="J35" s="317"/>
      <c r="K35" s="317"/>
      <c r="L35" s="317"/>
      <c r="M35" s="224">
        <v>52</v>
      </c>
      <c r="N35" s="225">
        <f t="shared" si="1"/>
        <v>14.17</v>
      </c>
      <c r="O35" s="218">
        <v>100</v>
      </c>
      <c r="P35" s="226">
        <f t="shared" si="2"/>
        <v>0.14169999999999999</v>
      </c>
      <c r="Q35" s="227"/>
      <c r="R35" s="227"/>
      <c r="S35" s="188"/>
      <c r="T35" s="229">
        <f t="shared" si="0"/>
        <v>0.65400000000000003</v>
      </c>
      <c r="U35" s="231">
        <v>30</v>
      </c>
      <c r="V35" s="226">
        <f t="shared" si="5"/>
        <v>0.109</v>
      </c>
      <c r="W35" s="230">
        <f t="shared" si="6"/>
        <v>2.7250000000000001</v>
      </c>
      <c r="X35" s="261" t="s">
        <v>1802</v>
      </c>
      <c r="Y35" s="453"/>
      <c r="AA35" s="459"/>
      <c r="AB35" s="460"/>
    </row>
    <row r="36" spans="1:28">
      <c r="A36" s="103"/>
      <c r="B36" s="137">
        <f t="shared" si="4"/>
        <v>21</v>
      </c>
      <c r="C36" s="269" t="s">
        <v>214</v>
      </c>
      <c r="D36" s="283" t="s">
        <v>365</v>
      </c>
      <c r="E36" s="277"/>
      <c r="F36" s="329" t="s">
        <v>1318</v>
      </c>
      <c r="G36" s="283" t="s">
        <v>1353</v>
      </c>
      <c r="H36" s="329">
        <v>19.600000000000001</v>
      </c>
      <c r="I36" s="331" t="s">
        <v>141</v>
      </c>
      <c r="J36" s="188"/>
      <c r="K36" s="188"/>
      <c r="L36" s="188"/>
      <c r="M36" s="224">
        <f t="shared" si="3"/>
        <v>249.99999999999994</v>
      </c>
      <c r="N36" s="225">
        <f t="shared" si="1"/>
        <v>408.33333333333326</v>
      </c>
      <c r="O36" s="218">
        <v>100</v>
      </c>
      <c r="P36" s="226">
        <f t="shared" si="2"/>
        <v>4.0833333333333321</v>
      </c>
      <c r="Q36" s="227"/>
      <c r="R36" s="227"/>
      <c r="S36" s="188"/>
      <c r="T36" s="229">
        <f t="shared" si="0"/>
        <v>3.92</v>
      </c>
      <c r="U36" s="231">
        <v>30</v>
      </c>
      <c r="V36" s="226">
        <f t="shared" ref="V36:V40" si="7">H36/U36</f>
        <v>0.65333333333333343</v>
      </c>
      <c r="W36" s="230">
        <f t="shared" ref="W36:W40" si="8">V36*$W$7</f>
        <v>16.333333333333336</v>
      </c>
      <c r="X36" s="261" t="s">
        <v>1802</v>
      </c>
      <c r="Y36" s="453"/>
      <c r="AA36" s="459"/>
      <c r="AB36" s="460"/>
    </row>
    <row r="37" spans="1:28">
      <c r="A37" s="103"/>
      <c r="B37" s="137">
        <f t="shared" si="4"/>
        <v>22</v>
      </c>
      <c r="C37" s="269" t="s">
        <v>214</v>
      </c>
      <c r="D37" s="283" t="s">
        <v>874</v>
      </c>
      <c r="E37" s="277"/>
      <c r="F37" s="329" t="s">
        <v>1031</v>
      </c>
      <c r="G37" s="283" t="s">
        <v>1353</v>
      </c>
      <c r="H37" s="329">
        <v>21.15</v>
      </c>
      <c r="I37" s="331"/>
      <c r="J37" s="188"/>
      <c r="K37" s="188"/>
      <c r="L37" s="188">
        <v>6</v>
      </c>
      <c r="M37" s="224">
        <f t="shared" si="3"/>
        <v>6</v>
      </c>
      <c r="N37" s="225">
        <f t="shared" si="1"/>
        <v>10.574999999999999</v>
      </c>
      <c r="O37" s="218">
        <v>100</v>
      </c>
      <c r="P37" s="226">
        <f t="shared" si="2"/>
        <v>0.10575</v>
      </c>
      <c r="Q37" s="227"/>
      <c r="R37" s="227"/>
      <c r="S37" s="188"/>
      <c r="T37" s="229">
        <f t="shared" si="0"/>
        <v>4.2299999999999995</v>
      </c>
      <c r="U37" s="231">
        <v>30</v>
      </c>
      <c r="V37" s="226">
        <f t="shared" si="7"/>
        <v>0.70499999999999996</v>
      </c>
      <c r="W37" s="230">
        <f t="shared" si="8"/>
        <v>17.625</v>
      </c>
      <c r="X37" s="261" t="s">
        <v>1802</v>
      </c>
      <c r="Y37" s="453"/>
      <c r="AA37" s="459"/>
      <c r="AB37" s="460"/>
    </row>
    <row r="38" spans="1:28">
      <c r="A38" s="103"/>
      <c r="B38" s="137">
        <f t="shared" si="4"/>
        <v>23</v>
      </c>
      <c r="C38" s="269" t="s">
        <v>214</v>
      </c>
      <c r="D38" s="283" t="s">
        <v>376</v>
      </c>
      <c r="E38" s="275"/>
      <c r="F38" s="329" t="s">
        <v>1354</v>
      </c>
      <c r="G38" s="283" t="s">
        <v>152</v>
      </c>
      <c r="H38" s="329">
        <v>14.31</v>
      </c>
      <c r="I38" s="331" t="s">
        <v>141</v>
      </c>
      <c r="J38" s="188"/>
      <c r="K38" s="188"/>
      <c r="L38" s="188"/>
      <c r="M38" s="224">
        <f t="shared" si="3"/>
        <v>249.99999999999994</v>
      </c>
      <c r="N38" s="225">
        <f t="shared" si="1"/>
        <v>298.12499999999994</v>
      </c>
      <c r="O38" s="218">
        <v>100</v>
      </c>
      <c r="P38" s="226">
        <f t="shared" si="2"/>
        <v>2.9812499999999993</v>
      </c>
      <c r="Q38" s="227"/>
      <c r="R38" s="227"/>
      <c r="S38" s="188"/>
      <c r="T38" s="229">
        <f t="shared" si="0"/>
        <v>2.8620000000000001</v>
      </c>
      <c r="U38" s="231">
        <v>30</v>
      </c>
      <c r="V38" s="226">
        <f t="shared" si="7"/>
        <v>0.47700000000000004</v>
      </c>
      <c r="W38" s="230">
        <f t="shared" si="8"/>
        <v>11.925000000000001</v>
      </c>
      <c r="X38" s="261" t="s">
        <v>1802</v>
      </c>
      <c r="Y38" s="453"/>
      <c r="AA38" s="459"/>
      <c r="AB38" s="460"/>
    </row>
    <row r="39" spans="1:28">
      <c r="A39" s="103"/>
      <c r="B39" s="137">
        <f t="shared" si="4"/>
        <v>24</v>
      </c>
      <c r="C39" s="269" t="s">
        <v>214</v>
      </c>
      <c r="D39" s="283" t="s">
        <v>365</v>
      </c>
      <c r="E39" s="275"/>
      <c r="F39" s="329" t="s">
        <v>1319</v>
      </c>
      <c r="G39" s="283" t="s">
        <v>1353</v>
      </c>
      <c r="H39" s="329">
        <v>12.24</v>
      </c>
      <c r="I39" s="331" t="s">
        <v>141</v>
      </c>
      <c r="J39" s="188"/>
      <c r="K39" s="188"/>
      <c r="L39" s="188"/>
      <c r="M39" s="224">
        <f t="shared" si="3"/>
        <v>249.99999999999994</v>
      </c>
      <c r="N39" s="225">
        <f t="shared" si="1"/>
        <v>254.99999999999997</v>
      </c>
      <c r="O39" s="218">
        <v>100</v>
      </c>
      <c r="P39" s="226">
        <f t="shared" si="2"/>
        <v>2.5499999999999998</v>
      </c>
      <c r="Q39" s="227"/>
      <c r="R39" s="227"/>
      <c r="S39" s="188"/>
      <c r="T39" s="229">
        <f t="shared" si="0"/>
        <v>2.4480000000000004</v>
      </c>
      <c r="U39" s="231">
        <v>30</v>
      </c>
      <c r="V39" s="226">
        <f t="shared" si="7"/>
        <v>0.40800000000000003</v>
      </c>
      <c r="W39" s="230">
        <f t="shared" si="8"/>
        <v>10.200000000000001</v>
      </c>
      <c r="X39" s="261" t="s">
        <v>1802</v>
      </c>
      <c r="Y39" s="453"/>
      <c r="AA39" s="459"/>
      <c r="AB39" s="459"/>
    </row>
    <row r="40" spans="1:28">
      <c r="A40" s="103"/>
      <c r="B40" s="137">
        <f t="shared" si="4"/>
        <v>25</v>
      </c>
      <c r="C40" s="269" t="s">
        <v>214</v>
      </c>
      <c r="D40" s="283" t="s">
        <v>365</v>
      </c>
      <c r="E40" s="277"/>
      <c r="F40" s="329" t="s">
        <v>964</v>
      </c>
      <c r="G40" s="283" t="s">
        <v>154</v>
      </c>
      <c r="H40" s="329">
        <v>2.6</v>
      </c>
      <c r="I40" s="331" t="s">
        <v>141</v>
      </c>
      <c r="J40" s="188"/>
      <c r="K40" s="188"/>
      <c r="L40" s="188"/>
      <c r="M40" s="224">
        <f t="shared" si="3"/>
        <v>249.99999999999994</v>
      </c>
      <c r="N40" s="225">
        <f t="shared" si="1"/>
        <v>54.166666666666657</v>
      </c>
      <c r="O40" s="218">
        <v>100</v>
      </c>
      <c r="P40" s="226">
        <f t="shared" si="2"/>
        <v>0.54166666666666652</v>
      </c>
      <c r="Q40" s="227"/>
      <c r="R40" s="227"/>
      <c r="S40" s="227"/>
      <c r="T40" s="229">
        <f t="shared" si="0"/>
        <v>0.52</v>
      </c>
      <c r="U40" s="231">
        <v>30</v>
      </c>
      <c r="V40" s="226">
        <f t="shared" si="7"/>
        <v>8.666666666666667E-2</v>
      </c>
      <c r="W40" s="230">
        <f t="shared" si="8"/>
        <v>2.166666666666667</v>
      </c>
      <c r="X40" s="261" t="s">
        <v>1802</v>
      </c>
      <c r="Y40" s="453"/>
      <c r="AA40" s="459"/>
      <c r="AB40" s="459"/>
    </row>
    <row r="41" spans="1:28">
      <c r="A41" s="103">
        <v>1</v>
      </c>
      <c r="B41" s="137">
        <f t="shared" si="4"/>
        <v>26</v>
      </c>
      <c r="C41" s="269" t="s">
        <v>214</v>
      </c>
      <c r="D41" s="283" t="s">
        <v>1125</v>
      </c>
      <c r="E41" s="275"/>
      <c r="F41" s="329" t="s">
        <v>1320</v>
      </c>
      <c r="G41" s="283" t="s">
        <v>154</v>
      </c>
      <c r="H41" s="329">
        <v>9.19</v>
      </c>
      <c r="I41" s="331"/>
      <c r="J41" s="188"/>
      <c r="K41" s="188"/>
      <c r="L41" s="188">
        <v>6</v>
      </c>
      <c r="M41" s="224">
        <f t="shared" si="3"/>
        <v>6</v>
      </c>
      <c r="N41" s="225">
        <f t="shared" si="1"/>
        <v>4.5949999999999998</v>
      </c>
      <c r="O41" s="218">
        <v>100</v>
      </c>
      <c r="P41" s="226">
        <f t="shared" si="2"/>
        <v>4.5949999999999998E-2</v>
      </c>
      <c r="Q41" s="227"/>
      <c r="R41" s="227"/>
      <c r="S41" s="228"/>
      <c r="T41" s="229">
        <f t="shared" si="0"/>
        <v>1.8379999999999999</v>
      </c>
      <c r="U41" s="231">
        <v>30</v>
      </c>
      <c r="V41" s="226">
        <f t="shared" si="5"/>
        <v>0.30633333333333329</v>
      </c>
      <c r="W41" s="230">
        <f t="shared" si="6"/>
        <v>7.6583333333333323</v>
      </c>
      <c r="X41" s="261" t="s">
        <v>1802</v>
      </c>
      <c r="Y41" s="453"/>
      <c r="AA41" s="459"/>
      <c r="AB41" s="459"/>
    </row>
    <row r="42" spans="1:28">
      <c r="A42" s="103">
        <v>1</v>
      </c>
      <c r="B42" s="137">
        <f t="shared" si="4"/>
        <v>27</v>
      </c>
      <c r="C42" s="269" t="s">
        <v>214</v>
      </c>
      <c r="D42" s="283" t="s">
        <v>370</v>
      </c>
      <c r="E42" s="275"/>
      <c r="F42" s="329" t="s">
        <v>1321</v>
      </c>
      <c r="G42" s="283" t="s">
        <v>1353</v>
      </c>
      <c r="H42" s="329">
        <v>17.920000000000002</v>
      </c>
      <c r="I42" s="331" t="s">
        <v>58</v>
      </c>
      <c r="J42" s="188"/>
      <c r="K42" s="188"/>
      <c r="L42" s="188"/>
      <c r="M42" s="224">
        <f t="shared" si="3"/>
        <v>99.999999999999986</v>
      </c>
      <c r="N42" s="225">
        <f t="shared" si="1"/>
        <v>149.33333333333334</v>
      </c>
      <c r="O42" s="218">
        <v>100</v>
      </c>
      <c r="P42" s="226">
        <f t="shared" si="2"/>
        <v>1.4933333333333334</v>
      </c>
      <c r="Q42" s="227"/>
      <c r="R42" s="227"/>
      <c r="S42" s="227"/>
      <c r="T42" s="229">
        <f t="shared" si="0"/>
        <v>3.5840000000000005</v>
      </c>
      <c r="U42" s="231">
        <v>30</v>
      </c>
      <c r="V42" s="226">
        <f t="shared" si="5"/>
        <v>0.59733333333333338</v>
      </c>
      <c r="W42" s="230">
        <f t="shared" si="6"/>
        <v>14.933333333333335</v>
      </c>
      <c r="X42" s="261" t="s">
        <v>1802</v>
      </c>
      <c r="Y42" s="453"/>
      <c r="AA42" s="459"/>
      <c r="AB42" s="459"/>
    </row>
    <row r="43" spans="1:28">
      <c r="A43" s="103">
        <v>1</v>
      </c>
      <c r="B43" s="137">
        <f t="shared" si="4"/>
        <v>28</v>
      </c>
      <c r="C43" s="269" t="s">
        <v>214</v>
      </c>
      <c r="D43" s="283" t="s">
        <v>370</v>
      </c>
      <c r="E43" s="275"/>
      <c r="F43" s="329" t="s">
        <v>1322</v>
      </c>
      <c r="G43" s="283" t="s">
        <v>1353</v>
      </c>
      <c r="H43" s="329">
        <v>18.18</v>
      </c>
      <c r="I43" s="331" t="s">
        <v>58</v>
      </c>
      <c r="J43" s="188"/>
      <c r="K43" s="188"/>
      <c r="L43" s="188"/>
      <c r="M43" s="224">
        <f t="shared" si="3"/>
        <v>99.999999999999986</v>
      </c>
      <c r="N43" s="225">
        <f t="shared" si="1"/>
        <v>151.49999999999997</v>
      </c>
      <c r="O43" s="218">
        <v>100</v>
      </c>
      <c r="P43" s="226">
        <f t="shared" si="2"/>
        <v>1.5149999999999997</v>
      </c>
      <c r="Q43" s="227"/>
      <c r="R43" s="227"/>
      <c r="S43" s="227"/>
      <c r="T43" s="229">
        <f t="shared" si="0"/>
        <v>3.6359999999999997</v>
      </c>
      <c r="U43" s="231">
        <v>30</v>
      </c>
      <c r="V43" s="226">
        <f t="shared" si="5"/>
        <v>0.60599999999999998</v>
      </c>
      <c r="W43" s="230">
        <f t="shared" si="6"/>
        <v>15.15</v>
      </c>
      <c r="X43" s="261" t="s">
        <v>1802</v>
      </c>
      <c r="Y43" s="453"/>
      <c r="AA43" s="459"/>
      <c r="AB43" s="460"/>
    </row>
    <row r="44" spans="1:28">
      <c r="A44" s="103">
        <v>1</v>
      </c>
      <c r="B44" s="137">
        <f t="shared" si="4"/>
        <v>29</v>
      </c>
      <c r="C44" s="269" t="s">
        <v>214</v>
      </c>
      <c r="D44" s="283" t="s">
        <v>370</v>
      </c>
      <c r="E44" s="275"/>
      <c r="F44" s="329" t="s">
        <v>1323</v>
      </c>
      <c r="G44" s="283" t="s">
        <v>1353</v>
      </c>
      <c r="H44" s="329">
        <v>37.15</v>
      </c>
      <c r="I44" s="331" t="s">
        <v>58</v>
      </c>
      <c r="J44" s="188"/>
      <c r="K44" s="188"/>
      <c r="L44" s="188"/>
      <c r="M44" s="224">
        <f t="shared" si="3"/>
        <v>99.999999999999986</v>
      </c>
      <c r="N44" s="225">
        <f t="shared" si="1"/>
        <v>309.58333333333331</v>
      </c>
      <c r="O44" s="218">
        <v>100</v>
      </c>
      <c r="P44" s="226">
        <f t="shared" si="2"/>
        <v>3.0958333333333332</v>
      </c>
      <c r="Q44" s="227"/>
      <c r="R44" s="227"/>
      <c r="S44" s="228"/>
      <c r="T44" s="229">
        <f t="shared" si="0"/>
        <v>7.43</v>
      </c>
      <c r="U44" s="231">
        <v>30</v>
      </c>
      <c r="V44" s="226">
        <f t="shared" si="5"/>
        <v>1.2383333333333333</v>
      </c>
      <c r="W44" s="230">
        <f t="shared" si="6"/>
        <v>30.958333333333332</v>
      </c>
      <c r="X44" s="261" t="s">
        <v>1802</v>
      </c>
      <c r="Y44" s="453"/>
      <c r="AA44" s="459"/>
      <c r="AB44" s="460"/>
    </row>
    <row r="45" spans="1:28" s="105" customFormat="1" ht="12.75">
      <c r="A45" s="103">
        <v>1</v>
      </c>
      <c r="B45" s="137">
        <f t="shared" si="4"/>
        <v>30</v>
      </c>
      <c r="C45" s="269" t="s">
        <v>214</v>
      </c>
      <c r="D45" s="283" t="s">
        <v>365</v>
      </c>
      <c r="E45" s="275"/>
      <c r="F45" s="329" t="s">
        <v>1324</v>
      </c>
      <c r="G45" s="283" t="s">
        <v>1353</v>
      </c>
      <c r="H45" s="329">
        <v>11.17</v>
      </c>
      <c r="I45" s="331" t="s">
        <v>141</v>
      </c>
      <c r="J45" s="188"/>
      <c r="K45" s="188"/>
      <c r="L45" s="188"/>
      <c r="M45" s="224">
        <f t="shared" si="3"/>
        <v>249.99999999999994</v>
      </c>
      <c r="N45" s="225">
        <f t="shared" si="1"/>
        <v>232.70833333333329</v>
      </c>
      <c r="O45" s="218">
        <v>100</v>
      </c>
      <c r="P45" s="226">
        <f t="shared" si="2"/>
        <v>2.3270833333333329</v>
      </c>
      <c r="Q45" s="227"/>
      <c r="R45" s="227"/>
      <c r="S45" s="228"/>
      <c r="T45" s="229">
        <f t="shared" si="0"/>
        <v>2.234</v>
      </c>
      <c r="U45" s="231">
        <v>30</v>
      </c>
      <c r="V45" s="226">
        <f t="shared" si="5"/>
        <v>0.37233333333333335</v>
      </c>
      <c r="W45" s="230">
        <f t="shared" si="6"/>
        <v>9.3083333333333336</v>
      </c>
      <c r="X45" s="261" t="s">
        <v>1802</v>
      </c>
      <c r="Y45" s="453"/>
      <c r="AA45" s="459"/>
      <c r="AB45" s="459"/>
    </row>
    <row r="46" spans="1:28" s="105" customFormat="1" ht="12.75">
      <c r="A46" s="103"/>
      <c r="B46" s="137">
        <f t="shared" si="4"/>
        <v>31</v>
      </c>
      <c r="C46" s="269" t="s">
        <v>214</v>
      </c>
      <c r="D46" s="283" t="s">
        <v>375</v>
      </c>
      <c r="E46" s="275"/>
      <c r="F46" s="329" t="s">
        <v>1325</v>
      </c>
      <c r="G46" s="283" t="s">
        <v>1353</v>
      </c>
      <c r="H46" s="329">
        <v>48.62</v>
      </c>
      <c r="I46" s="331" t="s">
        <v>141</v>
      </c>
      <c r="J46" s="188"/>
      <c r="K46" s="188"/>
      <c r="L46" s="188"/>
      <c r="M46" s="224">
        <f t="shared" si="3"/>
        <v>249.99999999999994</v>
      </c>
      <c r="N46" s="225">
        <f t="shared" si="1"/>
        <v>1012.9166666666664</v>
      </c>
      <c r="O46" s="218">
        <v>100</v>
      </c>
      <c r="P46" s="226">
        <f t="shared" si="2"/>
        <v>10.129166666666665</v>
      </c>
      <c r="Q46" s="227"/>
      <c r="R46" s="227"/>
      <c r="S46" s="228"/>
      <c r="T46" s="229">
        <f t="shared" si="0"/>
        <v>9.7240000000000002</v>
      </c>
      <c r="U46" s="231">
        <v>30</v>
      </c>
      <c r="V46" s="228"/>
      <c r="W46" s="228"/>
      <c r="X46" s="261" t="s">
        <v>1802</v>
      </c>
      <c r="Y46" s="453"/>
      <c r="AA46" s="459"/>
      <c r="AB46" s="460"/>
    </row>
    <row r="47" spans="1:28" s="105" customFormat="1" ht="12.75">
      <c r="A47" s="103">
        <v>1</v>
      </c>
      <c r="B47" s="137">
        <f t="shared" si="4"/>
        <v>32</v>
      </c>
      <c r="C47" s="269" t="s">
        <v>214</v>
      </c>
      <c r="D47" s="283" t="s">
        <v>874</v>
      </c>
      <c r="E47" s="275"/>
      <c r="F47" s="329" t="s">
        <v>253</v>
      </c>
      <c r="G47" s="283" t="s">
        <v>1353</v>
      </c>
      <c r="H47" s="329">
        <v>5.65</v>
      </c>
      <c r="I47" s="331"/>
      <c r="J47" s="193"/>
      <c r="K47" s="193"/>
      <c r="L47" s="193">
        <v>6</v>
      </c>
      <c r="M47" s="224">
        <f t="shared" si="3"/>
        <v>6</v>
      </c>
      <c r="N47" s="225">
        <f t="shared" si="1"/>
        <v>2.8250000000000006</v>
      </c>
      <c r="O47" s="218">
        <v>100</v>
      </c>
      <c r="P47" s="226">
        <f t="shared" si="2"/>
        <v>2.8250000000000008E-2</v>
      </c>
      <c r="Q47" s="227"/>
      <c r="R47" s="227"/>
      <c r="S47" s="227"/>
      <c r="T47" s="229">
        <f t="shared" si="0"/>
        <v>1.1300000000000001</v>
      </c>
      <c r="U47" s="231">
        <v>30</v>
      </c>
      <c r="V47" s="226">
        <f t="shared" si="5"/>
        <v>0.18833333333333335</v>
      </c>
      <c r="W47" s="230">
        <f t="shared" si="6"/>
        <v>4.7083333333333339</v>
      </c>
      <c r="X47" s="261" t="s">
        <v>1802</v>
      </c>
      <c r="Y47" s="453"/>
      <c r="AA47" s="459"/>
      <c r="AB47" s="460"/>
    </row>
    <row r="48" spans="1:28" s="105" customFormat="1" ht="12.75">
      <c r="A48" s="103">
        <v>1</v>
      </c>
      <c r="B48" s="137">
        <f t="shared" si="4"/>
        <v>33</v>
      </c>
      <c r="C48" s="269" t="s">
        <v>214</v>
      </c>
      <c r="D48" s="283" t="s">
        <v>874</v>
      </c>
      <c r="E48" s="275"/>
      <c r="F48" s="329" t="s">
        <v>804</v>
      </c>
      <c r="G48" s="283" t="s">
        <v>1353</v>
      </c>
      <c r="H48" s="329">
        <v>6.39</v>
      </c>
      <c r="I48" s="331"/>
      <c r="J48" s="193"/>
      <c r="K48" s="193"/>
      <c r="L48" s="193">
        <v>6</v>
      </c>
      <c r="M48" s="224">
        <f t="shared" si="3"/>
        <v>6</v>
      </c>
      <c r="N48" s="225">
        <f t="shared" si="1"/>
        <v>3.1949999999999998</v>
      </c>
      <c r="O48" s="218">
        <v>100</v>
      </c>
      <c r="P48" s="226">
        <f t="shared" si="2"/>
        <v>3.1949999999999999E-2</v>
      </c>
      <c r="Q48" s="227"/>
      <c r="R48" s="227"/>
      <c r="S48" s="228"/>
      <c r="T48" s="229">
        <f t="shared" si="0"/>
        <v>1.278</v>
      </c>
      <c r="U48" s="231">
        <v>30</v>
      </c>
      <c r="V48" s="226">
        <f t="shared" si="5"/>
        <v>0.21299999999999999</v>
      </c>
      <c r="W48" s="230">
        <f t="shared" si="6"/>
        <v>5.3250000000000002</v>
      </c>
      <c r="X48" s="261" t="s">
        <v>1802</v>
      </c>
      <c r="Y48" s="453"/>
      <c r="AA48" s="459"/>
      <c r="AB48" s="459"/>
    </row>
    <row r="49" spans="1:28" s="105" customFormat="1" ht="12.75">
      <c r="A49" s="103">
        <v>1</v>
      </c>
      <c r="B49" s="137">
        <f t="shared" si="4"/>
        <v>34</v>
      </c>
      <c r="C49" s="269" t="s">
        <v>214</v>
      </c>
      <c r="D49" s="283" t="s">
        <v>1829</v>
      </c>
      <c r="E49" s="275"/>
      <c r="F49" s="329" t="s">
        <v>1326</v>
      </c>
      <c r="G49" s="283" t="s">
        <v>1353</v>
      </c>
      <c r="H49" s="329">
        <v>14.94</v>
      </c>
      <c r="I49" s="331" t="s">
        <v>58</v>
      </c>
      <c r="J49" s="193"/>
      <c r="K49" s="193"/>
      <c r="L49" s="193"/>
      <c r="M49" s="224">
        <f t="shared" si="3"/>
        <v>99.999999999999986</v>
      </c>
      <c r="N49" s="225">
        <f t="shared" si="1"/>
        <v>124.49999999999999</v>
      </c>
      <c r="O49" s="218">
        <v>100</v>
      </c>
      <c r="P49" s="226">
        <f t="shared" si="2"/>
        <v>1.2449999999999999</v>
      </c>
      <c r="Q49" s="227"/>
      <c r="R49" s="227"/>
      <c r="S49" s="228"/>
      <c r="T49" s="229">
        <f t="shared" si="0"/>
        <v>2.988</v>
      </c>
      <c r="U49" s="231">
        <v>30</v>
      </c>
      <c r="V49" s="226">
        <f t="shared" si="5"/>
        <v>0.498</v>
      </c>
      <c r="W49" s="230">
        <f t="shared" si="6"/>
        <v>12.45</v>
      </c>
      <c r="X49" s="261" t="s">
        <v>1802</v>
      </c>
      <c r="Y49" s="453"/>
      <c r="AA49" s="459"/>
      <c r="AB49" s="459"/>
    </row>
    <row r="50" spans="1:28" s="105" customFormat="1" ht="12.75">
      <c r="A50" s="103">
        <v>1</v>
      </c>
      <c r="B50" s="137">
        <f t="shared" si="4"/>
        <v>35</v>
      </c>
      <c r="C50" s="269" t="s">
        <v>214</v>
      </c>
      <c r="D50" s="283" t="s">
        <v>365</v>
      </c>
      <c r="E50" s="275"/>
      <c r="F50" s="329" t="s">
        <v>1327</v>
      </c>
      <c r="G50" s="283" t="s">
        <v>154</v>
      </c>
      <c r="H50" s="329">
        <v>8.1300000000000008</v>
      </c>
      <c r="I50" s="331" t="s">
        <v>141</v>
      </c>
      <c r="J50" s="193"/>
      <c r="K50" s="193"/>
      <c r="L50" s="193"/>
      <c r="M50" s="224">
        <f t="shared" si="3"/>
        <v>249.99999999999994</v>
      </c>
      <c r="N50" s="225">
        <f t="shared" si="1"/>
        <v>169.37499999999997</v>
      </c>
      <c r="O50" s="218">
        <v>100</v>
      </c>
      <c r="P50" s="226">
        <f t="shared" si="2"/>
        <v>1.6937499999999996</v>
      </c>
      <c r="Q50" s="227"/>
      <c r="R50" s="227"/>
      <c r="S50" s="228"/>
      <c r="T50" s="229">
        <f t="shared" si="0"/>
        <v>1.6260000000000003</v>
      </c>
      <c r="U50" s="231">
        <v>30</v>
      </c>
      <c r="V50" s="226">
        <f t="shared" si="5"/>
        <v>0.27100000000000002</v>
      </c>
      <c r="W50" s="230">
        <f t="shared" si="6"/>
        <v>6.7750000000000004</v>
      </c>
      <c r="X50" s="261" t="s">
        <v>1802</v>
      </c>
      <c r="Y50" s="453"/>
      <c r="AA50" s="459"/>
      <c r="AB50" s="460"/>
    </row>
    <row r="51" spans="1:28" s="105" customFormat="1" ht="12.75">
      <c r="A51" s="103">
        <v>1</v>
      </c>
      <c r="B51" s="137">
        <f t="shared" si="4"/>
        <v>36</v>
      </c>
      <c r="C51" s="269" t="s">
        <v>214</v>
      </c>
      <c r="D51" s="283" t="s">
        <v>366</v>
      </c>
      <c r="E51" s="275"/>
      <c r="F51" s="329" t="s">
        <v>1328</v>
      </c>
      <c r="G51" s="283" t="s">
        <v>151</v>
      </c>
      <c r="H51" s="329">
        <v>3.11</v>
      </c>
      <c r="I51" s="331" t="s">
        <v>141</v>
      </c>
      <c r="J51" s="193"/>
      <c r="K51" s="193"/>
      <c r="L51" s="193"/>
      <c r="M51" s="224">
        <f t="shared" si="3"/>
        <v>249.99999999999994</v>
      </c>
      <c r="N51" s="225">
        <f t="shared" si="1"/>
        <v>64.791666666666643</v>
      </c>
      <c r="O51" s="218">
        <v>100</v>
      </c>
      <c r="P51" s="226">
        <f t="shared" si="2"/>
        <v>0.64791666666666647</v>
      </c>
      <c r="Q51" s="227"/>
      <c r="R51" s="227"/>
      <c r="S51" s="228"/>
      <c r="T51" s="229">
        <f t="shared" si="0"/>
        <v>0.622</v>
      </c>
      <c r="U51" s="231">
        <v>30</v>
      </c>
      <c r="V51" s="226">
        <f t="shared" si="5"/>
        <v>0.10366666666666666</v>
      </c>
      <c r="W51" s="230">
        <f t="shared" si="6"/>
        <v>2.5916666666666663</v>
      </c>
      <c r="X51" s="261" t="s">
        <v>1802</v>
      </c>
      <c r="Y51" s="290"/>
      <c r="AA51" s="459"/>
      <c r="AB51" s="459"/>
    </row>
    <row r="52" spans="1:28" s="105" customFormat="1" ht="12.75">
      <c r="A52" s="103">
        <v>1</v>
      </c>
      <c r="B52" s="137">
        <f t="shared" si="4"/>
        <v>37</v>
      </c>
      <c r="C52" s="269" t="s">
        <v>214</v>
      </c>
      <c r="D52" s="283" t="s">
        <v>874</v>
      </c>
      <c r="E52" s="275"/>
      <c r="F52" s="329" t="s">
        <v>1329</v>
      </c>
      <c r="G52" s="283" t="s">
        <v>1353</v>
      </c>
      <c r="H52" s="329">
        <v>2.2000000000000002</v>
      </c>
      <c r="I52" s="331"/>
      <c r="J52" s="193"/>
      <c r="K52" s="193"/>
      <c r="L52" s="193">
        <v>6</v>
      </c>
      <c r="M52" s="224">
        <f t="shared" si="3"/>
        <v>6</v>
      </c>
      <c r="N52" s="225">
        <f t="shared" si="1"/>
        <v>1.1000000000000001</v>
      </c>
      <c r="O52" s="218">
        <v>100</v>
      </c>
      <c r="P52" s="226">
        <f t="shared" si="2"/>
        <v>1.1000000000000001E-2</v>
      </c>
      <c r="Q52" s="227"/>
      <c r="R52" s="227"/>
      <c r="S52" s="228"/>
      <c r="T52" s="229">
        <f t="shared" si="0"/>
        <v>0.44000000000000006</v>
      </c>
      <c r="U52" s="231">
        <v>30</v>
      </c>
      <c r="V52" s="226">
        <f t="shared" si="5"/>
        <v>7.3333333333333334E-2</v>
      </c>
      <c r="W52" s="230">
        <f t="shared" si="6"/>
        <v>1.8333333333333333</v>
      </c>
      <c r="X52" s="261" t="s">
        <v>1802</v>
      </c>
      <c r="Y52" s="290"/>
      <c r="AA52" s="459"/>
      <c r="AB52" s="460"/>
    </row>
    <row r="53" spans="1:28" s="105" customFormat="1" ht="12.75">
      <c r="A53" s="103"/>
      <c r="B53" s="137">
        <f t="shared" si="4"/>
        <v>38</v>
      </c>
      <c r="C53" s="269" t="s">
        <v>214</v>
      </c>
      <c r="D53" s="283" t="s">
        <v>376</v>
      </c>
      <c r="E53" s="275"/>
      <c r="F53" s="329" t="s">
        <v>1330</v>
      </c>
      <c r="G53" s="283" t="s">
        <v>152</v>
      </c>
      <c r="H53" s="329">
        <v>11.57</v>
      </c>
      <c r="I53" s="331" t="s">
        <v>141</v>
      </c>
      <c r="J53" s="193"/>
      <c r="K53" s="193"/>
      <c r="L53" s="193"/>
      <c r="M53" s="224">
        <f t="shared" si="3"/>
        <v>249.99999999999994</v>
      </c>
      <c r="N53" s="225">
        <f t="shared" si="1"/>
        <v>241.04166666666663</v>
      </c>
      <c r="O53" s="218">
        <v>100</v>
      </c>
      <c r="P53" s="226">
        <f t="shared" si="2"/>
        <v>2.4104166666666664</v>
      </c>
      <c r="Q53" s="227"/>
      <c r="R53" s="227"/>
      <c r="S53" s="227"/>
      <c r="T53" s="229">
        <f t="shared" si="0"/>
        <v>2.3140000000000001</v>
      </c>
      <c r="U53" s="231">
        <v>30</v>
      </c>
      <c r="V53" s="226">
        <f t="shared" ref="V53" si="9">H53/U53</f>
        <v>0.38566666666666666</v>
      </c>
      <c r="W53" s="230">
        <f t="shared" ref="W53" si="10">V53*$W$7</f>
        <v>9.6416666666666657</v>
      </c>
      <c r="X53" s="261" t="s">
        <v>1802</v>
      </c>
      <c r="Y53" s="290"/>
      <c r="AA53" s="459"/>
      <c r="AB53" s="460"/>
    </row>
    <row r="54" spans="1:28" s="105" customFormat="1" ht="12.75">
      <c r="A54" s="103">
        <v>1</v>
      </c>
      <c r="B54" s="137">
        <f t="shared" si="4"/>
        <v>39</v>
      </c>
      <c r="C54" s="276" t="s">
        <v>272</v>
      </c>
      <c r="D54" s="283" t="s">
        <v>1818</v>
      </c>
      <c r="E54" s="275"/>
      <c r="F54" s="329" t="s">
        <v>1331</v>
      </c>
      <c r="G54" s="283" t="s">
        <v>1353</v>
      </c>
      <c r="H54" s="329">
        <v>48.61</v>
      </c>
      <c r="I54" s="331"/>
      <c r="J54" s="193"/>
      <c r="K54" s="193"/>
      <c r="L54" s="193"/>
      <c r="M54" s="224">
        <f>((I54*$H$10*12)+(K54*0.8*12)+L54)</f>
        <v>0</v>
      </c>
      <c r="N54" s="225">
        <f t="shared" si="1"/>
        <v>0</v>
      </c>
      <c r="O54" s="218">
        <v>100</v>
      </c>
      <c r="P54" s="226">
        <f t="shared" si="2"/>
        <v>0</v>
      </c>
      <c r="Q54" s="227"/>
      <c r="R54" s="227"/>
      <c r="S54" s="227"/>
      <c r="T54" s="229">
        <f t="shared" si="0"/>
        <v>9.7219999999999995</v>
      </c>
      <c r="U54" s="226"/>
      <c r="V54" s="226"/>
      <c r="W54" s="230"/>
      <c r="X54" s="261"/>
      <c r="Y54" s="290" t="s">
        <v>1803</v>
      </c>
      <c r="AA54" s="459"/>
      <c r="AB54" s="460"/>
    </row>
    <row r="55" spans="1:28" s="105" customFormat="1" ht="12.75">
      <c r="A55" s="103">
        <v>1</v>
      </c>
      <c r="B55" s="137">
        <f t="shared" si="4"/>
        <v>40</v>
      </c>
      <c r="C55" s="276" t="s">
        <v>272</v>
      </c>
      <c r="D55" s="283" t="s">
        <v>1819</v>
      </c>
      <c r="E55" s="275"/>
      <c r="F55" s="329" t="s">
        <v>1332</v>
      </c>
      <c r="G55" s="283" t="s">
        <v>151</v>
      </c>
      <c r="H55" s="329">
        <v>16.03</v>
      </c>
      <c r="I55" s="331"/>
      <c r="J55" s="193"/>
      <c r="K55" s="193"/>
      <c r="L55" s="193"/>
      <c r="M55" s="224">
        <f t="shared" ref="M55:M78" si="11">((I55*$H$10*12)+(K55*0.8*12)+L55)</f>
        <v>0</v>
      </c>
      <c r="N55" s="225">
        <f t="shared" si="1"/>
        <v>0</v>
      </c>
      <c r="O55" s="218">
        <v>100</v>
      </c>
      <c r="P55" s="226">
        <f t="shared" si="2"/>
        <v>0</v>
      </c>
      <c r="Q55" s="227"/>
      <c r="R55" s="227"/>
      <c r="S55" s="227"/>
      <c r="T55" s="229">
        <f t="shared" si="0"/>
        <v>3.206</v>
      </c>
      <c r="U55" s="226"/>
      <c r="V55" s="226"/>
      <c r="W55" s="230"/>
      <c r="X55" s="261"/>
      <c r="Y55" s="290" t="s">
        <v>1803</v>
      </c>
      <c r="AA55" s="459"/>
      <c r="AB55" s="460"/>
    </row>
    <row r="56" spans="1:28" s="105" customFormat="1" ht="12.75">
      <c r="A56" s="103"/>
      <c r="B56" s="137">
        <f t="shared" si="4"/>
        <v>41</v>
      </c>
      <c r="C56" s="276" t="s">
        <v>272</v>
      </c>
      <c r="D56" s="283" t="s">
        <v>1817</v>
      </c>
      <c r="E56" s="275"/>
      <c r="F56" s="329" t="s">
        <v>253</v>
      </c>
      <c r="G56" s="283" t="s">
        <v>1353</v>
      </c>
      <c r="H56" s="329">
        <v>6.46</v>
      </c>
      <c r="I56" s="331"/>
      <c r="J56" s="193"/>
      <c r="K56" s="193"/>
      <c r="L56" s="193"/>
      <c r="M56" s="224">
        <f t="shared" si="11"/>
        <v>0</v>
      </c>
      <c r="N56" s="225">
        <f t="shared" si="1"/>
        <v>0</v>
      </c>
      <c r="O56" s="218">
        <v>100</v>
      </c>
      <c r="P56" s="226">
        <f t="shared" si="2"/>
        <v>0</v>
      </c>
      <c r="Q56" s="227"/>
      <c r="R56" s="227"/>
      <c r="S56" s="227"/>
      <c r="T56" s="229">
        <f t="shared" si="0"/>
        <v>1.292</v>
      </c>
      <c r="U56" s="226"/>
      <c r="V56" s="226"/>
      <c r="W56" s="230"/>
      <c r="X56" s="261"/>
      <c r="Y56" s="290" t="s">
        <v>1803</v>
      </c>
      <c r="AA56" s="459"/>
      <c r="AB56" s="460"/>
    </row>
    <row r="57" spans="1:28" s="105" customFormat="1" ht="12.75">
      <c r="A57" s="103">
        <v>1</v>
      </c>
      <c r="B57" s="137">
        <f t="shared" si="4"/>
        <v>42</v>
      </c>
      <c r="C57" s="276" t="s">
        <v>272</v>
      </c>
      <c r="D57" s="283" t="s">
        <v>1818</v>
      </c>
      <c r="E57" s="275"/>
      <c r="F57" s="329" t="s">
        <v>1333</v>
      </c>
      <c r="G57" s="283" t="s">
        <v>1353</v>
      </c>
      <c r="H57" s="329">
        <v>52.17</v>
      </c>
      <c r="I57" s="331"/>
      <c r="J57" s="193"/>
      <c r="K57" s="193"/>
      <c r="L57" s="193"/>
      <c r="M57" s="224">
        <f t="shared" si="11"/>
        <v>0</v>
      </c>
      <c r="N57" s="225">
        <f t="shared" si="1"/>
        <v>0</v>
      </c>
      <c r="O57" s="218">
        <v>100</v>
      </c>
      <c r="P57" s="226">
        <f t="shared" si="2"/>
        <v>0</v>
      </c>
      <c r="Q57" s="227"/>
      <c r="R57" s="227"/>
      <c r="S57" s="227"/>
      <c r="T57" s="229">
        <f t="shared" si="0"/>
        <v>10.434000000000001</v>
      </c>
      <c r="U57" s="226"/>
      <c r="V57" s="226"/>
      <c r="W57" s="230"/>
      <c r="X57" s="261"/>
      <c r="Y57" s="290" t="s">
        <v>1803</v>
      </c>
    </row>
    <row r="58" spans="1:28" s="105" customFormat="1" ht="12.75">
      <c r="A58" s="103"/>
      <c r="B58" s="137">
        <f t="shared" si="4"/>
        <v>43</v>
      </c>
      <c r="C58" s="276" t="s">
        <v>272</v>
      </c>
      <c r="D58" s="283" t="s">
        <v>1821</v>
      </c>
      <c r="E58" s="275"/>
      <c r="F58" s="329" t="s">
        <v>1334</v>
      </c>
      <c r="G58" s="283" t="s">
        <v>1353</v>
      </c>
      <c r="H58" s="329">
        <v>15.2</v>
      </c>
      <c r="I58" s="331"/>
      <c r="J58" s="193"/>
      <c r="K58" s="193"/>
      <c r="L58" s="193"/>
      <c r="M58" s="224">
        <f t="shared" si="11"/>
        <v>0</v>
      </c>
      <c r="N58" s="225">
        <f t="shared" si="1"/>
        <v>0</v>
      </c>
      <c r="O58" s="218">
        <v>100</v>
      </c>
      <c r="P58" s="226">
        <f t="shared" si="2"/>
        <v>0</v>
      </c>
      <c r="Q58" s="227"/>
      <c r="R58" s="227"/>
      <c r="S58" s="227"/>
      <c r="T58" s="229">
        <f t="shared" si="0"/>
        <v>3.04</v>
      </c>
      <c r="U58" s="226"/>
      <c r="V58" s="226"/>
      <c r="W58" s="230"/>
      <c r="X58" s="261"/>
      <c r="Y58" s="290" t="s">
        <v>1803</v>
      </c>
    </row>
    <row r="59" spans="1:28" s="105" customFormat="1" ht="12.75">
      <c r="A59" s="103">
        <v>1</v>
      </c>
      <c r="B59" s="137">
        <f t="shared" si="4"/>
        <v>44</v>
      </c>
      <c r="C59" s="276" t="s">
        <v>272</v>
      </c>
      <c r="D59" s="283" t="s">
        <v>1821</v>
      </c>
      <c r="E59" s="275"/>
      <c r="F59" s="329" t="s">
        <v>1335</v>
      </c>
      <c r="G59" s="283" t="s">
        <v>1353</v>
      </c>
      <c r="H59" s="329">
        <v>15.23</v>
      </c>
      <c r="I59" s="331"/>
      <c r="J59" s="193"/>
      <c r="K59" s="193"/>
      <c r="L59" s="193"/>
      <c r="M59" s="224">
        <f t="shared" si="11"/>
        <v>0</v>
      </c>
      <c r="N59" s="225">
        <f t="shared" si="1"/>
        <v>0</v>
      </c>
      <c r="O59" s="218">
        <v>100</v>
      </c>
      <c r="P59" s="226">
        <f t="shared" si="2"/>
        <v>0</v>
      </c>
      <c r="Q59" s="227"/>
      <c r="R59" s="227"/>
      <c r="S59" s="228"/>
      <c r="T59" s="229">
        <f t="shared" si="0"/>
        <v>3.0459999999999998</v>
      </c>
      <c r="U59" s="226"/>
      <c r="V59" s="226"/>
      <c r="W59" s="230"/>
      <c r="X59" s="261"/>
      <c r="Y59" s="290" t="s">
        <v>1803</v>
      </c>
    </row>
    <row r="60" spans="1:28" s="105" customFormat="1" ht="12.75">
      <c r="A60" s="103"/>
      <c r="B60" s="137">
        <f t="shared" si="4"/>
        <v>45</v>
      </c>
      <c r="C60" s="276" t="s">
        <v>272</v>
      </c>
      <c r="D60" s="283" t="s">
        <v>1822</v>
      </c>
      <c r="E60" s="275"/>
      <c r="F60" s="329" t="s">
        <v>1336</v>
      </c>
      <c r="G60" s="283" t="s">
        <v>1353</v>
      </c>
      <c r="H60" s="329">
        <v>14.02</v>
      </c>
      <c r="I60" s="331"/>
      <c r="J60" s="193"/>
      <c r="K60" s="193"/>
      <c r="L60" s="193"/>
      <c r="M60" s="224">
        <f t="shared" si="11"/>
        <v>0</v>
      </c>
      <c r="N60" s="225">
        <f t="shared" si="1"/>
        <v>0</v>
      </c>
      <c r="O60" s="218">
        <v>100</v>
      </c>
      <c r="P60" s="226">
        <f t="shared" si="2"/>
        <v>0</v>
      </c>
      <c r="Q60" s="227"/>
      <c r="R60" s="227"/>
      <c r="S60" s="228"/>
      <c r="T60" s="229">
        <f t="shared" si="0"/>
        <v>2.8039999999999998</v>
      </c>
      <c r="U60" s="226"/>
      <c r="V60" s="226"/>
      <c r="W60" s="230"/>
      <c r="X60" s="261"/>
      <c r="Y60" s="290" t="s">
        <v>1803</v>
      </c>
    </row>
    <row r="61" spans="1:28" s="105" customFormat="1" ht="12.75">
      <c r="A61" s="103"/>
      <c r="B61" s="137">
        <f t="shared" si="4"/>
        <v>46</v>
      </c>
      <c r="C61" s="276" t="s">
        <v>272</v>
      </c>
      <c r="D61" s="283" t="s">
        <v>1823</v>
      </c>
      <c r="E61" s="275"/>
      <c r="F61" s="329" t="s">
        <v>1337</v>
      </c>
      <c r="G61" s="283" t="s">
        <v>1353</v>
      </c>
      <c r="H61" s="329">
        <v>18.850000000000001</v>
      </c>
      <c r="I61" s="331"/>
      <c r="J61" s="193"/>
      <c r="K61" s="193"/>
      <c r="L61" s="193"/>
      <c r="M61" s="224">
        <f t="shared" si="11"/>
        <v>0</v>
      </c>
      <c r="N61" s="225">
        <f t="shared" si="1"/>
        <v>0</v>
      </c>
      <c r="O61" s="218">
        <v>100</v>
      </c>
      <c r="P61" s="226">
        <f t="shared" si="2"/>
        <v>0</v>
      </c>
      <c r="Q61" s="227"/>
      <c r="R61" s="227"/>
      <c r="S61" s="228"/>
      <c r="T61" s="229">
        <f t="shared" si="0"/>
        <v>3.77</v>
      </c>
      <c r="U61" s="226"/>
      <c r="V61" s="226"/>
      <c r="W61" s="230"/>
      <c r="X61" s="261"/>
      <c r="Y61" s="290" t="s">
        <v>1803</v>
      </c>
    </row>
    <row r="62" spans="1:28" s="105" customFormat="1" ht="12.75">
      <c r="A62" s="103">
        <v>1</v>
      </c>
      <c r="B62" s="137">
        <f t="shared" si="4"/>
        <v>47</v>
      </c>
      <c r="C62" s="276" t="s">
        <v>272</v>
      </c>
      <c r="D62" s="283" t="s">
        <v>1824</v>
      </c>
      <c r="E62" s="275"/>
      <c r="F62" s="329" t="s">
        <v>1338</v>
      </c>
      <c r="G62" s="283" t="s">
        <v>1353</v>
      </c>
      <c r="H62" s="329">
        <v>11.98</v>
      </c>
      <c r="I62" s="331"/>
      <c r="J62" s="193"/>
      <c r="K62" s="193"/>
      <c r="L62" s="193"/>
      <c r="M62" s="224">
        <f t="shared" si="11"/>
        <v>0</v>
      </c>
      <c r="N62" s="225">
        <f t="shared" si="1"/>
        <v>0</v>
      </c>
      <c r="O62" s="218">
        <v>100</v>
      </c>
      <c r="P62" s="226">
        <f t="shared" si="2"/>
        <v>0</v>
      </c>
      <c r="Q62" s="227"/>
      <c r="R62" s="227"/>
      <c r="S62" s="228"/>
      <c r="T62" s="229">
        <f t="shared" si="0"/>
        <v>2.3959999999999999</v>
      </c>
      <c r="U62" s="226"/>
      <c r="V62" s="226"/>
      <c r="W62" s="230"/>
      <c r="X62" s="261"/>
      <c r="Y62" s="290" t="s">
        <v>1803</v>
      </c>
    </row>
    <row r="63" spans="1:28" s="105" customFormat="1" ht="12.75">
      <c r="A63" s="103"/>
      <c r="B63" s="137">
        <f t="shared" si="4"/>
        <v>48</v>
      </c>
      <c r="C63" s="276" t="s">
        <v>272</v>
      </c>
      <c r="D63" s="283" t="s">
        <v>1821</v>
      </c>
      <c r="E63" s="275"/>
      <c r="F63" s="329" t="s">
        <v>1339</v>
      </c>
      <c r="G63" s="283" t="s">
        <v>1353</v>
      </c>
      <c r="H63" s="329">
        <v>22.14</v>
      </c>
      <c r="I63" s="331"/>
      <c r="J63" s="193"/>
      <c r="K63" s="193"/>
      <c r="L63" s="193"/>
      <c r="M63" s="224">
        <f t="shared" si="11"/>
        <v>0</v>
      </c>
      <c r="N63" s="225">
        <f t="shared" si="1"/>
        <v>0</v>
      </c>
      <c r="O63" s="218">
        <v>100</v>
      </c>
      <c r="P63" s="226">
        <f t="shared" si="2"/>
        <v>0</v>
      </c>
      <c r="Q63" s="227"/>
      <c r="R63" s="227"/>
      <c r="S63" s="228"/>
      <c r="T63" s="229">
        <f t="shared" si="0"/>
        <v>4.4279999999999999</v>
      </c>
      <c r="U63" s="226"/>
      <c r="V63" s="226"/>
      <c r="W63" s="230"/>
      <c r="X63" s="261"/>
      <c r="Y63" s="290" t="s">
        <v>1803</v>
      </c>
    </row>
    <row r="64" spans="1:28" s="105" customFormat="1" ht="12.75">
      <c r="A64" s="103">
        <v>1</v>
      </c>
      <c r="B64" s="137">
        <f t="shared" si="4"/>
        <v>49</v>
      </c>
      <c r="C64" s="276" t="s">
        <v>272</v>
      </c>
      <c r="D64" s="283" t="s">
        <v>1818</v>
      </c>
      <c r="E64" s="275"/>
      <c r="F64" s="329" t="s">
        <v>1340</v>
      </c>
      <c r="G64" s="283" t="s">
        <v>1353</v>
      </c>
      <c r="H64" s="329">
        <v>46.95</v>
      </c>
      <c r="I64" s="331"/>
      <c r="J64" s="193"/>
      <c r="K64" s="193"/>
      <c r="L64" s="193"/>
      <c r="M64" s="224">
        <f t="shared" si="11"/>
        <v>0</v>
      </c>
      <c r="N64" s="225">
        <f t="shared" si="1"/>
        <v>0</v>
      </c>
      <c r="O64" s="218">
        <v>100</v>
      </c>
      <c r="P64" s="226">
        <f t="shared" si="2"/>
        <v>0</v>
      </c>
      <c r="Q64" s="227"/>
      <c r="R64" s="227"/>
      <c r="S64" s="228"/>
      <c r="T64" s="229">
        <f t="shared" si="0"/>
        <v>9.39</v>
      </c>
      <c r="U64" s="226"/>
      <c r="V64" s="226"/>
      <c r="W64" s="230"/>
      <c r="X64" s="261"/>
      <c r="Y64" s="290" t="s">
        <v>1803</v>
      </c>
    </row>
    <row r="65" spans="1:25" s="105" customFormat="1" ht="12.75">
      <c r="A65" s="103"/>
      <c r="B65" s="137">
        <f t="shared" si="4"/>
        <v>50</v>
      </c>
      <c r="C65" s="276" t="s">
        <v>272</v>
      </c>
      <c r="D65" s="283" t="s">
        <v>1819</v>
      </c>
      <c r="E65" s="275"/>
      <c r="F65" s="329" t="s">
        <v>1341</v>
      </c>
      <c r="G65" s="283" t="s">
        <v>151</v>
      </c>
      <c r="H65" s="329">
        <v>22.44</v>
      </c>
      <c r="I65" s="331"/>
      <c r="J65" s="193"/>
      <c r="K65" s="193"/>
      <c r="L65" s="193"/>
      <c r="M65" s="224">
        <f t="shared" si="11"/>
        <v>0</v>
      </c>
      <c r="N65" s="225">
        <f t="shared" si="1"/>
        <v>0</v>
      </c>
      <c r="O65" s="218">
        <v>100</v>
      </c>
      <c r="P65" s="226">
        <f t="shared" si="2"/>
        <v>0</v>
      </c>
      <c r="Q65" s="227"/>
      <c r="R65" s="227"/>
      <c r="S65" s="228"/>
      <c r="T65" s="229">
        <f t="shared" si="0"/>
        <v>4.4880000000000004</v>
      </c>
      <c r="U65" s="226"/>
      <c r="V65" s="226"/>
      <c r="W65" s="230"/>
      <c r="X65" s="261"/>
      <c r="Y65" s="290" t="s">
        <v>1803</v>
      </c>
    </row>
    <row r="66" spans="1:25" s="105" customFormat="1" ht="12.75">
      <c r="A66" s="103"/>
      <c r="B66" s="137">
        <f t="shared" si="4"/>
        <v>51</v>
      </c>
      <c r="C66" s="276" t="s">
        <v>272</v>
      </c>
      <c r="D66" s="283" t="s">
        <v>1818</v>
      </c>
      <c r="E66" s="275"/>
      <c r="F66" s="329" t="s">
        <v>1342</v>
      </c>
      <c r="G66" s="283" t="s">
        <v>1353</v>
      </c>
      <c r="H66" s="329">
        <v>48.31</v>
      </c>
      <c r="I66" s="331"/>
      <c r="J66" s="193"/>
      <c r="K66" s="193"/>
      <c r="L66" s="193"/>
      <c r="M66" s="224">
        <f t="shared" si="11"/>
        <v>0</v>
      </c>
      <c r="N66" s="225">
        <f t="shared" si="1"/>
        <v>0</v>
      </c>
      <c r="O66" s="218">
        <v>100</v>
      </c>
      <c r="P66" s="226">
        <f t="shared" si="2"/>
        <v>0</v>
      </c>
      <c r="Q66" s="227"/>
      <c r="R66" s="227"/>
      <c r="S66" s="228"/>
      <c r="T66" s="229">
        <f t="shared" si="0"/>
        <v>9.6620000000000008</v>
      </c>
      <c r="U66" s="226"/>
      <c r="V66" s="226"/>
      <c r="W66" s="230"/>
      <c r="X66" s="261"/>
      <c r="Y66" s="290" t="s">
        <v>1803</v>
      </c>
    </row>
    <row r="67" spans="1:25" s="105" customFormat="1" ht="12.75">
      <c r="A67" s="103">
        <v>1</v>
      </c>
      <c r="B67" s="137">
        <f t="shared" si="4"/>
        <v>52</v>
      </c>
      <c r="C67" s="276" t="s">
        <v>272</v>
      </c>
      <c r="D67" s="283" t="s">
        <v>1823</v>
      </c>
      <c r="E67" s="275"/>
      <c r="F67" s="329" t="s">
        <v>1343</v>
      </c>
      <c r="G67" s="283" t="s">
        <v>1353</v>
      </c>
      <c r="H67" s="329">
        <v>19.03</v>
      </c>
      <c r="I67" s="331"/>
      <c r="J67" s="193"/>
      <c r="K67" s="193"/>
      <c r="L67" s="193"/>
      <c r="M67" s="224">
        <f t="shared" si="11"/>
        <v>0</v>
      </c>
      <c r="N67" s="225">
        <f t="shared" si="1"/>
        <v>0</v>
      </c>
      <c r="O67" s="218">
        <v>100</v>
      </c>
      <c r="P67" s="226">
        <f t="shared" si="2"/>
        <v>0</v>
      </c>
      <c r="Q67" s="227"/>
      <c r="R67" s="227"/>
      <c r="S67" s="228"/>
      <c r="T67" s="229">
        <f t="shared" si="0"/>
        <v>3.8060000000000005</v>
      </c>
      <c r="U67" s="226"/>
      <c r="V67" s="226"/>
      <c r="W67" s="230"/>
      <c r="X67" s="261"/>
      <c r="Y67" s="290" t="s">
        <v>1803</v>
      </c>
    </row>
    <row r="68" spans="1:25" s="105" customFormat="1" ht="12.75">
      <c r="A68" s="103"/>
      <c r="B68" s="137">
        <f t="shared" si="4"/>
        <v>53</v>
      </c>
      <c r="C68" s="276" t="s">
        <v>272</v>
      </c>
      <c r="D68" s="283" t="s">
        <v>1823</v>
      </c>
      <c r="E68" s="275"/>
      <c r="F68" s="329" t="s">
        <v>1344</v>
      </c>
      <c r="G68" s="283" t="s">
        <v>1353</v>
      </c>
      <c r="H68" s="329">
        <v>18.72</v>
      </c>
      <c r="I68" s="331"/>
      <c r="J68" s="193"/>
      <c r="K68" s="193"/>
      <c r="L68" s="193"/>
      <c r="M68" s="224">
        <f t="shared" si="11"/>
        <v>0</v>
      </c>
      <c r="N68" s="225">
        <f t="shared" si="1"/>
        <v>0</v>
      </c>
      <c r="O68" s="218">
        <v>100</v>
      </c>
      <c r="P68" s="226">
        <f t="shared" si="2"/>
        <v>0</v>
      </c>
      <c r="Q68" s="227"/>
      <c r="R68" s="227"/>
      <c r="S68" s="228"/>
      <c r="T68" s="229">
        <f t="shared" si="0"/>
        <v>3.7439999999999998</v>
      </c>
      <c r="U68" s="226"/>
      <c r="V68" s="226"/>
      <c r="W68" s="230"/>
      <c r="X68" s="261"/>
      <c r="Y68" s="290" t="s">
        <v>1803</v>
      </c>
    </row>
    <row r="69" spans="1:25" s="105" customFormat="1" ht="12.75">
      <c r="A69" s="103"/>
      <c r="B69" s="137">
        <f t="shared" si="4"/>
        <v>54</v>
      </c>
      <c r="C69" s="276" t="s">
        <v>272</v>
      </c>
      <c r="D69" s="283" t="s">
        <v>1823</v>
      </c>
      <c r="E69" s="275"/>
      <c r="F69" s="329" t="s">
        <v>1345</v>
      </c>
      <c r="G69" s="283" t="s">
        <v>1353</v>
      </c>
      <c r="H69" s="329">
        <v>18.78</v>
      </c>
      <c r="I69" s="331"/>
      <c r="J69" s="193"/>
      <c r="K69" s="193"/>
      <c r="L69" s="193"/>
      <c r="M69" s="224">
        <f t="shared" si="11"/>
        <v>0</v>
      </c>
      <c r="N69" s="225">
        <f t="shared" si="1"/>
        <v>0</v>
      </c>
      <c r="O69" s="218">
        <v>100</v>
      </c>
      <c r="P69" s="226">
        <f t="shared" si="2"/>
        <v>0</v>
      </c>
      <c r="Q69" s="227"/>
      <c r="R69" s="227"/>
      <c r="S69" s="228"/>
      <c r="T69" s="229">
        <f t="shared" si="0"/>
        <v>3.7560000000000002</v>
      </c>
      <c r="U69" s="226"/>
      <c r="V69" s="226"/>
      <c r="W69" s="230"/>
      <c r="X69" s="261"/>
      <c r="Y69" s="290" t="s">
        <v>1803</v>
      </c>
    </row>
    <row r="70" spans="1:25" s="105" customFormat="1" ht="12.75">
      <c r="A70" s="103">
        <v>1</v>
      </c>
      <c r="B70" s="137">
        <f t="shared" si="4"/>
        <v>55</v>
      </c>
      <c r="C70" s="276" t="s">
        <v>272</v>
      </c>
      <c r="D70" s="283" t="s">
        <v>1823</v>
      </c>
      <c r="E70" s="275"/>
      <c r="F70" s="329" t="s">
        <v>1346</v>
      </c>
      <c r="G70" s="283" t="s">
        <v>1353</v>
      </c>
      <c r="H70" s="329">
        <v>18.62</v>
      </c>
      <c r="I70" s="331"/>
      <c r="J70" s="193"/>
      <c r="K70" s="193"/>
      <c r="L70" s="193"/>
      <c r="M70" s="224">
        <f t="shared" si="11"/>
        <v>0</v>
      </c>
      <c r="N70" s="225">
        <f t="shared" si="1"/>
        <v>0</v>
      </c>
      <c r="O70" s="218">
        <v>100</v>
      </c>
      <c r="P70" s="226">
        <f t="shared" si="2"/>
        <v>0</v>
      </c>
      <c r="Q70" s="227"/>
      <c r="R70" s="227"/>
      <c r="S70" s="228"/>
      <c r="T70" s="229">
        <f t="shared" si="0"/>
        <v>3.7240000000000002</v>
      </c>
      <c r="U70" s="226"/>
      <c r="V70" s="226"/>
      <c r="W70" s="230"/>
      <c r="X70" s="261"/>
      <c r="Y70" s="290" t="s">
        <v>1803</v>
      </c>
    </row>
    <row r="71" spans="1:25" s="105" customFormat="1" ht="12.75">
      <c r="A71" s="103"/>
      <c r="B71" s="137">
        <f t="shared" si="4"/>
        <v>56</v>
      </c>
      <c r="C71" s="276" t="s">
        <v>272</v>
      </c>
      <c r="D71" s="283" t="s">
        <v>1816</v>
      </c>
      <c r="E71" s="275"/>
      <c r="F71" s="329" t="s">
        <v>247</v>
      </c>
      <c r="G71" s="283" t="s">
        <v>1353</v>
      </c>
      <c r="H71" s="329">
        <v>2.58</v>
      </c>
      <c r="I71" s="331"/>
      <c r="J71" s="193"/>
      <c r="K71" s="193"/>
      <c r="L71" s="193"/>
      <c r="M71" s="193"/>
      <c r="N71" s="193"/>
      <c r="O71" s="193"/>
      <c r="P71" s="193"/>
      <c r="Q71" s="227"/>
      <c r="R71" s="227"/>
      <c r="S71" s="193"/>
      <c r="T71" s="193"/>
      <c r="U71" s="226"/>
      <c r="V71" s="226"/>
      <c r="W71" s="230"/>
      <c r="X71" s="261"/>
      <c r="Y71" s="290" t="s">
        <v>1803</v>
      </c>
    </row>
    <row r="72" spans="1:25" s="105" customFormat="1" ht="12.75">
      <c r="A72" s="103">
        <v>1</v>
      </c>
      <c r="B72" s="137">
        <f t="shared" si="4"/>
        <v>57</v>
      </c>
      <c r="C72" s="276" t="s">
        <v>272</v>
      </c>
      <c r="D72" s="283" t="s">
        <v>1825</v>
      </c>
      <c r="E72" s="275"/>
      <c r="F72" s="329" t="s">
        <v>1347</v>
      </c>
      <c r="G72" s="283" t="s">
        <v>1353</v>
      </c>
      <c r="H72" s="329">
        <v>12.28</v>
      </c>
      <c r="I72" s="331"/>
      <c r="J72" s="193"/>
      <c r="K72" s="193"/>
      <c r="L72" s="193"/>
      <c r="M72" s="224">
        <f t="shared" si="11"/>
        <v>0</v>
      </c>
      <c r="N72" s="225">
        <f t="shared" si="1"/>
        <v>0</v>
      </c>
      <c r="O72" s="218">
        <v>100</v>
      </c>
      <c r="P72" s="226">
        <f t="shared" si="2"/>
        <v>0</v>
      </c>
      <c r="Q72" s="227"/>
      <c r="R72" s="227"/>
      <c r="S72" s="227"/>
      <c r="T72" s="229">
        <f t="shared" si="0"/>
        <v>2.456</v>
      </c>
      <c r="U72" s="226"/>
      <c r="V72" s="226"/>
      <c r="W72" s="230"/>
      <c r="X72" s="261"/>
      <c r="Y72" s="290" t="s">
        <v>1803</v>
      </c>
    </row>
    <row r="73" spans="1:25" s="105" customFormat="1" ht="12.75">
      <c r="A73" s="103"/>
      <c r="B73" s="137">
        <f t="shared" si="4"/>
        <v>58</v>
      </c>
      <c r="C73" s="276" t="s">
        <v>272</v>
      </c>
      <c r="D73" s="283" t="s">
        <v>1116</v>
      </c>
      <c r="E73" s="275"/>
      <c r="F73" s="329" t="s">
        <v>1348</v>
      </c>
      <c r="G73" s="283" t="s">
        <v>1353</v>
      </c>
      <c r="H73" s="329">
        <v>64</v>
      </c>
      <c r="I73" s="331"/>
      <c r="J73" s="193"/>
      <c r="K73" s="193"/>
      <c r="L73" s="193"/>
      <c r="M73" s="224">
        <f t="shared" si="11"/>
        <v>0</v>
      </c>
      <c r="N73" s="225">
        <f t="shared" si="1"/>
        <v>0</v>
      </c>
      <c r="O73" s="218">
        <v>100</v>
      </c>
      <c r="P73" s="226">
        <f t="shared" si="2"/>
        <v>0</v>
      </c>
      <c r="Q73" s="227"/>
      <c r="R73" s="227"/>
      <c r="S73" s="227"/>
      <c r="T73" s="229">
        <f t="shared" si="0"/>
        <v>12.8</v>
      </c>
      <c r="U73" s="226"/>
      <c r="V73" s="226"/>
      <c r="W73" s="230"/>
      <c r="X73" s="261"/>
      <c r="Y73" s="290" t="s">
        <v>1803</v>
      </c>
    </row>
    <row r="74" spans="1:25" s="105" customFormat="1" ht="12.75">
      <c r="A74" s="103">
        <v>1</v>
      </c>
      <c r="B74" s="137">
        <f t="shared" si="4"/>
        <v>59</v>
      </c>
      <c r="C74" s="276" t="s">
        <v>272</v>
      </c>
      <c r="D74" s="283" t="s">
        <v>1116</v>
      </c>
      <c r="E74" s="275"/>
      <c r="F74" s="329" t="s">
        <v>1349</v>
      </c>
      <c r="G74" s="283" t="s">
        <v>1353</v>
      </c>
      <c r="H74" s="329">
        <v>46.34</v>
      </c>
      <c r="I74" s="331"/>
      <c r="J74" s="193"/>
      <c r="K74" s="193"/>
      <c r="L74" s="193"/>
      <c r="M74" s="224">
        <f t="shared" si="11"/>
        <v>0</v>
      </c>
      <c r="N74" s="225">
        <f t="shared" si="1"/>
        <v>0</v>
      </c>
      <c r="O74" s="218">
        <v>100</v>
      </c>
      <c r="P74" s="226">
        <f t="shared" si="2"/>
        <v>0</v>
      </c>
      <c r="Q74" s="227"/>
      <c r="R74" s="227"/>
      <c r="S74" s="227"/>
      <c r="T74" s="229">
        <f t="shared" si="0"/>
        <v>9.2680000000000007</v>
      </c>
      <c r="U74" s="226"/>
      <c r="V74" s="226"/>
      <c r="W74" s="230"/>
      <c r="X74" s="261"/>
      <c r="Y74" s="290" t="s">
        <v>1803</v>
      </c>
    </row>
    <row r="75" spans="1:25" s="105" customFormat="1" ht="12.75">
      <c r="A75" s="103"/>
      <c r="B75" s="137">
        <f t="shared" si="4"/>
        <v>60</v>
      </c>
      <c r="C75" s="276" t="s">
        <v>272</v>
      </c>
      <c r="D75" s="283" t="s">
        <v>1826</v>
      </c>
      <c r="E75" s="275"/>
      <c r="F75" s="329" t="s">
        <v>1355</v>
      </c>
      <c r="G75" s="283" t="s">
        <v>151</v>
      </c>
      <c r="H75" s="329">
        <v>19.54</v>
      </c>
      <c r="I75" s="331"/>
      <c r="J75" s="193"/>
      <c r="K75" s="193"/>
      <c r="L75" s="193"/>
      <c r="M75" s="224">
        <f t="shared" si="11"/>
        <v>0</v>
      </c>
      <c r="N75" s="225">
        <f t="shared" si="1"/>
        <v>0</v>
      </c>
      <c r="O75" s="218">
        <v>100</v>
      </c>
      <c r="P75" s="226">
        <f t="shared" si="2"/>
        <v>0</v>
      </c>
      <c r="Q75" s="227"/>
      <c r="R75" s="227"/>
      <c r="S75" s="227"/>
      <c r="T75" s="229">
        <f t="shared" si="0"/>
        <v>3.9079999999999999</v>
      </c>
      <c r="U75" s="226"/>
      <c r="V75" s="226"/>
      <c r="W75" s="230"/>
      <c r="X75" s="261"/>
      <c r="Y75" s="290" t="s">
        <v>1803</v>
      </c>
    </row>
    <row r="76" spans="1:25" s="105" customFormat="1" ht="12.75">
      <c r="A76" s="103">
        <v>1</v>
      </c>
      <c r="B76" s="137">
        <f t="shared" si="4"/>
        <v>61</v>
      </c>
      <c r="C76" s="276" t="s">
        <v>272</v>
      </c>
      <c r="D76" s="283" t="s">
        <v>213</v>
      </c>
      <c r="E76" s="328"/>
      <c r="F76" s="329" t="s">
        <v>1350</v>
      </c>
      <c r="G76" s="283" t="s">
        <v>151</v>
      </c>
      <c r="H76" s="329">
        <v>1.9</v>
      </c>
      <c r="I76" s="331"/>
      <c r="J76" s="193"/>
      <c r="K76" s="193"/>
      <c r="L76" s="193"/>
      <c r="M76" s="224">
        <f t="shared" si="11"/>
        <v>0</v>
      </c>
      <c r="N76" s="225">
        <f t="shared" si="1"/>
        <v>0</v>
      </c>
      <c r="O76" s="218">
        <v>100</v>
      </c>
      <c r="P76" s="226">
        <f t="shared" si="2"/>
        <v>0</v>
      </c>
      <c r="Q76" s="227"/>
      <c r="R76" s="227"/>
      <c r="S76" s="227"/>
      <c r="T76" s="229">
        <f t="shared" si="0"/>
        <v>0.38</v>
      </c>
      <c r="U76" s="226"/>
      <c r="V76" s="226"/>
      <c r="W76" s="230"/>
      <c r="X76" s="261"/>
      <c r="Y76" s="290" t="s">
        <v>1803</v>
      </c>
    </row>
    <row r="77" spans="1:25" s="105" customFormat="1" ht="12.75">
      <c r="A77" s="103"/>
      <c r="B77" s="137">
        <f t="shared" si="4"/>
        <v>62</v>
      </c>
      <c r="C77" s="276" t="s">
        <v>272</v>
      </c>
      <c r="D77" s="283" t="s">
        <v>213</v>
      </c>
      <c r="E77" s="328"/>
      <c r="F77" s="329" t="s">
        <v>1351</v>
      </c>
      <c r="G77" s="283" t="s">
        <v>151</v>
      </c>
      <c r="H77" s="329">
        <v>1.9</v>
      </c>
      <c r="I77" s="331"/>
      <c r="J77" s="193"/>
      <c r="K77" s="193"/>
      <c r="L77" s="193"/>
      <c r="M77" s="224">
        <f t="shared" si="11"/>
        <v>0</v>
      </c>
      <c r="N77" s="225">
        <f t="shared" si="1"/>
        <v>0</v>
      </c>
      <c r="O77" s="218">
        <v>100</v>
      </c>
      <c r="P77" s="226">
        <f t="shared" si="2"/>
        <v>0</v>
      </c>
      <c r="Q77" s="227"/>
      <c r="R77" s="227"/>
      <c r="S77" s="227"/>
      <c r="T77" s="229">
        <f t="shared" si="0"/>
        <v>0.38</v>
      </c>
      <c r="U77" s="226"/>
      <c r="V77" s="226"/>
      <c r="W77" s="230"/>
      <c r="X77" s="261"/>
      <c r="Y77" s="290" t="s">
        <v>1803</v>
      </c>
    </row>
    <row r="78" spans="1:25" s="105" customFormat="1" ht="12.75">
      <c r="A78" s="103">
        <v>1</v>
      </c>
      <c r="B78" s="137">
        <f t="shared" si="4"/>
        <v>63</v>
      </c>
      <c r="C78" s="276" t="s">
        <v>272</v>
      </c>
      <c r="D78" s="283" t="s">
        <v>1117</v>
      </c>
      <c r="E78" s="328"/>
      <c r="F78" s="329" t="s">
        <v>274</v>
      </c>
      <c r="G78" s="283" t="s">
        <v>1353</v>
      </c>
      <c r="H78" s="329">
        <v>3.83</v>
      </c>
      <c r="I78" s="331"/>
      <c r="J78" s="193"/>
      <c r="K78" s="193"/>
      <c r="L78" s="193"/>
      <c r="M78" s="224">
        <f t="shared" si="11"/>
        <v>0</v>
      </c>
      <c r="N78" s="225">
        <f t="shared" ref="N78" si="12">(H78*M78)/12</f>
        <v>0</v>
      </c>
      <c r="O78" s="218">
        <v>100</v>
      </c>
      <c r="P78" s="226">
        <f t="shared" si="2"/>
        <v>0</v>
      </c>
      <c r="Q78" s="227"/>
      <c r="R78" s="227"/>
      <c r="S78" s="228"/>
      <c r="T78" s="229">
        <f t="shared" ref="T78" si="13">H78/O78*$O$7</f>
        <v>0.76600000000000001</v>
      </c>
      <c r="U78" s="226"/>
      <c r="V78" s="226"/>
      <c r="W78" s="230"/>
      <c r="X78" s="261"/>
      <c r="Y78" s="290" t="s">
        <v>1803</v>
      </c>
    </row>
    <row r="79" spans="1:25" s="105" customFormat="1" ht="12.75">
      <c r="A79" s="103">
        <v>1</v>
      </c>
      <c r="B79" s="265" t="e">
        <f>#REF!+1</f>
        <v>#REF!</v>
      </c>
      <c r="C79" s="247"/>
      <c r="D79" s="266"/>
      <c r="E79" s="190"/>
      <c r="F79" s="189"/>
      <c r="G79" s="193"/>
      <c r="H79" s="223"/>
      <c r="I79" s="193"/>
      <c r="J79" s="193"/>
      <c r="K79" s="193"/>
      <c r="L79" s="193"/>
      <c r="M79" s="193"/>
      <c r="N79" s="193"/>
      <c r="O79" s="193"/>
      <c r="P79" s="193"/>
      <c r="Q79" s="227"/>
      <c r="R79" s="219"/>
      <c r="S79" s="228"/>
      <c r="T79" s="228"/>
      <c r="U79" s="228"/>
      <c r="V79" s="228"/>
      <c r="W79" s="228"/>
      <c r="X79" s="455"/>
      <c r="Y79" s="455"/>
    </row>
    <row r="80" spans="1:25" s="105" customFormat="1" ht="12.75">
      <c r="A80" s="103"/>
      <c r="B80" s="104"/>
      <c r="C80" s="268"/>
      <c r="D80" s="168"/>
      <c r="E80" s="168"/>
      <c r="F80" s="168"/>
      <c r="G80" s="168"/>
      <c r="H80" s="168"/>
      <c r="I80" s="168"/>
      <c r="J80" s="168"/>
      <c r="K80" s="168"/>
      <c r="L80" s="168"/>
      <c r="M80" s="168"/>
      <c r="N80" s="168"/>
      <c r="O80" s="104"/>
      <c r="P80" s="202"/>
      <c r="Q80" s="170"/>
      <c r="R80" s="139"/>
      <c r="S80" s="172"/>
      <c r="T80" s="173"/>
      <c r="U80" s="104"/>
      <c r="V80" s="170"/>
      <c r="W80" s="173"/>
      <c r="X80" s="455"/>
      <c r="Y80" s="455"/>
    </row>
    <row r="81" spans="1:25">
      <c r="A81" s="103"/>
      <c r="B81" s="104"/>
      <c r="C81" s="268"/>
      <c r="D81" s="168"/>
      <c r="E81" s="168"/>
      <c r="F81" s="232" t="s">
        <v>241</v>
      </c>
      <c r="G81" s="232"/>
      <c r="H81" s="245">
        <f>SUM(H13:H79)</f>
        <v>1855.89</v>
      </c>
      <c r="I81" s="232"/>
      <c r="J81" s="232"/>
      <c r="K81" s="232"/>
      <c r="L81" s="232"/>
      <c r="M81" s="232"/>
      <c r="N81" s="233">
        <f>SUM(N13:N80)</f>
        <v>12757.566666666666</v>
      </c>
      <c r="O81" s="234" t="s">
        <v>242</v>
      </c>
      <c r="P81" s="235">
        <f>SUM(P13:P79)</f>
        <v>127.57566666666662</v>
      </c>
      <c r="Q81" s="236">
        <f>SUM(Q13:Q79)</f>
        <v>0</v>
      </c>
      <c r="R81" s="237" t="s">
        <v>243</v>
      </c>
      <c r="S81" s="238">
        <f>SUM(S13:S79)</f>
        <v>0</v>
      </c>
      <c r="T81" s="239">
        <f>SUM(T13:T79)</f>
        <v>369.99799999999999</v>
      </c>
      <c r="U81" s="234"/>
      <c r="V81" s="235">
        <f>SUM(V13:V79)</f>
        <v>18.000666666666664</v>
      </c>
      <c r="W81" s="240">
        <f>SUM(W13:W79)</f>
        <v>450.01666666666654</v>
      </c>
      <c r="X81" s="455"/>
      <c r="Y81" s="455"/>
    </row>
    <row r="82" spans="1:25">
      <c r="A82" s="103"/>
      <c r="B82" s="104"/>
      <c r="C82" s="268"/>
      <c r="D82" s="168"/>
      <c r="E82" s="168"/>
      <c r="F82" s="168"/>
      <c r="G82" s="168"/>
      <c r="H82" s="168"/>
      <c r="I82" s="168"/>
      <c r="J82" s="168"/>
      <c r="K82" s="168"/>
      <c r="L82" s="168"/>
      <c r="M82" s="168"/>
      <c r="N82" s="169"/>
      <c r="O82" s="104"/>
      <c r="P82" s="170"/>
      <c r="Q82" s="170"/>
      <c r="R82" s="139"/>
      <c r="S82" s="173"/>
      <c r="T82" s="171"/>
      <c r="U82" s="138"/>
      <c r="V82" s="168"/>
      <c r="W82" s="170"/>
      <c r="X82" s="455"/>
      <c r="Y82" s="455"/>
    </row>
    <row r="83" spans="1:25" ht="21.6" customHeight="1">
      <c r="A83" s="103"/>
      <c r="B83" s="104"/>
      <c r="C83" s="268"/>
      <c r="D83" s="168"/>
      <c r="E83" s="168"/>
      <c r="F83" s="168"/>
      <c r="G83" s="168"/>
      <c r="H83" s="168"/>
      <c r="I83" s="541" t="s">
        <v>244</v>
      </c>
      <c r="J83" s="541"/>
      <c r="K83" s="541"/>
      <c r="L83" s="541"/>
      <c r="M83" s="541"/>
      <c r="N83" s="242">
        <f>N81+Q81</f>
        <v>12757.566666666666</v>
      </c>
      <c r="O83" s="243" t="s">
        <v>245</v>
      </c>
      <c r="P83" s="241">
        <f>P81+S81</f>
        <v>127.57566666666662</v>
      </c>
      <c r="Q83" s="542" t="s">
        <v>425</v>
      </c>
      <c r="R83" s="542"/>
      <c r="S83" s="542"/>
      <c r="T83" s="244"/>
      <c r="U83" s="543">
        <f>P83*O7</f>
        <v>2551.5133333333324</v>
      </c>
      <c r="V83" s="543"/>
      <c r="W83" s="543"/>
      <c r="X83" s="106"/>
    </row>
    <row r="84" spans="1:25">
      <c r="A84" s="103"/>
    </row>
    <row r="85" spans="1:25">
      <c r="A85" s="103"/>
    </row>
    <row r="86" spans="1:25">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row>
  </sheetData>
  <sheetProtection algorithmName="SHA-512" hashValue="sLQwSWjTUh2yLeDOpxIi1OrlmMiE+gEjkkMbFHJDex+NMHDZrjywsVkb9ZBu0AIq8Nuer1+r0q0cUJN0nBlZTw==" saltValue="awlmmjD0FGIr1VrBJ15P2A==" spinCount="100000" sheet="1" objects="1" scenarios="1"/>
  <sortState xmlns:xlrd2="http://schemas.microsoft.com/office/spreadsheetml/2017/richdata2" ref="AA25:AA56">
    <sortCondition ref="AA25:AA56"/>
  </sortState>
  <mergeCells count="24">
    <mergeCell ref="Z24:AB24"/>
    <mergeCell ref="I83:M83"/>
    <mergeCell ref="Q83:S83"/>
    <mergeCell ref="U83:W83"/>
    <mergeCell ref="Z17:AB17"/>
    <mergeCell ref="Z19:AB19"/>
    <mergeCell ref="Z20:AB20"/>
    <mergeCell ref="Z21:AB21"/>
    <mergeCell ref="Z22:AB22"/>
    <mergeCell ref="Z23:AB23"/>
    <mergeCell ref="U10:W10"/>
    <mergeCell ref="B3:C3"/>
    <mergeCell ref="B4:H4"/>
    <mergeCell ref="J4:R4"/>
    <mergeCell ref="B5:S5"/>
    <mergeCell ref="U5:V5"/>
    <mergeCell ref="B6:D6"/>
    <mergeCell ref="I6:L6"/>
    <mergeCell ref="G6:H6"/>
    <mergeCell ref="I7:L7"/>
    <mergeCell ref="I9:L9"/>
    <mergeCell ref="I10:L10"/>
    <mergeCell ref="N10:P10"/>
    <mergeCell ref="Q10:S10"/>
  </mergeCells>
  <phoneticPr fontId="51" type="noConversion"/>
  <conditionalFormatting sqref="D7:D79">
    <cfRule type="cellIs" priority="2" stopIfTrue="1" operator="notEqual">
      <formula>#REF!</formula>
    </cfRule>
  </conditionalFormatting>
  <conditionalFormatting sqref="AB25:AB29 AA25:AA56 AB32:AB34 AB39:AB42 AB45 AB48:AB49 AB51">
    <cfRule type="cellIs" priority="1" stopIfTrue="1" operator="notEqual">
      <formula>#REF!</formula>
    </cfRule>
  </conditionalFormatting>
  <pageMargins left="0" right="0" top="0.39409448818897608" bottom="0.39409448818897608" header="0" footer="0"/>
  <pageSetup paperSize="9" orientation="portrait" verticalDpi="0" r:id="rId1"/>
  <headerFooter>
    <oddHeader>&amp;C&amp;A</oddHeader>
    <oddFooter>&amp;CSeite &amp;P</oddFooter>
  </headerFooter>
  <colBreaks count="1" manualBreakCount="1">
    <brk id="2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8846-6100-4E49-A633-BE074736BC0A}">
  <sheetPr codeName="Tabelle22">
    <tabColor rgb="FFFFFF00"/>
  </sheetPr>
  <dimension ref="A1:H19"/>
  <sheetViews>
    <sheetView showGridLines="0" zoomScaleNormal="100" zoomScaleSheetLayoutView="100" workbookViewId="0">
      <selection activeCell="J16" sqref="J16"/>
    </sheetView>
  </sheetViews>
  <sheetFormatPr baseColWidth="10" defaultColWidth="10" defaultRowHeight="15.75"/>
  <cols>
    <col min="1" max="1" width="28" style="338" customWidth="1"/>
    <col min="2" max="2" width="20.625" style="338" customWidth="1"/>
    <col min="3" max="3" width="16.25" style="338" customWidth="1"/>
    <col min="4" max="4" width="18.875" style="338" customWidth="1"/>
    <col min="5" max="5" width="14" style="338" customWidth="1"/>
    <col min="6" max="6" width="14.875" style="338" customWidth="1"/>
    <col min="7" max="7" width="23.125" style="338" customWidth="1"/>
    <col min="8" max="8" width="17" style="339" customWidth="1"/>
    <col min="9" max="16384" width="10" style="339"/>
  </cols>
  <sheetData>
    <row r="1" spans="1:8" s="337" customFormat="1" ht="18">
      <c r="A1" s="334" t="s">
        <v>1358</v>
      </c>
      <c r="B1" s="335"/>
      <c r="C1" s="335"/>
      <c r="D1" s="335"/>
      <c r="E1" s="335"/>
      <c r="F1" s="334"/>
      <c r="G1" s="336"/>
    </row>
    <row r="2" spans="1:8" ht="18">
      <c r="A2" s="334" t="s">
        <v>1</v>
      </c>
      <c r="B2" s="335"/>
      <c r="C2" s="338" t="s">
        <v>1359</v>
      </c>
      <c r="F2" s="335"/>
    </row>
    <row r="3" spans="1:8" ht="18">
      <c r="A3" s="345" t="str">
        <f>Objektübersicht!E24</f>
        <v>Bieter 2025</v>
      </c>
      <c r="B3" s="340"/>
      <c r="C3" s="335"/>
      <c r="D3" s="335"/>
      <c r="E3" s="335"/>
      <c r="F3" s="335"/>
    </row>
    <row r="4" spans="1:8">
      <c r="A4" s="550" t="s">
        <v>33</v>
      </c>
      <c r="B4" s="550"/>
      <c r="C4" s="550"/>
      <c r="D4" s="550" t="s">
        <v>7</v>
      </c>
      <c r="E4" s="550" t="s">
        <v>8</v>
      </c>
      <c r="F4" s="341" t="s">
        <v>1360</v>
      </c>
      <c r="G4" s="551" t="s">
        <v>1361</v>
      </c>
    </row>
    <row r="5" spans="1:8">
      <c r="A5" s="550"/>
      <c r="B5" s="550"/>
      <c r="C5" s="550"/>
      <c r="D5" s="550"/>
      <c r="E5" s="550"/>
      <c r="F5" s="341" t="s">
        <v>1362</v>
      </c>
      <c r="G5" s="551"/>
    </row>
    <row r="6" spans="1:8" s="344" customFormat="1" ht="20.100000000000001" customHeight="1">
      <c r="A6" s="546" t="s">
        <v>1792</v>
      </c>
      <c r="B6" s="547"/>
      <c r="C6" s="548"/>
      <c r="D6" s="342" t="s">
        <v>1731</v>
      </c>
      <c r="E6" s="448" t="s">
        <v>1732</v>
      </c>
      <c r="F6" s="456"/>
      <c r="G6" s="457"/>
      <c r="H6" s="343"/>
    </row>
    <row r="7" spans="1:8" s="344" customFormat="1" ht="20.100000000000001" customHeight="1">
      <c r="A7" s="546" t="s">
        <v>1793</v>
      </c>
      <c r="B7" s="547"/>
      <c r="C7" s="548"/>
      <c r="D7" s="342" t="s">
        <v>1733</v>
      </c>
      <c r="E7" s="448" t="s">
        <v>1734</v>
      </c>
      <c r="F7" s="456"/>
      <c r="G7" s="458"/>
      <c r="H7" s="343"/>
    </row>
    <row r="8" spans="1:8" s="344" customFormat="1" ht="20.100000000000001" customHeight="1">
      <c r="A8" s="546" t="s">
        <v>1795</v>
      </c>
      <c r="B8" s="547"/>
      <c r="C8" s="548"/>
      <c r="D8" s="342" t="s">
        <v>1733</v>
      </c>
      <c r="E8" s="448" t="s">
        <v>1735</v>
      </c>
      <c r="F8" s="456"/>
      <c r="G8" s="458"/>
      <c r="H8" s="343"/>
    </row>
    <row r="9" spans="1:8" s="344" customFormat="1" ht="20.100000000000001" customHeight="1">
      <c r="A9" s="546" t="s">
        <v>778</v>
      </c>
      <c r="B9" s="547"/>
      <c r="C9" s="548"/>
      <c r="D9" s="342" t="s">
        <v>1736</v>
      </c>
      <c r="E9" s="448" t="s">
        <v>1737</v>
      </c>
      <c r="F9" s="456"/>
      <c r="G9" s="458"/>
      <c r="H9" s="343"/>
    </row>
    <row r="10" spans="1:8" s="344" customFormat="1" ht="20.100000000000001" customHeight="1">
      <c r="A10" s="546" t="s">
        <v>1890</v>
      </c>
      <c r="B10" s="547"/>
      <c r="C10" s="548"/>
      <c r="D10" s="342" t="s">
        <v>1736</v>
      </c>
      <c r="E10" s="448" t="s">
        <v>1737</v>
      </c>
      <c r="F10" s="456"/>
      <c r="G10" s="458"/>
      <c r="H10" s="343"/>
    </row>
    <row r="11" spans="1:8" s="344" customFormat="1" ht="20.100000000000001" customHeight="1">
      <c r="A11" s="546" t="s">
        <v>779</v>
      </c>
      <c r="B11" s="547"/>
      <c r="C11" s="548"/>
      <c r="D11" s="342" t="s">
        <v>1915</v>
      </c>
      <c r="E11" s="448" t="s">
        <v>1737</v>
      </c>
      <c r="F11" s="456"/>
      <c r="G11" s="458"/>
      <c r="H11" s="343"/>
    </row>
    <row r="12" spans="1:8" s="344" customFormat="1" ht="20.100000000000001" customHeight="1">
      <c r="A12" s="546" t="s">
        <v>780</v>
      </c>
      <c r="B12" s="547"/>
      <c r="C12" s="548"/>
      <c r="D12" s="342" t="s">
        <v>1736</v>
      </c>
      <c r="E12" s="448" t="s">
        <v>1737</v>
      </c>
      <c r="F12" s="456"/>
      <c r="G12" s="458"/>
      <c r="H12" s="343"/>
    </row>
    <row r="13" spans="1:8" s="344" customFormat="1" ht="20.100000000000001" customHeight="1">
      <c r="A13" s="546" t="s">
        <v>1891</v>
      </c>
      <c r="B13" s="547"/>
      <c r="C13" s="548"/>
      <c r="D13" s="342" t="s">
        <v>1736</v>
      </c>
      <c r="E13" s="448" t="s">
        <v>1737</v>
      </c>
      <c r="F13" s="456"/>
      <c r="G13" s="458"/>
      <c r="H13" s="343"/>
    </row>
    <row r="14" spans="1:8" s="344" customFormat="1" ht="20.100000000000001" customHeight="1">
      <c r="A14" s="546" t="s">
        <v>1892</v>
      </c>
      <c r="B14" s="547"/>
      <c r="C14" s="548"/>
      <c r="D14" s="342" t="s">
        <v>1738</v>
      </c>
      <c r="E14" s="448" t="s">
        <v>1739</v>
      </c>
      <c r="F14" s="456"/>
      <c r="G14" s="458"/>
      <c r="H14" s="343"/>
    </row>
    <row r="15" spans="1:8" s="344" customFormat="1" ht="20.100000000000001" customHeight="1">
      <c r="A15" s="546" t="s">
        <v>1296</v>
      </c>
      <c r="B15" s="547"/>
      <c r="C15" s="548"/>
      <c r="D15" s="342" t="s">
        <v>1740</v>
      </c>
      <c r="E15" s="448" t="s">
        <v>1741</v>
      </c>
      <c r="F15" s="456"/>
      <c r="G15" s="458"/>
      <c r="H15" s="343"/>
    </row>
    <row r="16" spans="1:8" s="344" customFormat="1" ht="20.100000000000001" customHeight="1"/>
    <row r="17" spans="2:4" s="344" customFormat="1" ht="20.100000000000001" customHeight="1"/>
    <row r="18" spans="2:4" s="344" customFormat="1" ht="20.100000000000001" customHeight="1">
      <c r="B18" s="549"/>
      <c r="C18" s="549"/>
      <c r="D18" s="549"/>
    </row>
    <row r="19" spans="2:4" s="344" customFormat="1" ht="20.100000000000001" customHeight="1">
      <c r="D19" s="344" t="s">
        <v>11</v>
      </c>
    </row>
  </sheetData>
  <sheetProtection algorithmName="SHA-512" hashValue="gO17W/0l9/CDDoXsxJZd+JcGt0PL33XIJEdvx97mNnl98JqJLzWPaVjkJv+tzo6q+1zey3K1t5UYqrc7NhYN7g==" saltValue="h+O7FudWtuUorgbQcbLVug==" spinCount="100000" sheet="1" objects="1" scenarios="1"/>
  <mergeCells count="15">
    <mergeCell ref="A7:C7"/>
    <mergeCell ref="A4:C5"/>
    <mergeCell ref="D4:D5"/>
    <mergeCell ref="E4:E5"/>
    <mergeCell ref="G4:G5"/>
    <mergeCell ref="A6:C6"/>
    <mergeCell ref="A14:C14"/>
    <mergeCell ref="A15:C15"/>
    <mergeCell ref="B18:D18"/>
    <mergeCell ref="A8:C8"/>
    <mergeCell ref="A9:C9"/>
    <mergeCell ref="A10:C10"/>
    <mergeCell ref="A11:C11"/>
    <mergeCell ref="A12:C12"/>
    <mergeCell ref="A13:C13"/>
  </mergeCells>
  <printOptions horizontalCentered="1"/>
  <pageMargins left="0.39370078740157483" right="0.59055118110236227" top="0.78740157480314965" bottom="0.78740157480314965" header="0" footer="0"/>
  <pageSetup paperSize="9" scale="85" orientation="landscape"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F9293-33C0-4B37-AB45-42EB069AA420}">
  <sheetPr codeName="Tabelle3">
    <tabColor rgb="FF00B050"/>
  </sheetPr>
  <dimension ref="A2:F48"/>
  <sheetViews>
    <sheetView zoomScaleNormal="100" zoomScaleSheetLayoutView="100" workbookViewId="0">
      <selection activeCell="K25" sqref="K25"/>
    </sheetView>
  </sheetViews>
  <sheetFormatPr baseColWidth="10" defaultRowHeight="15"/>
  <cols>
    <col min="1" max="2" width="11" style="207"/>
    <col min="3" max="3" width="14.625" style="207" customWidth="1"/>
    <col min="4" max="5" width="11" style="207"/>
    <col min="6" max="6" width="15" style="207" bestFit="1" customWidth="1"/>
    <col min="7" max="16384" width="11" style="207"/>
  </cols>
  <sheetData>
    <row r="2" spans="1:6" ht="18">
      <c r="A2" s="204" t="s">
        <v>383</v>
      </c>
      <c r="B2" s="205"/>
      <c r="C2" s="205"/>
      <c r="D2" s="205"/>
      <c r="E2" s="205"/>
      <c r="F2" s="206"/>
    </row>
    <row r="3" spans="1:6" ht="18">
      <c r="A3" s="204" t="s">
        <v>443</v>
      </c>
      <c r="B3" s="205"/>
      <c r="C3" s="205"/>
      <c r="D3" s="205"/>
      <c r="E3" s="205"/>
      <c r="F3" s="206"/>
    </row>
    <row r="4" spans="1:6" ht="15.75">
      <c r="A4" s="208" t="s">
        <v>384</v>
      </c>
      <c r="B4" s="205"/>
      <c r="C4" s="205"/>
      <c r="D4" s="205"/>
      <c r="E4" s="205"/>
      <c r="F4" s="206"/>
    </row>
    <row r="5" spans="1:6" ht="15.75">
      <c r="A5" s="208"/>
      <c r="B5" s="205"/>
      <c r="C5" s="205"/>
      <c r="D5" s="205"/>
      <c r="E5" s="205"/>
      <c r="F5" s="206"/>
    </row>
    <row r="6" spans="1:6" ht="15.75">
      <c r="A6" s="208" t="s">
        <v>385</v>
      </c>
      <c r="B6" s="205"/>
      <c r="C6" s="205"/>
      <c r="D6" s="205"/>
      <c r="E6" s="205"/>
      <c r="F6" s="206"/>
    </row>
    <row r="7" spans="1:6" ht="8.25" customHeight="1">
      <c r="A7" s="208"/>
      <c r="B7" s="205"/>
      <c r="C7" s="205"/>
      <c r="D7" s="205"/>
      <c r="E7" s="205"/>
      <c r="F7" s="206"/>
    </row>
    <row r="8" spans="1:6" ht="15.75">
      <c r="A8" s="208" t="s">
        <v>759</v>
      </c>
      <c r="B8" s="205"/>
      <c r="C8" s="205"/>
      <c r="D8" s="205"/>
      <c r="E8" s="205"/>
      <c r="F8" s="206"/>
    </row>
    <row r="9" spans="1:6" ht="15.75">
      <c r="A9" s="208"/>
      <c r="B9" s="205"/>
      <c r="C9" s="205"/>
      <c r="D9" s="497" t="s">
        <v>386</v>
      </c>
      <c r="E9" s="498"/>
      <c r="F9" s="209" t="s">
        <v>387</v>
      </c>
    </row>
    <row r="10" spans="1:6" ht="18" customHeight="1">
      <c r="A10" s="499" t="s">
        <v>487</v>
      </c>
      <c r="B10" s="500"/>
      <c r="C10" s="501"/>
      <c r="D10" s="495" t="s">
        <v>388</v>
      </c>
      <c r="E10" s="496"/>
      <c r="F10" s="213" t="s">
        <v>389</v>
      </c>
    </row>
    <row r="11" spans="1:6" ht="18" customHeight="1">
      <c r="A11" s="499" t="s">
        <v>490</v>
      </c>
      <c r="B11" s="500"/>
      <c r="C11" s="501"/>
      <c r="D11" s="495" t="s">
        <v>390</v>
      </c>
      <c r="E11" s="496"/>
      <c r="F11" s="213" t="s">
        <v>391</v>
      </c>
    </row>
    <row r="12" spans="1:6" ht="18" customHeight="1">
      <c r="A12" s="210" t="s">
        <v>392</v>
      </c>
      <c r="B12" s="211"/>
      <c r="C12" s="212"/>
      <c r="D12" s="495" t="s">
        <v>446</v>
      </c>
      <c r="E12" s="496"/>
      <c r="F12" s="213" t="s">
        <v>445</v>
      </c>
    </row>
    <row r="13" spans="1:6" ht="18" customHeight="1">
      <c r="A13" s="499" t="s">
        <v>486</v>
      </c>
      <c r="B13" s="500"/>
      <c r="C13" s="501"/>
      <c r="D13" s="495" t="s">
        <v>447</v>
      </c>
      <c r="E13" s="496"/>
      <c r="F13" s="213" t="s">
        <v>393</v>
      </c>
    </row>
    <row r="14" spans="1:6" ht="18" customHeight="1">
      <c r="A14" s="499" t="s">
        <v>491</v>
      </c>
      <c r="B14" s="500"/>
      <c r="C14" s="501"/>
      <c r="D14" s="495" t="s">
        <v>394</v>
      </c>
      <c r="E14" s="496"/>
      <c r="F14" s="213" t="s">
        <v>395</v>
      </c>
    </row>
    <row r="15" spans="1:6" ht="18" customHeight="1">
      <c r="A15" s="499" t="s">
        <v>492</v>
      </c>
      <c r="B15" s="500"/>
      <c r="C15" s="501"/>
      <c r="D15" s="495" t="s">
        <v>396</v>
      </c>
      <c r="E15" s="496"/>
      <c r="F15" s="213" t="s">
        <v>397</v>
      </c>
    </row>
    <row r="16" spans="1:6" ht="18" customHeight="1">
      <c r="A16" s="210" t="s">
        <v>398</v>
      </c>
      <c r="B16" s="211"/>
      <c r="C16" s="212"/>
      <c r="D16" s="495" t="s">
        <v>423</v>
      </c>
      <c r="E16" s="496"/>
      <c r="F16" s="213" t="s">
        <v>399</v>
      </c>
    </row>
    <row r="17" spans="1:6" ht="18" customHeight="1">
      <c r="A17" s="499" t="s">
        <v>488</v>
      </c>
      <c r="B17" s="500"/>
      <c r="C17" s="501"/>
      <c r="D17" s="495" t="s">
        <v>390</v>
      </c>
      <c r="E17" s="496"/>
      <c r="F17" s="213" t="s">
        <v>391</v>
      </c>
    </row>
    <row r="18" spans="1:6" ht="18" customHeight="1">
      <c r="A18" s="499" t="s">
        <v>400</v>
      </c>
      <c r="B18" s="500"/>
      <c r="C18" s="501"/>
      <c r="D18" s="495" t="s">
        <v>401</v>
      </c>
      <c r="E18" s="496"/>
      <c r="F18" s="213" t="s">
        <v>402</v>
      </c>
    </row>
    <row r="19" spans="1:6" ht="18" customHeight="1">
      <c r="A19" s="499" t="s">
        <v>403</v>
      </c>
      <c r="B19" s="500"/>
      <c r="C19" s="501"/>
      <c r="D19" s="495" t="s">
        <v>404</v>
      </c>
      <c r="E19" s="496"/>
      <c r="F19" s="213" t="s">
        <v>402</v>
      </c>
    </row>
    <row r="20" spans="1:6" ht="18" customHeight="1">
      <c r="A20" s="499" t="s">
        <v>405</v>
      </c>
      <c r="B20" s="500"/>
      <c r="C20" s="501"/>
      <c r="D20" s="495" t="s">
        <v>406</v>
      </c>
      <c r="E20" s="496"/>
      <c r="F20" s="213" t="s">
        <v>407</v>
      </c>
    </row>
    <row r="21" spans="1:6" ht="18" customHeight="1">
      <c r="A21" s="499" t="s">
        <v>408</v>
      </c>
      <c r="B21" s="500"/>
      <c r="C21" s="501"/>
      <c r="D21" s="495" t="s">
        <v>409</v>
      </c>
      <c r="E21" s="496"/>
      <c r="F21" s="213" t="s">
        <v>407</v>
      </c>
    </row>
    <row r="22" spans="1:6" ht="18" customHeight="1">
      <c r="A22" s="499" t="s">
        <v>410</v>
      </c>
      <c r="B22" s="500"/>
      <c r="C22" s="501"/>
      <c r="D22" s="495" t="s">
        <v>411</v>
      </c>
      <c r="E22" s="496"/>
      <c r="F22" s="213" t="s">
        <v>407</v>
      </c>
    </row>
    <row r="23" spans="1:6" ht="18" customHeight="1">
      <c r="A23" s="499" t="s">
        <v>444</v>
      </c>
      <c r="B23" s="500"/>
      <c r="C23" s="501"/>
      <c r="D23" s="495" t="s">
        <v>412</v>
      </c>
      <c r="E23" s="496"/>
      <c r="F23" s="213" t="s">
        <v>407</v>
      </c>
    </row>
    <row r="24" spans="1:6" ht="18" customHeight="1">
      <c r="A24" s="499" t="s">
        <v>413</v>
      </c>
      <c r="B24" s="500"/>
      <c r="C24" s="501"/>
      <c r="D24" s="495" t="s">
        <v>414</v>
      </c>
      <c r="E24" s="496"/>
      <c r="F24" s="213" t="s">
        <v>415</v>
      </c>
    </row>
    <row r="25" spans="1:6" ht="18" customHeight="1">
      <c r="A25" s="499" t="s">
        <v>416</v>
      </c>
      <c r="B25" s="500"/>
      <c r="C25" s="501"/>
      <c r="D25" s="495" t="s">
        <v>396</v>
      </c>
      <c r="E25" s="496"/>
      <c r="F25" s="213" t="s">
        <v>389</v>
      </c>
    </row>
    <row r="26" spans="1:6" ht="18" customHeight="1">
      <c r="A26" s="499" t="s">
        <v>417</v>
      </c>
      <c r="B26" s="500"/>
      <c r="C26" s="501"/>
      <c r="D26" s="495" t="s">
        <v>409</v>
      </c>
      <c r="E26" s="496"/>
      <c r="F26" s="213" t="s">
        <v>418</v>
      </c>
    </row>
    <row r="27" spans="1:6" ht="18" customHeight="1">
      <c r="A27" s="499" t="s">
        <v>419</v>
      </c>
      <c r="B27" s="500"/>
      <c r="C27" s="501"/>
      <c r="D27" s="495" t="s">
        <v>409</v>
      </c>
      <c r="E27" s="496"/>
      <c r="F27" s="213" t="s">
        <v>391</v>
      </c>
    </row>
    <row r="28" spans="1:6" ht="18" customHeight="1">
      <c r="A28" s="499" t="s">
        <v>420</v>
      </c>
      <c r="B28" s="500"/>
      <c r="C28" s="501"/>
      <c r="D28" s="495" t="s">
        <v>412</v>
      </c>
      <c r="E28" s="496"/>
      <c r="F28" s="213" t="s">
        <v>415</v>
      </c>
    </row>
    <row r="29" spans="1:6" ht="18" customHeight="1">
      <c r="A29" s="499" t="s">
        <v>1756</v>
      </c>
      <c r="B29" s="500"/>
      <c r="C29" s="501"/>
      <c r="D29" s="495" t="s">
        <v>421</v>
      </c>
      <c r="E29" s="496"/>
      <c r="F29" s="213" t="s">
        <v>415</v>
      </c>
    </row>
    <row r="30" spans="1:6" ht="18" customHeight="1">
      <c r="A30" s="499" t="s">
        <v>489</v>
      </c>
      <c r="B30" s="500"/>
      <c r="C30" s="501"/>
      <c r="D30" s="495" t="s">
        <v>409</v>
      </c>
      <c r="E30" s="496"/>
      <c r="F30" s="213" t="s">
        <v>391</v>
      </c>
    </row>
    <row r="31" spans="1:6" ht="18" customHeight="1">
      <c r="A31" s="499" t="s">
        <v>422</v>
      </c>
      <c r="B31" s="500"/>
      <c r="C31" s="501"/>
      <c r="D31" s="495" t="s">
        <v>411</v>
      </c>
      <c r="E31" s="496"/>
      <c r="F31" s="213" t="s">
        <v>415</v>
      </c>
    </row>
    <row r="32" spans="1:6" ht="18" customHeight="1">
      <c r="A32" s="214"/>
      <c r="B32" s="214"/>
      <c r="C32" s="214"/>
      <c r="D32" s="215"/>
      <c r="E32" s="215"/>
      <c r="F32" s="215"/>
    </row>
    <row r="33" spans="1:6" ht="15.75">
      <c r="A33" s="208" t="s">
        <v>760</v>
      </c>
      <c r="B33" s="214"/>
      <c r="C33" s="214"/>
      <c r="D33" s="215"/>
      <c r="E33" s="215"/>
      <c r="F33" s="216"/>
    </row>
    <row r="34" spans="1:6" ht="15.75">
      <c r="A34" s="214" t="s">
        <v>757</v>
      </c>
    </row>
    <row r="35" spans="1:6" ht="15.75">
      <c r="A35" s="214" t="s">
        <v>758</v>
      </c>
    </row>
    <row r="36" spans="1:6" ht="15.75">
      <c r="A36" s="214"/>
    </row>
    <row r="37" spans="1:6" ht="15.75">
      <c r="A37" s="208" t="s">
        <v>1757</v>
      </c>
      <c r="B37" s="449"/>
      <c r="C37" s="449"/>
      <c r="D37" s="449"/>
      <c r="E37" s="449"/>
    </row>
    <row r="48" spans="1:6">
      <c r="A48" s="217"/>
    </row>
  </sheetData>
  <sheetProtection algorithmName="SHA-512" hashValue="pICzo4fNv+w5JhVvtG9yo49rNCcn9tiG1ufYblYj2SbonTkpT4TRzhZ1/aGskwwCvtv5a1witoGac7j0YOchzQ==" saltValue="bbURRt1RcWNay3WYeZDqnw==" spinCount="100000" sheet="1" objects="1" scenarios="1"/>
  <mergeCells count="43">
    <mergeCell ref="D16:E16"/>
    <mergeCell ref="A29:C29"/>
    <mergeCell ref="D29:E29"/>
    <mergeCell ref="A30:C30"/>
    <mergeCell ref="D30:E30"/>
    <mergeCell ref="A23:C23"/>
    <mergeCell ref="D23:E23"/>
    <mergeCell ref="A24:C24"/>
    <mergeCell ref="D24:E24"/>
    <mergeCell ref="A25:C25"/>
    <mergeCell ref="D25:E25"/>
    <mergeCell ref="A20:C20"/>
    <mergeCell ref="D20:E20"/>
    <mergeCell ref="A21:C21"/>
    <mergeCell ref="D21:E21"/>
    <mergeCell ref="A22:C22"/>
    <mergeCell ref="A31:C31"/>
    <mergeCell ref="D31:E31"/>
    <mergeCell ref="A26:C26"/>
    <mergeCell ref="D26:E26"/>
    <mergeCell ref="A27:C27"/>
    <mergeCell ref="D27:E27"/>
    <mergeCell ref="A28:C28"/>
    <mergeCell ref="D28:E28"/>
    <mergeCell ref="D22:E22"/>
    <mergeCell ref="A17:C17"/>
    <mergeCell ref="D17:E17"/>
    <mergeCell ref="A18:C18"/>
    <mergeCell ref="D18:E18"/>
    <mergeCell ref="A19:C19"/>
    <mergeCell ref="D19:E19"/>
    <mergeCell ref="A13:C13"/>
    <mergeCell ref="D13:E13"/>
    <mergeCell ref="A14:C14"/>
    <mergeCell ref="D14:E14"/>
    <mergeCell ref="A15:C15"/>
    <mergeCell ref="D15:E15"/>
    <mergeCell ref="D12:E12"/>
    <mergeCell ref="D9:E9"/>
    <mergeCell ref="A10:C10"/>
    <mergeCell ref="D10:E10"/>
    <mergeCell ref="A11:C11"/>
    <mergeCell ref="D11:E11"/>
  </mergeCells>
  <printOptions horizontalCentered="1"/>
  <pageMargins left="0.78740157480314965" right="0.78740157480314965" top="0.78740157480314965" bottom="0.78740157480314965" header="0.51181102362204722"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4A83-5213-470C-9B1C-FB1FFCC1361B}">
  <sheetPr codeName="Tabelle4">
    <tabColor rgb="FF00B050"/>
  </sheetPr>
  <dimension ref="A1:H255"/>
  <sheetViews>
    <sheetView showGridLines="0" showZeros="0" view="pageBreakPreview" zoomScaleNormal="100" zoomScaleSheetLayoutView="100" workbookViewId="0">
      <selection activeCell="L20" sqref="L20"/>
    </sheetView>
  </sheetViews>
  <sheetFormatPr baseColWidth="10" defaultColWidth="10.125" defaultRowHeight="15.75"/>
  <cols>
    <col min="1" max="1" width="5.875" style="377" customWidth="1"/>
    <col min="2" max="2" width="11" style="382" customWidth="1"/>
    <col min="3" max="3" width="8" style="381" customWidth="1"/>
    <col min="4" max="4" width="9.375" style="382" customWidth="1"/>
    <col min="5" max="5" width="9.375" style="381" customWidth="1"/>
    <col min="6" max="6" width="9.375" style="382" customWidth="1"/>
    <col min="7" max="7" width="9.375" style="381" customWidth="1"/>
    <col min="8" max="8" width="19.625" style="381" customWidth="1"/>
    <col min="9" max="16384" width="10.125" style="381"/>
  </cols>
  <sheetData>
    <row r="1" spans="1:8" s="376" customFormat="1" ht="18">
      <c r="A1" s="374"/>
      <c r="B1" s="375"/>
      <c r="D1" s="375"/>
      <c r="F1" s="375"/>
    </row>
    <row r="2" spans="1:8" s="376" customFormat="1" ht="18">
      <c r="A2" s="374"/>
      <c r="B2" s="375"/>
      <c r="D2" s="375"/>
      <c r="F2" s="375"/>
    </row>
    <row r="3" spans="1:8" s="376" customFormat="1" ht="33.75">
      <c r="A3" s="502" t="s">
        <v>1574</v>
      </c>
      <c r="B3" s="502"/>
      <c r="C3" s="502"/>
      <c r="D3" s="502"/>
      <c r="E3" s="502"/>
      <c r="F3" s="502"/>
      <c r="G3" s="502"/>
      <c r="H3" s="502"/>
    </row>
    <row r="4" spans="1:8" s="376" customFormat="1" ht="18">
      <c r="A4" s="374"/>
      <c r="B4" s="375"/>
      <c r="D4" s="375"/>
      <c r="F4" s="375"/>
      <c r="G4" s="375"/>
    </row>
    <row r="5" spans="1:8" s="376" customFormat="1" ht="18">
      <c r="A5" s="374"/>
      <c r="B5" s="375"/>
      <c r="D5" s="375"/>
      <c r="F5" s="375"/>
      <c r="G5" s="375"/>
    </row>
    <row r="6" spans="1:8" s="376" customFormat="1" ht="18">
      <c r="A6" s="374"/>
      <c r="B6" s="375"/>
      <c r="D6" s="375"/>
      <c r="F6" s="375"/>
      <c r="G6" s="375"/>
    </row>
    <row r="7" spans="1:8" s="376" customFormat="1" ht="18">
      <c r="A7" s="374"/>
      <c r="B7" s="375"/>
      <c r="D7" s="375"/>
      <c r="F7" s="375"/>
      <c r="G7" s="375"/>
    </row>
    <row r="8" spans="1:8" ht="33.75">
      <c r="B8" s="378"/>
      <c r="C8" s="379" t="s">
        <v>29</v>
      </c>
      <c r="D8" s="380"/>
      <c r="G8" s="382"/>
    </row>
    <row r="9" spans="1:8" ht="33.75">
      <c r="B9" s="378"/>
      <c r="C9" s="379"/>
      <c r="D9" s="380"/>
      <c r="G9" s="382"/>
    </row>
    <row r="10" spans="1:8" ht="33.75">
      <c r="B10" s="378"/>
      <c r="C10" s="379" t="s">
        <v>1401</v>
      </c>
      <c r="D10" s="380"/>
      <c r="G10" s="382"/>
    </row>
    <row r="11" spans="1:8" ht="33.75">
      <c r="B11" s="378"/>
      <c r="C11" s="379"/>
      <c r="D11" s="380"/>
      <c r="G11" s="382"/>
    </row>
    <row r="12" spans="1:8" s="376" customFormat="1" ht="25.5">
      <c r="A12" s="383"/>
      <c r="B12" s="384"/>
      <c r="C12" s="379"/>
      <c r="D12" s="385"/>
      <c r="E12" s="384"/>
      <c r="F12" s="384"/>
      <c r="G12" s="384"/>
    </row>
    <row r="13" spans="1:8" s="376" customFormat="1" ht="18">
      <c r="A13" s="383"/>
      <c r="B13" s="384"/>
      <c r="C13" s="384"/>
      <c r="D13" s="384"/>
      <c r="E13" s="384"/>
      <c r="F13" s="384"/>
      <c r="G13" s="384"/>
    </row>
    <row r="14" spans="1:8" s="376" customFormat="1" ht="18">
      <c r="A14" s="383"/>
      <c r="B14" s="384"/>
      <c r="C14" s="384"/>
      <c r="D14" s="384"/>
      <c r="E14" s="384"/>
      <c r="F14" s="384"/>
      <c r="G14" s="384"/>
    </row>
    <row r="15" spans="1:8" s="376" customFormat="1" ht="18">
      <c r="A15" s="383"/>
      <c r="B15" s="384"/>
      <c r="C15" s="384"/>
      <c r="D15" s="384"/>
      <c r="E15" s="384"/>
      <c r="F15" s="384"/>
      <c r="G15" s="384"/>
    </row>
    <row r="16" spans="1:8" s="376" customFormat="1" ht="18">
      <c r="A16" s="383"/>
    </row>
    <row r="17" spans="1:8" s="376" customFormat="1" ht="25.5">
      <c r="A17" s="383"/>
      <c r="B17" s="385"/>
      <c r="D17" s="384"/>
      <c r="E17" s="384"/>
      <c r="F17" s="384"/>
      <c r="G17" s="384"/>
    </row>
    <row r="18" spans="1:8" s="376" customFormat="1" ht="18">
      <c r="A18" s="383"/>
      <c r="C18" s="384"/>
      <c r="D18" s="384"/>
      <c r="E18" s="384"/>
      <c r="F18" s="384"/>
      <c r="G18" s="384"/>
    </row>
    <row r="19" spans="1:8" s="376" customFormat="1" ht="25.5">
      <c r="A19" s="383"/>
      <c r="B19" s="385"/>
      <c r="C19" s="384"/>
    </row>
    <row r="20" spans="1:8" s="376" customFormat="1" ht="25.5">
      <c r="A20" s="383"/>
      <c r="B20" s="385"/>
      <c r="C20" s="384"/>
      <c r="D20" s="384"/>
      <c r="E20" s="384"/>
      <c r="F20" s="384"/>
      <c r="G20" s="384"/>
    </row>
    <row r="21" spans="1:8" s="376" customFormat="1" ht="25.5">
      <c r="A21" s="383"/>
      <c r="B21" s="385"/>
      <c r="C21" s="384"/>
      <c r="D21" s="384"/>
      <c r="E21" s="384"/>
      <c r="F21" s="384"/>
      <c r="G21" s="384"/>
      <c r="H21" s="385"/>
    </row>
    <row r="22" spans="1:8" s="376" customFormat="1" ht="25.5">
      <c r="A22" s="383"/>
      <c r="B22" s="385"/>
      <c r="C22" s="384"/>
      <c r="D22" s="384"/>
      <c r="E22" s="384"/>
      <c r="F22" s="384"/>
      <c r="G22" s="384"/>
    </row>
    <row r="23" spans="1:8" s="376" customFormat="1" ht="25.5">
      <c r="A23" s="383"/>
      <c r="B23" s="385"/>
      <c r="C23" s="384"/>
      <c r="D23" s="384"/>
      <c r="E23" s="384"/>
      <c r="F23" s="384"/>
      <c r="G23" s="384"/>
    </row>
    <row r="24" spans="1:8" s="376" customFormat="1" ht="18">
      <c r="A24" s="383"/>
    </row>
    <row r="25" spans="1:8" s="376" customFormat="1" ht="18">
      <c r="A25" s="383"/>
    </row>
    <row r="26" spans="1:8" s="376" customFormat="1" ht="18">
      <c r="A26" s="383"/>
      <c r="C26" s="384"/>
      <c r="D26" s="384"/>
      <c r="E26" s="384"/>
      <c r="F26" s="384"/>
      <c r="G26" s="384"/>
    </row>
    <row r="27" spans="1:8" s="376" customFormat="1" ht="25.5">
      <c r="A27" s="383"/>
      <c r="B27" s="385"/>
      <c r="C27" s="384"/>
      <c r="D27" s="384"/>
      <c r="E27" s="384"/>
      <c r="F27" s="384"/>
      <c r="G27" s="384"/>
    </row>
    <row r="28" spans="1:8" s="376" customFormat="1" ht="25.5">
      <c r="A28" s="383"/>
      <c r="B28" s="385"/>
      <c r="C28" s="384"/>
      <c r="D28" s="384"/>
      <c r="E28" s="384"/>
      <c r="F28" s="384"/>
      <c r="G28" s="384"/>
    </row>
    <row r="29" spans="1:8" s="376" customFormat="1" ht="25.5">
      <c r="A29" s="383"/>
      <c r="B29" s="385"/>
      <c r="C29" s="384"/>
      <c r="D29" s="384"/>
      <c r="E29" s="384"/>
      <c r="F29" s="384"/>
      <c r="G29" s="384"/>
    </row>
    <row r="30" spans="1:8" s="376" customFormat="1" ht="18">
      <c r="A30" s="383"/>
      <c r="B30" s="384"/>
      <c r="C30" s="384"/>
      <c r="D30" s="384"/>
      <c r="E30" s="384"/>
      <c r="F30" s="384"/>
      <c r="G30" s="384"/>
    </row>
    <row r="31" spans="1:8" s="376" customFormat="1" ht="18">
      <c r="A31" s="383"/>
      <c r="B31" s="384"/>
      <c r="C31" s="384"/>
      <c r="D31" s="384"/>
      <c r="E31" s="384"/>
      <c r="F31" s="384"/>
      <c r="G31" s="384"/>
    </row>
    <row r="32" spans="1:8" s="376" customFormat="1" ht="18">
      <c r="A32" s="383"/>
      <c r="B32" s="384"/>
      <c r="C32" s="384"/>
      <c r="D32" s="384"/>
      <c r="E32" s="384"/>
      <c r="F32" s="384"/>
      <c r="G32" s="384"/>
    </row>
    <row r="33" spans="1:8" s="376" customFormat="1" ht="18">
      <c r="A33" s="383"/>
      <c r="B33" s="384"/>
      <c r="C33" s="384"/>
      <c r="D33" s="384"/>
      <c r="E33" s="384"/>
      <c r="F33" s="384"/>
      <c r="G33" s="384"/>
    </row>
    <row r="34" spans="1:8" s="376" customFormat="1" ht="18">
      <c r="A34" s="383"/>
      <c r="B34" s="384"/>
      <c r="C34" s="384"/>
      <c r="D34" s="384"/>
      <c r="E34" s="384"/>
      <c r="F34" s="384"/>
      <c r="G34" s="384"/>
    </row>
    <row r="35" spans="1:8" s="376" customFormat="1" ht="18">
      <c r="A35" s="383"/>
      <c r="B35" s="384"/>
      <c r="C35" s="384"/>
      <c r="D35" s="384"/>
      <c r="E35" s="384"/>
      <c r="F35" s="384"/>
      <c r="G35" s="384"/>
    </row>
    <row r="36" spans="1:8" s="388" customFormat="1" ht="20.25">
      <c r="A36" s="386" t="s">
        <v>1575</v>
      </c>
      <c r="B36" s="387"/>
      <c r="C36" s="387"/>
    </row>
    <row r="37" spans="1:8" s="390" customFormat="1" ht="20.25">
      <c r="A37" s="389"/>
      <c r="B37" s="387"/>
      <c r="C37" s="387"/>
    </row>
    <row r="38" spans="1:8" s="390" customFormat="1" ht="20.25">
      <c r="A38" s="417" t="s">
        <v>1</v>
      </c>
      <c r="B38" s="387"/>
      <c r="C38" s="387"/>
    </row>
    <row r="39" spans="1:8" s="390" customFormat="1" ht="18">
      <c r="A39" s="384"/>
      <c r="B39" s="387"/>
      <c r="C39" s="387"/>
    </row>
    <row r="40" spans="1:8" s="390" customFormat="1" ht="18">
      <c r="A40" s="384"/>
      <c r="B40" s="387"/>
      <c r="C40" s="387"/>
    </row>
    <row r="41" spans="1:8" s="390" customFormat="1" ht="18">
      <c r="A41" s="418" t="s">
        <v>1576</v>
      </c>
      <c r="B41" s="387"/>
      <c r="C41" s="387"/>
    </row>
    <row r="42" spans="1:8" s="390" customFormat="1" ht="9" customHeight="1">
      <c r="A42" s="384"/>
      <c r="B42" s="387"/>
      <c r="C42" s="387"/>
    </row>
    <row r="43" spans="1:8" s="390" customFormat="1">
      <c r="A43" s="419" t="s">
        <v>1577</v>
      </c>
      <c r="B43" s="387"/>
      <c r="C43" s="387"/>
    </row>
    <row r="44" spans="1:8" s="394" customFormat="1" ht="8.1" customHeight="1">
      <c r="A44" s="420"/>
      <c r="B44" s="420"/>
      <c r="C44" s="420"/>
      <c r="D44" s="421"/>
      <c r="F44" s="421"/>
    </row>
    <row r="45" spans="1:8" ht="18">
      <c r="A45" s="419" t="s">
        <v>1578</v>
      </c>
      <c r="B45" s="387"/>
      <c r="C45" s="387"/>
      <c r="D45" s="384"/>
      <c r="E45" s="384"/>
      <c r="F45" s="384"/>
      <c r="G45" s="422"/>
      <c r="H45" s="423"/>
    </row>
    <row r="46" spans="1:8" ht="18">
      <c r="A46" s="419" t="s">
        <v>1758</v>
      </c>
      <c r="B46" s="387"/>
      <c r="C46" s="387"/>
      <c r="D46" s="384"/>
      <c r="E46" s="384"/>
      <c r="F46" s="384"/>
      <c r="G46" s="384"/>
      <c r="H46" s="423"/>
    </row>
    <row r="47" spans="1:8" ht="18">
      <c r="A47" s="419" t="s">
        <v>1759</v>
      </c>
      <c r="B47" s="387"/>
      <c r="C47" s="387"/>
      <c r="D47" s="384"/>
      <c r="E47" s="384"/>
      <c r="F47" s="384"/>
      <c r="G47" s="384"/>
      <c r="H47" s="423"/>
    </row>
    <row r="48" spans="1:8" ht="18">
      <c r="A48" s="419" t="s">
        <v>1579</v>
      </c>
      <c r="B48" s="387"/>
      <c r="C48" s="387"/>
      <c r="D48" s="384"/>
      <c r="E48" s="384"/>
      <c r="F48" s="384"/>
      <c r="G48" s="384"/>
      <c r="H48" s="423"/>
    </row>
    <row r="49" spans="1:8" s="394" customFormat="1" ht="8.1" customHeight="1">
      <c r="A49" s="420"/>
      <c r="B49" s="420"/>
      <c r="C49" s="420"/>
      <c r="D49" s="421"/>
      <c r="F49" s="421"/>
    </row>
    <row r="50" spans="1:8" ht="18" customHeight="1">
      <c r="A50" s="419" t="s">
        <v>1580</v>
      </c>
      <c r="B50" s="387"/>
      <c r="C50" s="387"/>
      <c r="D50" s="384"/>
      <c r="E50" s="384"/>
      <c r="F50" s="384"/>
      <c r="G50" s="384"/>
      <c r="H50" s="423"/>
    </row>
    <row r="51" spans="1:8" ht="18">
      <c r="A51" s="419" t="s">
        <v>1581</v>
      </c>
      <c r="B51" s="387"/>
      <c r="C51" s="387"/>
      <c r="D51" s="384"/>
      <c r="E51" s="384"/>
      <c r="F51" s="384"/>
      <c r="G51" s="384"/>
      <c r="H51" s="423"/>
    </row>
    <row r="52" spans="1:8" ht="18">
      <c r="A52" s="419" t="s">
        <v>1582</v>
      </c>
      <c r="B52" s="387"/>
      <c r="C52" s="387"/>
      <c r="D52" s="384"/>
      <c r="E52" s="384"/>
      <c r="F52" s="384"/>
      <c r="G52" s="384"/>
      <c r="H52" s="423"/>
    </row>
    <row r="53" spans="1:8" ht="18">
      <c r="A53" s="419" t="s">
        <v>1583</v>
      </c>
      <c r="B53" s="387"/>
      <c r="C53" s="387"/>
      <c r="D53" s="384"/>
      <c r="E53" s="384"/>
      <c r="F53" s="384"/>
      <c r="G53" s="384"/>
      <c r="H53" s="423"/>
    </row>
    <row r="54" spans="1:8" ht="18">
      <c r="A54" s="419"/>
      <c r="B54" s="387"/>
      <c r="C54" s="387"/>
      <c r="D54" s="384"/>
      <c r="E54" s="384"/>
      <c r="F54" s="384"/>
      <c r="G54" s="384"/>
      <c r="H54" s="423"/>
    </row>
    <row r="55" spans="1:8" ht="18">
      <c r="A55" s="418" t="s">
        <v>1584</v>
      </c>
      <c r="B55" s="387"/>
      <c r="C55" s="387"/>
      <c r="D55" s="384"/>
      <c r="E55" s="384"/>
      <c r="F55" s="384"/>
      <c r="G55" s="384"/>
      <c r="H55" s="423"/>
    </row>
    <row r="56" spans="1:8" ht="9" customHeight="1">
      <c r="A56" s="418"/>
      <c r="B56" s="387"/>
      <c r="C56" s="387"/>
      <c r="D56" s="384"/>
      <c r="E56" s="384"/>
      <c r="F56" s="384"/>
      <c r="G56" s="384"/>
      <c r="H56" s="423"/>
    </row>
    <row r="57" spans="1:8" ht="18">
      <c r="A57" s="419" t="s">
        <v>1760</v>
      </c>
      <c r="B57" s="387"/>
      <c r="C57" s="387"/>
      <c r="D57" s="384"/>
      <c r="E57" s="384"/>
      <c r="F57" s="384"/>
      <c r="G57" s="384"/>
      <c r="H57" s="423"/>
    </row>
    <row r="58" spans="1:8" ht="18">
      <c r="A58" s="419" t="s">
        <v>1761</v>
      </c>
      <c r="B58" s="387"/>
      <c r="C58" s="387"/>
      <c r="D58" s="384"/>
      <c r="E58" s="384"/>
      <c r="F58" s="384"/>
      <c r="G58" s="384"/>
      <c r="H58" s="423"/>
    </row>
    <row r="59" spans="1:8" s="394" customFormat="1" ht="8.1" customHeight="1">
      <c r="A59" s="420"/>
      <c r="B59" s="420"/>
      <c r="C59" s="420"/>
      <c r="D59" s="421"/>
      <c r="F59" s="421"/>
    </row>
    <row r="60" spans="1:8" ht="18">
      <c r="A60" s="419" t="s">
        <v>1585</v>
      </c>
      <c r="B60" s="387"/>
      <c r="C60" s="387"/>
      <c r="D60" s="384"/>
      <c r="E60" s="384"/>
      <c r="F60" s="384"/>
      <c r="G60" s="384"/>
      <c r="H60" s="423"/>
    </row>
    <row r="61" spans="1:8" ht="18">
      <c r="A61" s="419" t="s">
        <v>1586</v>
      </c>
      <c r="B61" s="387"/>
      <c r="C61" s="387"/>
      <c r="D61" s="384"/>
      <c r="E61" s="384"/>
      <c r="F61" s="384"/>
      <c r="G61" s="384"/>
      <c r="H61" s="423"/>
    </row>
    <row r="62" spans="1:8" ht="18">
      <c r="A62" s="419" t="s">
        <v>1587</v>
      </c>
      <c r="B62" s="387"/>
      <c r="C62" s="387"/>
      <c r="D62" s="384"/>
      <c r="E62" s="384"/>
      <c r="F62" s="384"/>
      <c r="G62" s="384"/>
      <c r="H62" s="423"/>
    </row>
    <row r="63" spans="1:8" ht="18">
      <c r="A63" s="419"/>
      <c r="B63" s="387"/>
      <c r="C63" s="387"/>
      <c r="D63" s="384"/>
      <c r="E63" s="384"/>
      <c r="F63" s="384"/>
      <c r="G63" s="384"/>
      <c r="H63" s="423"/>
    </row>
    <row r="64" spans="1:8" ht="18">
      <c r="A64" s="418" t="s">
        <v>1588</v>
      </c>
      <c r="B64" s="387"/>
      <c r="C64" s="387"/>
      <c r="D64" s="384"/>
      <c r="E64" s="384"/>
      <c r="F64" s="384"/>
      <c r="G64" s="384"/>
      <c r="H64" s="423"/>
    </row>
    <row r="65" spans="1:8" ht="9" customHeight="1">
      <c r="A65" s="419"/>
      <c r="B65" s="387"/>
      <c r="C65" s="387"/>
      <c r="D65" s="384"/>
      <c r="E65" s="384"/>
      <c r="F65" s="384"/>
      <c r="G65" s="384"/>
      <c r="H65" s="423"/>
    </row>
    <row r="66" spans="1:8" ht="18">
      <c r="A66" s="419" t="s">
        <v>1589</v>
      </c>
      <c r="B66" s="387"/>
      <c r="C66" s="387"/>
      <c r="D66" s="384"/>
      <c r="E66" s="384"/>
      <c r="F66" s="384"/>
      <c r="G66" s="384"/>
      <c r="H66" s="423"/>
    </row>
    <row r="67" spans="1:8" ht="18">
      <c r="A67" s="381" t="s">
        <v>1590</v>
      </c>
      <c r="B67" s="387"/>
      <c r="C67" s="387"/>
      <c r="D67" s="384"/>
      <c r="E67" s="384"/>
      <c r="F67" s="384"/>
      <c r="G67" s="384"/>
      <c r="H67" s="423"/>
    </row>
    <row r="68" spans="1:8" ht="18">
      <c r="A68" s="381" t="s">
        <v>1591</v>
      </c>
      <c r="B68" s="387"/>
      <c r="C68" s="387"/>
      <c r="D68" s="384"/>
      <c r="E68" s="384"/>
      <c r="F68" s="384"/>
      <c r="G68" s="384"/>
      <c r="H68" s="423"/>
    </row>
    <row r="69" spans="1:8" ht="18">
      <c r="A69" s="381" t="s">
        <v>1592</v>
      </c>
      <c r="B69" s="387"/>
      <c r="C69" s="387"/>
      <c r="D69" s="384"/>
      <c r="E69" s="384"/>
      <c r="F69" s="384"/>
      <c r="G69" s="384"/>
      <c r="H69" s="423"/>
    </row>
    <row r="70" spans="1:8" ht="18">
      <c r="A70" s="381" t="s">
        <v>1593</v>
      </c>
      <c r="B70" s="387"/>
      <c r="C70" s="424"/>
      <c r="D70" s="384"/>
      <c r="E70" s="384"/>
      <c r="F70" s="384"/>
      <c r="G70" s="384"/>
      <c r="H70" s="423"/>
    </row>
    <row r="71" spans="1:8" ht="18">
      <c r="A71" s="419" t="s">
        <v>1594</v>
      </c>
      <c r="B71" s="387"/>
      <c r="C71" s="387"/>
      <c r="D71" s="384"/>
      <c r="E71" s="384"/>
      <c r="F71" s="384"/>
      <c r="G71" s="384"/>
      <c r="H71" s="423"/>
    </row>
    <row r="72" spans="1:8" ht="18">
      <c r="A72" s="419" t="s">
        <v>1595</v>
      </c>
      <c r="B72" s="387"/>
      <c r="C72" s="387"/>
      <c r="D72" s="384"/>
      <c r="E72" s="384"/>
      <c r="F72" s="384"/>
      <c r="G72" s="384"/>
      <c r="H72" s="423"/>
    </row>
    <row r="73" spans="1:8" ht="18">
      <c r="A73" s="381" t="s">
        <v>1596</v>
      </c>
      <c r="B73" s="387"/>
      <c r="C73" s="387"/>
      <c r="D73" s="384"/>
      <c r="E73" s="384"/>
      <c r="F73" s="384"/>
      <c r="G73" s="384"/>
      <c r="H73" s="423"/>
    </row>
    <row r="74" spans="1:8" ht="18">
      <c r="A74" s="419" t="s">
        <v>1597</v>
      </c>
      <c r="B74" s="387"/>
      <c r="C74" s="387"/>
      <c r="D74" s="384"/>
      <c r="E74" s="384"/>
      <c r="F74" s="384"/>
      <c r="G74" s="384"/>
      <c r="H74" s="423"/>
    </row>
    <row r="75" spans="1:8" ht="18">
      <c r="A75" s="419"/>
      <c r="B75" s="387"/>
      <c r="C75" s="387"/>
      <c r="D75" s="384"/>
      <c r="E75" s="384"/>
      <c r="F75" s="384"/>
      <c r="G75" s="384"/>
      <c r="H75" s="423"/>
    </row>
    <row r="76" spans="1:8" ht="18">
      <c r="A76" s="418" t="s">
        <v>1598</v>
      </c>
      <c r="B76" s="387"/>
      <c r="C76" s="387"/>
      <c r="D76" s="384"/>
      <c r="E76" s="384"/>
      <c r="F76" s="384"/>
      <c r="G76" s="384"/>
      <c r="H76" s="423"/>
    </row>
    <row r="77" spans="1:8" ht="9" customHeight="1">
      <c r="A77" s="418"/>
      <c r="B77" s="387"/>
      <c r="C77" s="387"/>
      <c r="D77" s="384"/>
      <c r="E77" s="384"/>
      <c r="F77" s="384"/>
      <c r="G77" s="384"/>
      <c r="H77" s="423"/>
    </row>
    <row r="78" spans="1:8" ht="18">
      <c r="A78" s="419" t="s">
        <v>1599</v>
      </c>
      <c r="B78" s="387"/>
      <c r="C78" s="387"/>
      <c r="D78" s="384"/>
      <c r="E78" s="384"/>
      <c r="F78" s="384"/>
      <c r="G78" s="384"/>
      <c r="H78" s="423"/>
    </row>
    <row r="79" spans="1:8" ht="18">
      <c r="A79" s="419" t="s">
        <v>1600</v>
      </c>
      <c r="B79" s="387"/>
      <c r="C79" s="387"/>
      <c r="D79" s="384"/>
      <c r="E79" s="384"/>
      <c r="F79" s="384"/>
      <c r="G79" s="384"/>
      <c r="H79" s="423"/>
    </row>
    <row r="80" spans="1:8" ht="18">
      <c r="A80" s="419" t="s">
        <v>1601</v>
      </c>
      <c r="B80" s="387"/>
      <c r="C80" s="387"/>
      <c r="D80" s="384"/>
      <c r="E80" s="384"/>
      <c r="F80" s="384"/>
      <c r="G80" s="384"/>
      <c r="H80" s="423"/>
    </row>
    <row r="81" spans="1:8" ht="18" customHeight="1">
      <c r="A81" s="419" t="s">
        <v>1602</v>
      </c>
      <c r="B81" s="387"/>
      <c r="C81" s="387"/>
      <c r="D81" s="384"/>
      <c r="E81" s="384"/>
      <c r="F81" s="384"/>
      <c r="G81" s="384"/>
      <c r="H81" s="423"/>
    </row>
    <row r="82" spans="1:8" ht="18">
      <c r="A82" s="419" t="s">
        <v>1603</v>
      </c>
      <c r="B82" s="387"/>
      <c r="C82" s="387"/>
      <c r="D82" s="384"/>
      <c r="E82" s="384"/>
      <c r="F82" s="384"/>
      <c r="G82" s="384"/>
      <c r="H82" s="423"/>
    </row>
    <row r="83" spans="1:8" ht="18">
      <c r="A83" s="419" t="s">
        <v>1604</v>
      </c>
      <c r="B83" s="387"/>
      <c r="C83" s="387"/>
      <c r="D83" s="384"/>
      <c r="E83" s="425"/>
      <c r="F83" s="384"/>
      <c r="G83" s="384"/>
      <c r="H83" s="423"/>
    </row>
    <row r="84" spans="1:8" ht="18">
      <c r="A84" s="419" t="s">
        <v>1605</v>
      </c>
      <c r="B84" s="387"/>
      <c r="C84" s="387"/>
      <c r="D84" s="384"/>
      <c r="E84" s="384"/>
      <c r="F84" s="384"/>
      <c r="G84" s="384"/>
      <c r="H84" s="423"/>
    </row>
    <row r="85" spans="1:8" ht="18">
      <c r="A85" s="419" t="s">
        <v>1606</v>
      </c>
      <c r="B85" s="387"/>
      <c r="C85" s="387"/>
      <c r="D85" s="384"/>
      <c r="E85" s="384"/>
      <c r="F85" s="384"/>
      <c r="G85" s="384"/>
      <c r="H85" s="423"/>
    </row>
    <row r="86" spans="1:8" ht="18">
      <c r="A86" s="419" t="s">
        <v>1607</v>
      </c>
      <c r="B86" s="387"/>
      <c r="C86" s="387"/>
      <c r="D86" s="384"/>
      <c r="E86" s="384"/>
      <c r="F86" s="384"/>
      <c r="G86" s="384"/>
      <c r="H86" s="423"/>
    </row>
    <row r="87" spans="1:8" ht="18">
      <c r="A87" s="419" t="s">
        <v>1608</v>
      </c>
      <c r="B87" s="387"/>
      <c r="C87" s="387"/>
      <c r="D87" s="384"/>
      <c r="E87" s="384"/>
      <c r="F87" s="384"/>
      <c r="G87" s="384"/>
      <c r="H87" s="423"/>
    </row>
    <row r="88" spans="1:8" ht="11.25" customHeight="1">
      <c r="A88" s="426"/>
      <c r="B88" s="424"/>
      <c r="C88" s="424"/>
      <c r="D88" s="427"/>
      <c r="E88" s="427"/>
      <c r="F88" s="427"/>
      <c r="G88" s="427"/>
      <c r="H88" s="428"/>
    </row>
    <row r="89" spans="1:8" ht="18" customHeight="1">
      <c r="A89" s="418" t="s">
        <v>1609</v>
      </c>
      <c r="B89" s="387"/>
      <c r="C89" s="387"/>
      <c r="D89" s="384"/>
      <c r="E89" s="384"/>
      <c r="F89" s="384"/>
      <c r="G89" s="384"/>
      <c r="H89" s="423"/>
    </row>
    <row r="90" spans="1:8" ht="9" customHeight="1">
      <c r="A90" s="426"/>
      <c r="B90" s="424"/>
      <c r="C90" s="424"/>
      <c r="D90" s="427"/>
      <c r="E90" s="427"/>
      <c r="F90" s="427"/>
      <c r="G90" s="427"/>
      <c r="H90" s="428"/>
    </row>
    <row r="91" spans="1:8" ht="18">
      <c r="A91" s="419" t="s">
        <v>1610</v>
      </c>
      <c r="B91" s="387"/>
      <c r="C91" s="387"/>
      <c r="D91" s="384"/>
      <c r="E91" s="384"/>
      <c r="F91" s="384"/>
      <c r="G91" s="384"/>
      <c r="H91" s="423"/>
    </row>
    <row r="92" spans="1:8" ht="18">
      <c r="A92" s="419" t="s">
        <v>1611</v>
      </c>
      <c r="B92" s="387"/>
      <c r="C92" s="387"/>
      <c r="D92" s="384"/>
      <c r="E92" s="384"/>
      <c r="F92" s="384"/>
      <c r="G92" s="384"/>
      <c r="H92" s="423"/>
    </row>
    <row r="93" spans="1:8" ht="18">
      <c r="A93" s="419" t="s">
        <v>1612</v>
      </c>
      <c r="B93" s="387"/>
      <c r="C93" s="387"/>
      <c r="D93" s="384"/>
      <c r="E93" s="384"/>
      <c r="F93" s="384"/>
      <c r="G93" s="384"/>
      <c r="H93" s="423"/>
    </row>
    <row r="94" spans="1:8" ht="18">
      <c r="A94" s="419" t="s">
        <v>1613</v>
      </c>
      <c r="B94" s="387"/>
      <c r="C94" s="387"/>
      <c r="D94" s="384"/>
      <c r="E94" s="384"/>
      <c r="F94" s="384"/>
      <c r="G94" s="384"/>
      <c r="H94" s="423"/>
    </row>
    <row r="95" spans="1:8" ht="18">
      <c r="A95" s="419" t="s">
        <v>1765</v>
      </c>
      <c r="B95" s="387"/>
      <c r="C95" s="387"/>
      <c r="D95" s="384"/>
      <c r="E95" s="384"/>
      <c r="F95" s="384"/>
      <c r="G95" s="384"/>
      <c r="H95" s="423"/>
    </row>
    <row r="96" spans="1:8" ht="18">
      <c r="A96" s="419" t="s">
        <v>1614</v>
      </c>
      <c r="B96" s="387"/>
      <c r="C96" s="387"/>
      <c r="D96" s="384"/>
      <c r="E96" s="384"/>
      <c r="F96" s="384"/>
      <c r="G96" s="384"/>
      <c r="H96" s="423"/>
    </row>
    <row r="97" spans="1:8" ht="18">
      <c r="A97" s="419" t="s">
        <v>1615</v>
      </c>
      <c r="B97" s="387"/>
      <c r="C97" s="387"/>
      <c r="D97" s="384"/>
      <c r="E97" s="384"/>
      <c r="F97" s="384"/>
      <c r="G97" s="384"/>
      <c r="H97" s="423"/>
    </row>
    <row r="98" spans="1:8" ht="18">
      <c r="A98" s="419" t="s">
        <v>1616</v>
      </c>
      <c r="B98" s="387"/>
      <c r="C98" s="387"/>
      <c r="D98" s="384"/>
      <c r="E98" s="384"/>
      <c r="F98" s="384"/>
      <c r="G98" s="384"/>
      <c r="H98" s="423"/>
    </row>
    <row r="99" spans="1:8" ht="18">
      <c r="A99" s="419" t="s">
        <v>1617</v>
      </c>
      <c r="B99" s="387"/>
      <c r="C99" s="387"/>
      <c r="D99" s="384"/>
      <c r="E99" s="384"/>
      <c r="F99" s="384"/>
      <c r="G99" s="384"/>
      <c r="H99" s="423"/>
    </row>
    <row r="100" spans="1:8" ht="18">
      <c r="A100" s="419" t="s">
        <v>1618</v>
      </c>
      <c r="B100" s="387"/>
      <c r="C100" s="387"/>
      <c r="D100" s="384"/>
      <c r="E100" s="384"/>
      <c r="F100" s="384"/>
      <c r="G100" s="384"/>
      <c r="H100" s="423"/>
    </row>
    <row r="101" spans="1:8" ht="18">
      <c r="A101" s="419" t="s">
        <v>1766</v>
      </c>
      <c r="B101" s="387"/>
      <c r="C101" s="387"/>
      <c r="D101" s="384"/>
      <c r="E101" s="384"/>
      <c r="F101" s="384"/>
      <c r="G101" s="384"/>
      <c r="H101" s="423"/>
    </row>
    <row r="102" spans="1:8" ht="18">
      <c r="A102" s="419" t="s">
        <v>1619</v>
      </c>
      <c r="B102" s="387"/>
      <c r="C102" s="387"/>
      <c r="D102" s="384"/>
      <c r="E102" s="384"/>
      <c r="F102" s="384"/>
      <c r="G102" s="384"/>
      <c r="H102" s="423"/>
    </row>
    <row r="103" spans="1:8" ht="18">
      <c r="A103" s="419" t="s">
        <v>1620</v>
      </c>
      <c r="B103" s="387"/>
      <c r="C103" s="387"/>
      <c r="D103" s="384"/>
      <c r="E103" s="384"/>
      <c r="F103" s="384"/>
      <c r="G103" s="384"/>
      <c r="H103" s="423"/>
    </row>
    <row r="104" spans="1:8" ht="18" customHeight="1">
      <c r="A104" s="419" t="s">
        <v>1621</v>
      </c>
      <c r="B104" s="387"/>
      <c r="C104" s="387"/>
      <c r="D104" s="384"/>
      <c r="E104" s="384"/>
      <c r="F104" s="384"/>
      <c r="G104" s="384"/>
      <c r="H104" s="423"/>
    </row>
    <row r="105" spans="1:8" ht="18" customHeight="1">
      <c r="A105" s="419" t="s">
        <v>1622</v>
      </c>
      <c r="B105" s="387"/>
      <c r="C105" s="387"/>
      <c r="D105" s="384"/>
      <c r="E105" s="384"/>
      <c r="F105" s="384"/>
      <c r="G105" s="384"/>
      <c r="H105" s="423"/>
    </row>
    <row r="106" spans="1:8" ht="18">
      <c r="A106" s="419" t="s">
        <v>1764</v>
      </c>
      <c r="B106" s="387"/>
      <c r="C106" s="387"/>
      <c r="D106" s="384"/>
      <c r="E106" s="384"/>
      <c r="F106" s="384"/>
      <c r="G106" s="384"/>
      <c r="H106" s="423"/>
    </row>
    <row r="107" spans="1:8" ht="18">
      <c r="A107" s="419" t="s">
        <v>1623</v>
      </c>
      <c r="B107" s="387"/>
      <c r="C107" s="387"/>
      <c r="D107" s="384"/>
      <c r="E107" s="384"/>
      <c r="F107" s="384"/>
      <c r="G107" s="384"/>
      <c r="H107" s="423"/>
    </row>
    <row r="108" spans="1:8" ht="18" customHeight="1">
      <c r="A108" s="426"/>
      <c r="B108" s="424"/>
      <c r="C108" s="424"/>
      <c r="D108" s="427" t="s">
        <v>1624</v>
      </c>
      <c r="E108" s="427"/>
      <c r="F108" s="427"/>
      <c r="G108" s="427"/>
      <c r="H108" s="428"/>
    </row>
    <row r="109" spans="1:8" ht="18">
      <c r="A109" s="418" t="s">
        <v>1625</v>
      </c>
      <c r="B109" s="387"/>
      <c r="C109" s="387"/>
      <c r="D109" s="384"/>
      <c r="E109" s="384"/>
      <c r="F109" s="384"/>
      <c r="G109" s="384"/>
      <c r="H109" s="423"/>
    </row>
    <row r="110" spans="1:8" ht="9" customHeight="1">
      <c r="A110" s="426"/>
      <c r="B110" s="424"/>
      <c r="C110" s="424"/>
      <c r="D110" s="427"/>
      <c r="E110" s="427"/>
      <c r="F110" s="427"/>
      <c r="G110" s="427"/>
      <c r="H110" s="428"/>
    </row>
    <row r="111" spans="1:8" ht="18">
      <c r="A111" s="419" t="s">
        <v>1762</v>
      </c>
      <c r="B111" s="387"/>
      <c r="C111" s="387"/>
      <c r="D111" s="384"/>
      <c r="E111" s="384"/>
      <c r="F111" s="384"/>
      <c r="G111" s="384"/>
      <c r="H111" s="423"/>
    </row>
    <row r="112" spans="1:8" ht="18">
      <c r="A112" s="419" t="s">
        <v>1763</v>
      </c>
      <c r="B112" s="387"/>
      <c r="C112" s="387"/>
      <c r="D112" s="384"/>
      <c r="E112" s="384"/>
      <c r="F112" s="384"/>
      <c r="G112" s="384"/>
      <c r="H112" s="423"/>
    </row>
    <row r="113" spans="1:8" ht="18" customHeight="1">
      <c r="A113" s="426"/>
      <c r="B113" s="424"/>
      <c r="C113" s="424"/>
      <c r="D113" s="427"/>
      <c r="E113" s="427"/>
      <c r="F113" s="427"/>
      <c r="G113" s="427"/>
      <c r="H113" s="428"/>
    </row>
    <row r="114" spans="1:8" ht="18">
      <c r="A114" s="418" t="s">
        <v>1626</v>
      </c>
      <c r="B114" s="387"/>
      <c r="C114" s="387"/>
      <c r="D114" s="384"/>
      <c r="E114" s="384"/>
      <c r="F114" s="384"/>
      <c r="G114" s="384"/>
      <c r="H114" s="423"/>
    </row>
    <row r="115" spans="1:8" ht="9" customHeight="1">
      <c r="A115" s="426"/>
      <c r="B115" s="424"/>
      <c r="C115" s="424"/>
      <c r="D115" s="427"/>
      <c r="E115" s="427"/>
      <c r="F115" s="427"/>
      <c r="G115" s="427"/>
      <c r="H115" s="428"/>
    </row>
    <row r="116" spans="1:8" ht="18">
      <c r="A116" s="419" t="s">
        <v>1627</v>
      </c>
      <c r="B116" s="387"/>
      <c r="C116" s="387"/>
      <c r="D116" s="384"/>
      <c r="E116" s="384"/>
      <c r="F116" s="384"/>
      <c r="G116" s="384"/>
      <c r="H116" s="423"/>
    </row>
    <row r="117" spans="1:8" ht="18">
      <c r="A117" s="419" t="s">
        <v>1628</v>
      </c>
      <c r="B117" s="387"/>
      <c r="C117" s="387"/>
      <c r="D117" s="384"/>
      <c r="E117" s="384"/>
      <c r="F117" s="384"/>
      <c r="G117" s="384"/>
      <c r="H117" s="423"/>
    </row>
    <row r="118" spans="1:8" ht="18">
      <c r="A118" s="419" t="s">
        <v>1629</v>
      </c>
      <c r="B118" s="387"/>
      <c r="C118" s="387"/>
      <c r="D118" s="384"/>
      <c r="E118" s="384"/>
      <c r="F118" s="384"/>
      <c r="G118" s="384"/>
      <c r="H118" s="423"/>
    </row>
    <row r="119" spans="1:8" ht="18" customHeight="1">
      <c r="A119" s="426"/>
      <c r="B119" s="424"/>
      <c r="C119" s="424"/>
      <c r="D119" s="427"/>
      <c r="E119" s="427"/>
      <c r="F119" s="427"/>
      <c r="G119" s="427"/>
      <c r="H119" s="428"/>
    </row>
    <row r="120" spans="1:8" ht="18">
      <c r="A120" s="418" t="s">
        <v>1630</v>
      </c>
      <c r="B120" s="387"/>
      <c r="C120" s="387"/>
      <c r="D120" s="384"/>
      <c r="E120" s="384"/>
      <c r="F120" s="384"/>
      <c r="G120" s="384"/>
      <c r="H120" s="423"/>
    </row>
    <row r="121" spans="1:8" ht="9" customHeight="1">
      <c r="A121" s="426"/>
      <c r="B121" s="424"/>
      <c r="C121" s="424"/>
      <c r="D121" s="427"/>
      <c r="E121" s="427"/>
      <c r="F121" s="427"/>
      <c r="G121" s="427"/>
      <c r="H121" s="428"/>
    </row>
    <row r="122" spans="1:8" ht="18">
      <c r="A122" s="419" t="s">
        <v>1631</v>
      </c>
      <c r="B122" s="387"/>
      <c r="C122" s="387"/>
      <c r="D122" s="384"/>
      <c r="E122" s="384"/>
      <c r="F122" s="384"/>
      <c r="H122" s="384"/>
    </row>
    <row r="123" spans="1:8" ht="18">
      <c r="A123" s="419" t="s">
        <v>1632</v>
      </c>
      <c r="B123" s="387"/>
      <c r="C123" s="387"/>
      <c r="D123" s="384"/>
      <c r="E123" s="384"/>
      <c r="F123" s="384"/>
      <c r="H123" s="384"/>
    </row>
    <row r="124" spans="1:8" ht="18">
      <c r="A124" s="419" t="s">
        <v>1633</v>
      </c>
      <c r="B124" s="387"/>
      <c r="C124" s="387"/>
      <c r="D124" s="384"/>
      <c r="E124" s="384"/>
      <c r="F124" s="384"/>
      <c r="H124" s="384"/>
    </row>
    <row r="125" spans="1:8" ht="8.1" customHeight="1">
      <c r="A125" s="419"/>
      <c r="B125" s="387"/>
      <c r="C125" s="387"/>
      <c r="D125" s="384"/>
      <c r="E125" s="384"/>
      <c r="F125" s="384"/>
      <c r="H125" s="384"/>
    </row>
    <row r="126" spans="1:8" ht="18">
      <c r="A126" s="419" t="s">
        <v>1634</v>
      </c>
      <c r="B126" s="387"/>
      <c r="C126" s="387"/>
      <c r="D126" s="384"/>
      <c r="E126" s="384"/>
      <c r="F126" s="384"/>
      <c r="H126" s="384"/>
    </row>
    <row r="127" spans="1:8" ht="18">
      <c r="A127" s="419" t="s">
        <v>1635</v>
      </c>
      <c r="B127" s="387"/>
      <c r="C127" s="387"/>
      <c r="D127" s="384"/>
      <c r="E127" s="384"/>
      <c r="F127" s="384"/>
      <c r="H127" s="384"/>
    </row>
    <row r="128" spans="1:8" ht="18">
      <c r="A128" s="419" t="s">
        <v>1636</v>
      </c>
      <c r="B128" s="387"/>
      <c r="C128" s="387"/>
      <c r="D128" s="384"/>
      <c r="E128" s="384"/>
      <c r="F128" s="384"/>
      <c r="H128" s="384"/>
    </row>
    <row r="129" spans="1:8" ht="18">
      <c r="A129" s="419" t="s">
        <v>1637</v>
      </c>
      <c r="B129" s="387"/>
      <c r="C129" s="387"/>
      <c r="D129" s="384"/>
      <c r="E129" s="384"/>
      <c r="F129" s="384"/>
      <c r="H129" s="384"/>
    </row>
    <row r="130" spans="1:8" ht="18">
      <c r="A130" s="419" t="s">
        <v>1638</v>
      </c>
      <c r="B130" s="387"/>
      <c r="C130" s="387"/>
      <c r="D130" s="384"/>
      <c r="E130" s="384"/>
      <c r="F130" s="384"/>
      <c r="H130" s="384"/>
    </row>
    <row r="131" spans="1:8" ht="18">
      <c r="A131" s="419" t="s">
        <v>1639</v>
      </c>
      <c r="B131" s="387"/>
      <c r="C131" s="387"/>
      <c r="D131" s="384"/>
      <c r="E131" s="384"/>
      <c r="F131" s="384"/>
      <c r="H131" s="384"/>
    </row>
    <row r="132" spans="1:8" ht="18">
      <c r="A132" s="419" t="s">
        <v>1640</v>
      </c>
      <c r="B132" s="387"/>
      <c r="C132" s="387"/>
      <c r="D132" s="384"/>
      <c r="E132" s="384"/>
      <c r="F132" s="384"/>
      <c r="H132" s="384"/>
    </row>
    <row r="133" spans="1:8" ht="18">
      <c r="A133" s="419" t="s">
        <v>1641</v>
      </c>
      <c r="B133" s="387"/>
      <c r="C133" s="387"/>
      <c r="D133" s="384"/>
      <c r="E133" s="384"/>
      <c r="F133" s="384"/>
      <c r="H133" s="384"/>
    </row>
    <row r="134" spans="1:8" ht="18">
      <c r="A134" s="419" t="s">
        <v>1642</v>
      </c>
      <c r="B134" s="387"/>
      <c r="C134" s="387"/>
      <c r="D134" s="384"/>
      <c r="E134" s="384"/>
      <c r="F134" s="384"/>
      <c r="H134" s="384"/>
    </row>
    <row r="135" spans="1:8" ht="18">
      <c r="A135" s="419" t="s">
        <v>1643</v>
      </c>
      <c r="B135" s="387"/>
      <c r="C135" s="387"/>
      <c r="D135" s="384"/>
      <c r="E135" s="384"/>
      <c r="F135" s="384"/>
      <c r="H135" s="384"/>
    </row>
    <row r="136" spans="1:8" ht="18">
      <c r="A136" s="419" t="s">
        <v>1644</v>
      </c>
      <c r="B136" s="387"/>
      <c r="C136" s="387"/>
      <c r="D136" s="384"/>
      <c r="E136" s="384"/>
      <c r="F136" s="384"/>
      <c r="H136" s="384"/>
    </row>
    <row r="137" spans="1:8" ht="18">
      <c r="A137" s="419" t="s">
        <v>1645</v>
      </c>
      <c r="B137" s="387"/>
      <c r="C137" s="387"/>
      <c r="D137" s="384"/>
      <c r="E137" s="384"/>
      <c r="F137" s="384"/>
      <c r="H137" s="384"/>
    </row>
    <row r="138" spans="1:8" ht="18">
      <c r="A138" s="419" t="s">
        <v>1646</v>
      </c>
      <c r="B138" s="387"/>
      <c r="C138" s="387"/>
      <c r="D138" s="384"/>
      <c r="E138" s="384"/>
      <c r="F138" s="384"/>
      <c r="H138" s="384"/>
    </row>
    <row r="139" spans="1:8" ht="18">
      <c r="A139" s="419"/>
      <c r="B139" s="387"/>
      <c r="C139" s="387"/>
      <c r="D139" s="384"/>
      <c r="E139" s="384"/>
      <c r="F139" s="384"/>
      <c r="H139" s="384"/>
    </row>
    <row r="140" spans="1:8" ht="18">
      <c r="A140" s="419" t="s">
        <v>1647</v>
      </c>
      <c r="B140" s="387"/>
      <c r="C140" s="387"/>
      <c r="F140" s="384"/>
      <c r="G140" s="384"/>
      <c r="H140" s="423"/>
    </row>
    <row r="141" spans="1:8" ht="18">
      <c r="A141" s="419" t="s">
        <v>1648</v>
      </c>
      <c r="B141" s="387"/>
      <c r="C141" s="387"/>
      <c r="D141" s="384"/>
      <c r="E141" s="384"/>
      <c r="F141" s="384"/>
      <c r="G141" s="384"/>
      <c r="H141" s="423"/>
    </row>
    <row r="142" spans="1:8" ht="18">
      <c r="A142" s="419" t="s">
        <v>1649</v>
      </c>
      <c r="B142" s="387"/>
      <c r="C142" s="387"/>
      <c r="D142" s="384"/>
      <c r="E142" s="384"/>
      <c r="F142" s="384"/>
      <c r="G142" s="384"/>
      <c r="H142" s="423"/>
    </row>
    <row r="143" spans="1:8" ht="18">
      <c r="A143" s="419" t="s">
        <v>1650</v>
      </c>
      <c r="B143" s="387"/>
      <c r="C143" s="387"/>
      <c r="D143" s="384"/>
      <c r="E143" s="384"/>
      <c r="F143" s="384"/>
      <c r="G143" s="384"/>
      <c r="H143" s="423"/>
    </row>
    <row r="144" spans="1:8" ht="18.75">
      <c r="A144" s="419" t="s">
        <v>1651</v>
      </c>
      <c r="B144" s="387"/>
      <c r="C144" s="387"/>
      <c r="D144" s="384"/>
      <c r="E144" s="384"/>
      <c r="F144" s="384"/>
      <c r="G144" s="429"/>
      <c r="H144" s="423"/>
    </row>
    <row r="145" spans="1:8" ht="16.5">
      <c r="A145" s="381" t="s">
        <v>1652</v>
      </c>
      <c r="B145" s="430"/>
      <c r="C145" s="430"/>
      <c r="D145" s="430"/>
      <c r="E145" s="430"/>
      <c r="F145" s="430"/>
      <c r="G145" s="430"/>
      <c r="H145" s="430"/>
    </row>
    <row r="146" spans="1:8" s="394" customFormat="1" ht="18" customHeight="1">
      <c r="A146" s="419" t="s">
        <v>1653</v>
      </c>
      <c r="B146" s="387"/>
      <c r="C146" s="387"/>
      <c r="D146" s="384"/>
      <c r="E146" s="384"/>
      <c r="F146" s="384"/>
      <c r="G146" s="431"/>
      <c r="H146" s="423"/>
    </row>
    <row r="147" spans="1:8">
      <c r="A147" s="377" t="s">
        <v>1654</v>
      </c>
    </row>
    <row r="148" spans="1:8" ht="18">
      <c r="A148" s="419" t="s">
        <v>1655</v>
      </c>
      <c r="B148" s="387"/>
      <c r="C148" s="387"/>
      <c r="D148" s="384"/>
      <c r="E148" s="384"/>
      <c r="F148" s="384"/>
      <c r="G148" s="384"/>
      <c r="H148" s="423"/>
    </row>
    <row r="149" spans="1:8" s="394" customFormat="1" ht="18" customHeight="1">
      <c r="A149" s="419" t="s">
        <v>1656</v>
      </c>
      <c r="B149" s="387"/>
      <c r="C149" s="387"/>
      <c r="D149" s="384"/>
      <c r="E149" s="384"/>
      <c r="F149" s="384"/>
      <c r="G149" s="384"/>
      <c r="H149" s="423"/>
    </row>
    <row r="150" spans="1:8" ht="18">
      <c r="A150" s="419" t="s">
        <v>1657</v>
      </c>
      <c r="B150" s="387"/>
      <c r="C150" s="387"/>
      <c r="D150" s="384"/>
      <c r="E150" s="384"/>
      <c r="F150" s="384"/>
      <c r="G150" s="384"/>
      <c r="H150" s="423"/>
    </row>
    <row r="151" spans="1:8" ht="18">
      <c r="A151" s="419" t="s">
        <v>1658</v>
      </c>
      <c r="B151" s="387"/>
      <c r="C151" s="387"/>
      <c r="D151" s="384"/>
      <c r="E151" s="384"/>
      <c r="F151" s="384"/>
      <c r="G151" s="384"/>
      <c r="H151" s="423"/>
    </row>
    <row r="152" spans="1:8" ht="18">
      <c r="A152" s="419" t="s">
        <v>1659</v>
      </c>
      <c r="B152" s="387"/>
      <c r="C152" s="387"/>
      <c r="D152" s="384"/>
      <c r="E152" s="384"/>
      <c r="F152" s="384"/>
      <c r="G152" s="384"/>
      <c r="H152" s="423"/>
    </row>
    <row r="153" spans="1:8" ht="18">
      <c r="A153" s="419"/>
      <c r="B153" s="387"/>
      <c r="C153" s="387"/>
      <c r="D153" s="384"/>
      <c r="E153" s="384"/>
      <c r="F153" s="384"/>
      <c r="G153" s="384"/>
      <c r="H153" s="423"/>
    </row>
    <row r="154" spans="1:8" ht="18">
      <c r="A154" s="418" t="s">
        <v>1660</v>
      </c>
      <c r="B154" s="387"/>
      <c r="C154" s="387"/>
    </row>
    <row r="155" spans="1:8" ht="9" customHeight="1">
      <c r="A155" s="419"/>
      <c r="B155" s="387"/>
      <c r="C155" s="387"/>
      <c r="D155" s="384"/>
      <c r="E155" s="384"/>
      <c r="F155" s="384"/>
      <c r="G155" s="384"/>
      <c r="H155" s="423"/>
    </row>
    <row r="156" spans="1:8" ht="18">
      <c r="A156" s="419" t="s">
        <v>1661</v>
      </c>
      <c r="B156" s="387"/>
      <c r="C156" s="387"/>
      <c r="D156" s="384"/>
      <c r="E156" s="384"/>
      <c r="F156" s="384"/>
      <c r="G156" s="384"/>
      <c r="H156" s="423"/>
    </row>
    <row r="157" spans="1:8">
      <c r="A157" s="377" t="s">
        <v>1767</v>
      </c>
    </row>
    <row r="159" spans="1:8" ht="18">
      <c r="A159" s="418" t="s">
        <v>1662</v>
      </c>
      <c r="B159" s="387"/>
      <c r="C159" s="387"/>
      <c r="D159" s="384"/>
      <c r="E159" s="384"/>
      <c r="F159" s="384"/>
      <c r="G159" s="384"/>
      <c r="H159" s="423"/>
    </row>
    <row r="160" spans="1:8" ht="9" customHeight="1">
      <c r="A160" s="419"/>
      <c r="B160" s="387"/>
      <c r="C160" s="387"/>
      <c r="D160" s="418"/>
      <c r="E160" s="429"/>
      <c r="F160" s="384"/>
      <c r="G160" s="384"/>
      <c r="H160" s="423"/>
    </row>
    <row r="161" spans="1:8" ht="18">
      <c r="A161" s="381" t="s">
        <v>1663</v>
      </c>
      <c r="B161" s="387"/>
      <c r="C161" s="387"/>
      <c r="D161" s="418"/>
      <c r="E161" s="384"/>
      <c r="F161" s="384"/>
      <c r="G161" s="384"/>
      <c r="H161" s="423"/>
    </row>
    <row r="162" spans="1:8" ht="18">
      <c r="A162" s="381" t="s">
        <v>1664</v>
      </c>
      <c r="B162" s="387"/>
      <c r="C162" s="387"/>
      <c r="D162" s="384"/>
      <c r="E162" s="384"/>
      <c r="F162" s="384"/>
      <c r="G162" s="384"/>
      <c r="H162" s="423"/>
    </row>
    <row r="163" spans="1:8" ht="18">
      <c r="A163" s="381" t="s">
        <v>1665</v>
      </c>
      <c r="B163" s="387"/>
      <c r="C163" s="387"/>
      <c r="D163" s="384"/>
      <c r="E163" s="384"/>
      <c r="F163" s="384"/>
      <c r="G163" s="384"/>
      <c r="H163" s="423"/>
    </row>
    <row r="164" spans="1:8" ht="18">
      <c r="A164" s="381" t="s">
        <v>1666</v>
      </c>
      <c r="B164" s="387"/>
      <c r="C164" s="387"/>
      <c r="D164" s="384"/>
      <c r="E164" s="384"/>
      <c r="F164" s="384"/>
      <c r="G164" s="384"/>
      <c r="H164" s="423"/>
    </row>
    <row r="165" spans="1:8" ht="18">
      <c r="A165" s="381" t="s">
        <v>1667</v>
      </c>
      <c r="B165" s="387"/>
      <c r="C165" s="387"/>
      <c r="D165" s="384"/>
      <c r="E165" s="384"/>
      <c r="F165" s="384"/>
      <c r="G165" s="384"/>
      <c r="H165" s="423"/>
    </row>
    <row r="166" spans="1:8">
      <c r="A166" s="419"/>
    </row>
    <row r="167" spans="1:8" s="419" customFormat="1" ht="18">
      <c r="A167" s="418" t="s">
        <v>1668</v>
      </c>
      <c r="B167" s="387"/>
      <c r="C167" s="387"/>
      <c r="D167" s="384"/>
      <c r="E167" s="384"/>
      <c r="F167" s="384"/>
      <c r="G167" s="384"/>
      <c r="H167" s="423"/>
    </row>
    <row r="168" spans="1:8" ht="9" customHeight="1">
      <c r="A168" s="418"/>
      <c r="B168" s="387"/>
      <c r="C168" s="387"/>
      <c r="D168" s="384"/>
      <c r="E168" s="384"/>
      <c r="F168" s="384"/>
      <c r="G168" s="384"/>
      <c r="H168" s="423"/>
    </row>
    <row r="169" spans="1:8">
      <c r="A169" s="419" t="s">
        <v>1669</v>
      </c>
      <c r="B169" s="419"/>
      <c r="C169" s="419"/>
      <c r="D169" s="419"/>
      <c r="E169" s="419"/>
      <c r="F169" s="419"/>
      <c r="G169" s="419"/>
      <c r="H169" s="419"/>
    </row>
    <row r="170" spans="1:8" ht="18">
      <c r="A170" s="419" t="s">
        <v>1670</v>
      </c>
      <c r="B170" s="387"/>
      <c r="C170" s="387"/>
      <c r="D170" s="384"/>
      <c r="E170" s="384"/>
      <c r="F170" s="384"/>
      <c r="G170" s="384"/>
      <c r="H170" s="423"/>
    </row>
    <row r="171" spans="1:8" ht="18">
      <c r="A171" s="419" t="s">
        <v>1671</v>
      </c>
      <c r="B171" s="387"/>
      <c r="C171" s="387"/>
      <c r="D171" s="384"/>
      <c r="E171" s="384"/>
      <c r="F171" s="384"/>
      <c r="G171" s="384"/>
      <c r="H171" s="423"/>
    </row>
    <row r="172" spans="1:8" ht="18">
      <c r="A172" s="432" t="s">
        <v>1672</v>
      </c>
      <c r="B172" s="387"/>
      <c r="C172" s="387"/>
      <c r="D172" s="384"/>
      <c r="E172" s="384"/>
      <c r="F172" s="384"/>
      <c r="G172" s="384"/>
      <c r="H172" s="423"/>
    </row>
    <row r="173" spans="1:8" s="390" customFormat="1" ht="18">
      <c r="A173" s="419" t="s">
        <v>1673</v>
      </c>
      <c r="B173" s="387"/>
      <c r="C173" s="387"/>
      <c r="D173" s="384"/>
      <c r="E173" s="384"/>
      <c r="F173" s="384"/>
      <c r="G173" s="384"/>
      <c r="H173" s="423"/>
    </row>
    <row r="174" spans="1:8" s="394" customFormat="1" ht="18" customHeight="1">
      <c r="A174" s="419" t="s">
        <v>1674</v>
      </c>
      <c r="B174" s="387"/>
      <c r="C174" s="387"/>
      <c r="D174" s="384"/>
      <c r="E174" s="384"/>
      <c r="F174" s="384"/>
      <c r="G174" s="384"/>
      <c r="H174" s="423"/>
    </row>
    <row r="175" spans="1:8" s="419" customFormat="1" ht="18">
      <c r="A175" s="419" t="s">
        <v>1675</v>
      </c>
      <c r="B175" s="387"/>
      <c r="C175" s="387"/>
      <c r="D175" s="384"/>
      <c r="E175" s="384"/>
      <c r="F175" s="384"/>
      <c r="G175" s="384"/>
      <c r="H175" s="423"/>
    </row>
    <row r="176" spans="1:8" s="419" customFormat="1" ht="9" customHeight="1">
      <c r="A176" s="420"/>
      <c r="B176" s="420"/>
      <c r="C176" s="420"/>
      <c r="D176" s="421"/>
      <c r="E176" s="394"/>
      <c r="F176" s="421"/>
      <c r="G176" s="394"/>
      <c r="H176" s="394"/>
    </row>
    <row r="177" spans="1:8" s="419" customFormat="1">
      <c r="A177" s="419" t="s">
        <v>1914</v>
      </c>
    </row>
    <row r="178" spans="1:8">
      <c r="A178" s="419" t="s">
        <v>1676</v>
      </c>
      <c r="B178" s="419"/>
      <c r="C178" s="419"/>
      <c r="D178" s="419"/>
      <c r="E178" s="419"/>
      <c r="F178" s="419"/>
      <c r="G178" s="419"/>
      <c r="H178" s="419"/>
    </row>
    <row r="179" spans="1:8">
      <c r="A179" s="419" t="s">
        <v>1677</v>
      </c>
      <c r="B179" s="419"/>
      <c r="C179" s="419"/>
      <c r="D179" s="419"/>
      <c r="E179" s="419"/>
      <c r="F179" s="419"/>
      <c r="G179" s="419"/>
      <c r="H179" s="419"/>
    </row>
    <row r="180" spans="1:8" ht="18">
      <c r="A180" s="433"/>
      <c r="B180" s="387"/>
      <c r="C180" s="387"/>
      <c r="D180" s="384"/>
      <c r="E180" s="384"/>
      <c r="F180" s="384"/>
      <c r="G180" s="384"/>
      <c r="H180" s="423"/>
    </row>
    <row r="181" spans="1:8" ht="18">
      <c r="A181" s="418" t="s">
        <v>1678</v>
      </c>
      <c r="B181" s="387"/>
      <c r="C181" s="387"/>
      <c r="D181" s="384"/>
      <c r="E181" s="384"/>
      <c r="F181" s="384"/>
      <c r="G181" s="384"/>
      <c r="H181" s="423"/>
    </row>
    <row r="182" spans="1:8" ht="9" customHeight="1">
      <c r="A182" s="418"/>
      <c r="B182" s="387"/>
      <c r="C182" s="387"/>
      <c r="D182" s="384"/>
      <c r="E182" s="384"/>
      <c r="F182" s="384"/>
      <c r="G182" s="384"/>
      <c r="H182" s="423"/>
    </row>
    <row r="183" spans="1:8" ht="18">
      <c r="A183" s="419" t="s">
        <v>1679</v>
      </c>
      <c r="B183" s="387"/>
      <c r="C183" s="387"/>
      <c r="D183" s="384"/>
      <c r="E183" s="384"/>
      <c r="F183" s="384"/>
      <c r="G183" s="384"/>
      <c r="H183" s="423"/>
    </row>
    <row r="184" spans="1:8" ht="18">
      <c r="A184" s="419" t="s">
        <v>1680</v>
      </c>
      <c r="B184" s="387"/>
      <c r="C184" s="387"/>
      <c r="D184" s="384"/>
      <c r="E184" s="384"/>
      <c r="F184" s="384"/>
      <c r="G184" s="384"/>
      <c r="H184" s="423"/>
    </row>
    <row r="185" spans="1:8" ht="18">
      <c r="A185" s="419" t="s">
        <v>1681</v>
      </c>
      <c r="B185" s="387"/>
      <c r="C185" s="387"/>
      <c r="D185" s="384"/>
      <c r="E185" s="384"/>
      <c r="F185" s="384"/>
      <c r="G185" s="384"/>
      <c r="H185" s="423"/>
    </row>
    <row r="186" spans="1:8" ht="18">
      <c r="A186" s="419" t="s">
        <v>1682</v>
      </c>
      <c r="B186" s="387"/>
      <c r="C186" s="387"/>
      <c r="D186" s="384"/>
      <c r="E186" s="384"/>
      <c r="F186" s="384"/>
      <c r="G186" s="384"/>
      <c r="H186" s="423"/>
    </row>
    <row r="187" spans="1:8" ht="18">
      <c r="A187" s="419"/>
      <c r="B187" s="387"/>
      <c r="C187" s="387"/>
      <c r="D187" s="384"/>
      <c r="E187" s="384"/>
      <c r="F187" s="384"/>
      <c r="G187" s="384"/>
      <c r="H187" s="423"/>
    </row>
    <row r="188" spans="1:8" ht="18">
      <c r="A188" s="418" t="s">
        <v>1683</v>
      </c>
      <c r="B188" s="387"/>
      <c r="C188" s="387"/>
      <c r="D188" s="384"/>
      <c r="E188" s="384"/>
      <c r="F188" s="384"/>
      <c r="G188" s="384"/>
      <c r="H188" s="423"/>
    </row>
    <row r="189" spans="1:8" ht="9" customHeight="1">
      <c r="A189" s="419"/>
      <c r="B189" s="387"/>
      <c r="C189" s="387"/>
      <c r="D189" s="384"/>
      <c r="E189" s="384"/>
      <c r="F189" s="384"/>
      <c r="G189" s="384"/>
      <c r="H189" s="423"/>
    </row>
    <row r="190" spans="1:8" s="394" customFormat="1" ht="18" customHeight="1">
      <c r="A190" s="419" t="s">
        <v>1684</v>
      </c>
      <c r="B190" s="387"/>
      <c r="C190" s="387"/>
      <c r="D190" s="384"/>
      <c r="E190" s="384"/>
      <c r="F190" s="384"/>
      <c r="G190" s="384"/>
      <c r="H190" s="423"/>
    </row>
    <row r="191" spans="1:8" ht="18">
      <c r="A191" s="419" t="s">
        <v>1685</v>
      </c>
      <c r="B191" s="387"/>
      <c r="C191" s="387"/>
      <c r="D191" s="384"/>
      <c r="E191" s="384"/>
      <c r="F191" s="384"/>
      <c r="G191" s="384"/>
      <c r="H191" s="423"/>
    </row>
    <row r="192" spans="1:8" ht="18">
      <c r="A192" s="419" t="s">
        <v>1686</v>
      </c>
      <c r="B192" s="387"/>
      <c r="C192" s="387"/>
      <c r="D192" s="384"/>
      <c r="E192" s="384"/>
      <c r="F192" s="384"/>
      <c r="G192" s="384"/>
      <c r="H192" s="423"/>
    </row>
    <row r="193" spans="1:8" ht="18">
      <c r="A193" s="419" t="s">
        <v>1687</v>
      </c>
      <c r="B193" s="426"/>
      <c r="C193" s="424"/>
      <c r="D193" s="427"/>
      <c r="E193" s="427"/>
      <c r="F193" s="427"/>
      <c r="G193" s="384"/>
      <c r="H193" s="423"/>
    </row>
    <row r="194" spans="1:8" ht="18">
      <c r="A194" s="419"/>
      <c r="B194" s="426"/>
      <c r="C194" s="424"/>
      <c r="D194" s="427"/>
      <c r="E194" s="427"/>
      <c r="F194" s="427"/>
      <c r="G194" s="384"/>
      <c r="H194" s="423"/>
    </row>
    <row r="195" spans="1:8" ht="18">
      <c r="A195" s="418" t="s">
        <v>1688</v>
      </c>
      <c r="B195" s="387"/>
      <c r="C195" s="387"/>
      <c r="D195" s="384"/>
      <c r="E195" s="384"/>
      <c r="F195" s="384"/>
      <c r="G195" s="384"/>
      <c r="H195" s="423"/>
    </row>
    <row r="196" spans="1:8" ht="9" customHeight="1">
      <c r="A196" s="381"/>
      <c r="B196" s="387"/>
      <c r="C196" s="387"/>
      <c r="D196" s="384"/>
      <c r="E196" s="384"/>
      <c r="F196" s="384"/>
      <c r="G196" s="384"/>
    </row>
    <row r="197" spans="1:8" ht="18">
      <c r="A197" s="419" t="s">
        <v>1768</v>
      </c>
      <c r="B197" s="387"/>
      <c r="C197" s="424"/>
      <c r="D197" s="427"/>
      <c r="E197" s="427"/>
      <c r="F197" s="427"/>
      <c r="G197" s="427"/>
      <c r="H197" s="434"/>
    </row>
    <row r="198" spans="1:8" ht="18">
      <c r="A198" s="419" t="s">
        <v>1689</v>
      </c>
      <c r="B198" s="387"/>
      <c r="C198" s="424"/>
      <c r="D198" s="427"/>
      <c r="E198" s="427"/>
      <c r="F198" s="427"/>
      <c r="G198" s="427"/>
      <c r="H198" s="434"/>
    </row>
    <row r="199" spans="1:8" ht="18">
      <c r="A199" s="419" t="s">
        <v>1769</v>
      </c>
      <c r="B199" s="387"/>
      <c r="C199" s="424"/>
      <c r="D199" s="427"/>
      <c r="E199" s="427"/>
      <c r="F199" s="427"/>
      <c r="G199" s="427"/>
      <c r="H199" s="434"/>
    </row>
    <row r="200" spans="1:8" ht="18">
      <c r="A200" s="419"/>
      <c r="B200" s="387"/>
      <c r="C200" s="424"/>
      <c r="D200" s="427"/>
      <c r="E200" s="427"/>
      <c r="F200" s="427"/>
      <c r="G200" s="427"/>
      <c r="H200" s="434"/>
    </row>
    <row r="201" spans="1:8" ht="18">
      <c r="A201" s="418" t="s">
        <v>1690</v>
      </c>
      <c r="B201" s="387"/>
      <c r="C201" s="424"/>
      <c r="D201" s="427"/>
      <c r="E201" s="427"/>
      <c r="F201" s="427"/>
      <c r="G201" s="435"/>
      <c r="H201" s="434"/>
    </row>
    <row r="202" spans="1:8" ht="9" customHeight="1">
      <c r="A202" s="418"/>
      <c r="B202" s="387"/>
      <c r="C202" s="424"/>
      <c r="D202" s="427"/>
      <c r="E202" s="427"/>
      <c r="F202" s="427"/>
      <c r="G202" s="435"/>
      <c r="H202" s="434"/>
    </row>
    <row r="203" spans="1:8" ht="18">
      <c r="A203" s="377" t="s">
        <v>1691</v>
      </c>
      <c r="B203" s="387"/>
      <c r="C203" s="387"/>
      <c r="D203" s="384"/>
      <c r="E203" s="384"/>
      <c r="F203" s="384"/>
      <c r="G203" s="422"/>
    </row>
    <row r="204" spans="1:8" ht="18">
      <c r="A204" s="377" t="s">
        <v>1692</v>
      </c>
      <c r="B204" s="387"/>
      <c r="C204" s="387"/>
      <c r="D204" s="384"/>
      <c r="E204" s="384"/>
      <c r="F204" s="384"/>
      <c r="G204" s="422"/>
    </row>
    <row r="205" spans="1:8" ht="18">
      <c r="B205" s="387"/>
      <c r="C205" s="387"/>
      <c r="D205" s="384"/>
      <c r="E205" s="384"/>
      <c r="F205" s="384"/>
      <c r="G205" s="422"/>
    </row>
    <row r="206" spans="1:8" ht="18">
      <c r="A206" s="418" t="s">
        <v>1693</v>
      </c>
      <c r="B206" s="387"/>
      <c r="C206" s="387"/>
    </row>
    <row r="207" spans="1:8" ht="9" customHeight="1">
      <c r="A207" s="418"/>
      <c r="B207" s="387" t="s">
        <v>11</v>
      </c>
      <c r="C207" s="387"/>
      <c r="D207" s="436"/>
      <c r="G207" s="437"/>
    </row>
    <row r="208" spans="1:8" ht="18">
      <c r="A208" s="419" t="s">
        <v>1694</v>
      </c>
      <c r="B208" s="387"/>
      <c r="C208" s="387"/>
      <c r="D208" s="384"/>
      <c r="E208" s="384"/>
      <c r="F208" s="384"/>
      <c r="G208" s="384"/>
      <c r="H208" s="423"/>
    </row>
    <row r="209" spans="1:8">
      <c r="A209" s="419" t="s">
        <v>1770</v>
      </c>
      <c r="B209" s="387"/>
      <c r="C209" s="387"/>
    </row>
    <row r="210" spans="1:8">
      <c r="A210" s="419" t="s">
        <v>1695</v>
      </c>
      <c r="B210" s="387"/>
      <c r="C210" s="387"/>
    </row>
    <row r="211" spans="1:8">
      <c r="A211" s="419"/>
      <c r="B211" s="387"/>
      <c r="C211" s="387"/>
    </row>
    <row r="212" spans="1:8" ht="18">
      <c r="A212" s="418" t="s">
        <v>1696</v>
      </c>
      <c r="B212" s="387"/>
      <c r="C212" s="387"/>
    </row>
    <row r="213" spans="1:8" ht="9" customHeight="1">
      <c r="A213" s="418"/>
      <c r="B213" s="387"/>
      <c r="C213" s="387"/>
    </row>
    <row r="214" spans="1:8" ht="18">
      <c r="A214" s="419" t="s">
        <v>1771</v>
      </c>
      <c r="B214" s="387"/>
      <c r="C214" s="387"/>
      <c r="D214" s="384"/>
      <c r="E214" s="384"/>
      <c r="F214" s="384"/>
      <c r="G214" s="384"/>
      <c r="H214" s="423"/>
    </row>
    <row r="215" spans="1:8">
      <c r="A215" s="419" t="s">
        <v>1697</v>
      </c>
      <c r="B215" s="387"/>
      <c r="C215" s="387"/>
    </row>
    <row r="216" spans="1:8">
      <c r="A216" s="419" t="s">
        <v>1772</v>
      </c>
      <c r="B216" s="387"/>
      <c r="C216" s="387"/>
    </row>
    <row r="217" spans="1:8">
      <c r="A217" s="419"/>
      <c r="B217" s="387"/>
      <c r="C217" s="387"/>
    </row>
    <row r="218" spans="1:8" ht="18">
      <c r="A218" s="418" t="s">
        <v>1698</v>
      </c>
      <c r="B218" s="387"/>
      <c r="C218" s="387"/>
    </row>
    <row r="219" spans="1:8" ht="9" customHeight="1">
      <c r="A219" s="419"/>
      <c r="B219" s="424"/>
      <c r="C219" s="424"/>
      <c r="D219" s="436"/>
      <c r="E219" s="434"/>
      <c r="F219" s="436"/>
      <c r="G219" s="434"/>
      <c r="H219" s="428"/>
    </row>
    <row r="220" spans="1:8">
      <c r="A220" s="419" t="s">
        <v>1773</v>
      </c>
      <c r="B220" s="438"/>
      <c r="C220" s="438"/>
      <c r="D220" s="439"/>
      <c r="E220" s="440"/>
      <c r="F220" s="439"/>
      <c r="G220" s="440"/>
      <c r="H220" s="441"/>
    </row>
    <row r="221" spans="1:8">
      <c r="A221" s="419" t="s">
        <v>1774</v>
      </c>
      <c r="B221" s="438"/>
      <c r="C221" s="438"/>
      <c r="D221" s="439"/>
      <c r="E221" s="440"/>
      <c r="F221" s="439"/>
      <c r="G221" s="440"/>
      <c r="H221" s="441"/>
    </row>
    <row r="222" spans="1:8">
      <c r="A222" s="419"/>
      <c r="B222" s="387"/>
      <c r="C222" s="387"/>
      <c r="H222" s="423"/>
    </row>
    <row r="223" spans="1:8">
      <c r="A223" s="419"/>
      <c r="B223" s="387"/>
      <c r="C223" s="387"/>
      <c r="H223" s="423"/>
    </row>
    <row r="224" spans="1:8">
      <c r="A224" s="419"/>
      <c r="B224" s="438"/>
      <c r="C224" s="438"/>
      <c r="D224" s="439"/>
      <c r="E224" s="440"/>
      <c r="F224" s="439"/>
      <c r="G224" s="440"/>
      <c r="H224" s="441"/>
    </row>
    <row r="225" spans="1:8">
      <c r="A225" s="419"/>
      <c r="B225" s="438"/>
      <c r="C225" s="438"/>
      <c r="D225" s="439"/>
      <c r="E225" s="440"/>
      <c r="F225" s="439"/>
      <c r="G225" s="440"/>
      <c r="H225" s="441"/>
    </row>
    <row r="226" spans="1:8">
      <c r="A226" s="419"/>
      <c r="B226" s="438"/>
      <c r="C226" s="438"/>
      <c r="D226" s="439"/>
      <c r="E226" s="440"/>
      <c r="F226" s="439"/>
      <c r="G226" s="440"/>
      <c r="H226" s="441"/>
    </row>
    <row r="227" spans="1:8">
      <c r="A227" s="419"/>
      <c r="B227" s="438"/>
      <c r="C227" s="438"/>
      <c r="D227" s="439"/>
      <c r="E227" s="440"/>
      <c r="F227" s="439"/>
      <c r="G227" s="440"/>
      <c r="H227" s="441"/>
    </row>
    <row r="228" spans="1:8">
      <c r="A228" s="419"/>
      <c r="B228" s="438"/>
      <c r="C228" s="438"/>
      <c r="D228" s="439"/>
      <c r="E228" s="440"/>
      <c r="F228" s="439"/>
      <c r="G228" s="440"/>
      <c r="H228" s="441"/>
    </row>
    <row r="229" spans="1:8">
      <c r="A229" s="419"/>
      <c r="B229" s="438"/>
      <c r="C229" s="438"/>
      <c r="D229" s="439"/>
      <c r="E229" s="440"/>
      <c r="F229" s="439"/>
      <c r="G229" s="440"/>
      <c r="H229" s="441"/>
    </row>
    <row r="230" spans="1:8">
      <c r="A230" s="419"/>
      <c r="B230" s="438"/>
      <c r="C230" s="438"/>
      <c r="D230" s="439"/>
      <c r="E230" s="440"/>
      <c r="F230" s="439"/>
      <c r="G230" s="440"/>
      <c r="H230" s="441"/>
    </row>
    <row r="231" spans="1:8">
      <c r="A231" s="419"/>
      <c r="B231" s="438"/>
      <c r="C231" s="438"/>
      <c r="D231" s="439"/>
      <c r="E231" s="440"/>
      <c r="F231" s="439"/>
      <c r="G231" s="440"/>
      <c r="H231" s="441"/>
    </row>
    <row r="232" spans="1:8">
      <c r="A232" s="419"/>
      <c r="B232" s="438"/>
      <c r="C232" s="438"/>
      <c r="D232" s="439"/>
      <c r="E232" s="440"/>
      <c r="F232" s="439"/>
      <c r="G232" s="440"/>
      <c r="H232" s="441"/>
    </row>
    <row r="233" spans="1:8">
      <c r="A233" s="419"/>
      <c r="B233" s="438"/>
      <c r="C233" s="438"/>
      <c r="D233" s="439"/>
      <c r="E233" s="440"/>
      <c r="F233" s="439"/>
      <c r="G233" s="440"/>
      <c r="H233" s="441"/>
    </row>
    <row r="234" spans="1:8">
      <c r="A234" s="419"/>
      <c r="B234" s="438"/>
      <c r="C234" s="438"/>
      <c r="D234" s="439"/>
      <c r="E234" s="440"/>
      <c r="F234" s="439"/>
      <c r="G234" s="440"/>
      <c r="H234" s="441"/>
    </row>
    <row r="235" spans="1:8">
      <c r="A235" s="419"/>
      <c r="B235" s="438"/>
      <c r="C235" s="438"/>
      <c r="D235" s="439"/>
      <c r="E235" s="440"/>
      <c r="F235" s="439"/>
      <c r="G235" s="440"/>
      <c r="H235" s="441"/>
    </row>
    <row r="236" spans="1:8">
      <c r="A236" s="419"/>
      <c r="B236" s="438"/>
      <c r="C236" s="438"/>
      <c r="D236" s="439"/>
      <c r="E236" s="440"/>
      <c r="F236" s="439"/>
      <c r="G236" s="440"/>
      <c r="H236" s="441"/>
    </row>
    <row r="237" spans="1:8">
      <c r="A237" s="419"/>
      <c r="B237" s="438"/>
      <c r="C237" s="438"/>
      <c r="D237" s="439"/>
      <c r="E237" s="440"/>
      <c r="F237" s="439"/>
      <c r="G237" s="440"/>
      <c r="H237" s="441"/>
    </row>
    <row r="238" spans="1:8">
      <c r="A238" s="419"/>
      <c r="B238" s="438"/>
      <c r="C238" s="438"/>
      <c r="D238" s="439"/>
      <c r="E238" s="440"/>
      <c r="F238" s="439"/>
      <c r="G238" s="440"/>
      <c r="H238" s="441"/>
    </row>
    <row r="239" spans="1:8">
      <c r="A239" s="419"/>
      <c r="B239" s="438"/>
      <c r="C239" s="438"/>
      <c r="D239" s="439"/>
      <c r="E239" s="440"/>
      <c r="F239" s="439"/>
      <c r="G239" s="440"/>
      <c r="H239" s="441"/>
    </row>
    <row r="240" spans="1:8">
      <c r="A240" s="419"/>
      <c r="B240" s="438"/>
      <c r="C240" s="438"/>
      <c r="D240" s="439"/>
      <c r="E240" s="440"/>
      <c r="F240" s="439"/>
      <c r="G240" s="440"/>
      <c r="H240" s="441"/>
    </row>
    <row r="241" spans="1:8">
      <c r="A241" s="419"/>
      <c r="B241" s="438"/>
      <c r="C241" s="438"/>
      <c r="D241" s="439"/>
      <c r="E241" s="440"/>
      <c r="F241" s="439"/>
      <c r="G241" s="440"/>
      <c r="H241" s="441"/>
    </row>
    <row r="242" spans="1:8">
      <c r="A242" s="419"/>
      <c r="B242" s="438"/>
      <c r="C242" s="438"/>
      <c r="D242" s="439"/>
      <c r="E242" s="440"/>
      <c r="F242" s="439"/>
      <c r="G242" s="440"/>
      <c r="H242" s="441"/>
    </row>
    <row r="243" spans="1:8">
      <c r="A243" s="419"/>
      <c r="B243" s="438"/>
      <c r="C243" s="438"/>
      <c r="D243" s="439"/>
      <c r="E243" s="440"/>
      <c r="F243" s="439"/>
      <c r="G243" s="440"/>
      <c r="H243" s="441"/>
    </row>
    <row r="244" spans="1:8">
      <c r="A244" s="419"/>
      <c r="B244" s="438"/>
      <c r="C244" s="438"/>
      <c r="D244" s="439"/>
      <c r="E244" s="440"/>
      <c r="F244" s="439"/>
      <c r="G244" s="440"/>
      <c r="H244" s="441"/>
    </row>
    <row r="245" spans="1:8">
      <c r="A245" s="419"/>
      <c r="B245" s="438"/>
      <c r="C245" s="438"/>
      <c r="D245" s="439"/>
      <c r="E245" s="440"/>
      <c r="F245" s="439"/>
      <c r="G245" s="440"/>
      <c r="H245" s="441"/>
    </row>
    <row r="246" spans="1:8">
      <c r="A246" s="419"/>
      <c r="B246" s="438"/>
      <c r="C246" s="438"/>
      <c r="D246" s="439"/>
      <c r="E246" s="440"/>
      <c r="F246" s="439"/>
      <c r="G246" s="440"/>
      <c r="H246" s="441"/>
    </row>
    <row r="247" spans="1:8">
      <c r="A247" s="419"/>
      <c r="B247" s="438"/>
      <c r="C247" s="438"/>
      <c r="D247" s="439"/>
      <c r="E247" s="440"/>
      <c r="F247" s="439"/>
      <c r="G247" s="440"/>
      <c r="H247" s="441"/>
    </row>
    <row r="248" spans="1:8">
      <c r="A248" s="419"/>
      <c r="B248" s="438"/>
      <c r="C248" s="438"/>
      <c r="D248" s="439"/>
      <c r="E248" s="440"/>
      <c r="F248" s="439"/>
      <c r="G248" s="440"/>
      <c r="H248" s="441"/>
    </row>
    <row r="249" spans="1:8">
      <c r="A249" s="419"/>
      <c r="B249" s="438"/>
      <c r="C249" s="438"/>
      <c r="D249" s="439"/>
      <c r="E249" s="440"/>
      <c r="F249" s="439"/>
      <c r="G249" s="440"/>
      <c r="H249" s="441"/>
    </row>
    <row r="250" spans="1:8">
      <c r="A250" s="419"/>
      <c r="B250" s="438"/>
      <c r="C250" s="438"/>
      <c r="D250" s="439"/>
      <c r="E250" s="440"/>
      <c r="F250" s="439"/>
      <c r="G250" s="440"/>
      <c r="H250" s="441"/>
    </row>
    <row r="251" spans="1:8" ht="18">
      <c r="A251" s="425"/>
      <c r="B251" s="387"/>
      <c r="C251" s="387"/>
      <c r="H251" s="423"/>
    </row>
    <row r="252" spans="1:8">
      <c r="A252" s="419"/>
      <c r="B252" s="387"/>
      <c r="C252" s="387"/>
      <c r="H252" s="423"/>
    </row>
    <row r="253" spans="1:8">
      <c r="A253" s="419" t="s">
        <v>11</v>
      </c>
      <c r="B253" s="387"/>
      <c r="C253" s="387"/>
      <c r="H253" s="423"/>
    </row>
    <row r="254" spans="1:8">
      <c r="A254" s="419" t="s">
        <v>1699</v>
      </c>
      <c r="C254" s="381" t="s">
        <v>11</v>
      </c>
      <c r="H254" s="423"/>
    </row>
    <row r="255" spans="1:8" ht="18">
      <c r="A255" s="419" t="s">
        <v>1699</v>
      </c>
      <c r="B255" s="384"/>
      <c r="C255" s="384"/>
      <c r="D255" s="384"/>
      <c r="E255" s="384"/>
      <c r="F255" s="384"/>
      <c r="G255" s="422"/>
      <c r="H255" s="423"/>
    </row>
  </sheetData>
  <sheetProtection algorithmName="SHA-512" hashValue="bvdqXxmfPPtFir4F5xOPcvOfeiqHr/NLL6snJiuv3ZzBYc/J+q2Yes2smtKCy9ynocbRvtZFHdiv3RGRGCp/Iw==" saltValue="uIGdrhHU4tes4rboT8eIXw==" spinCount="100000" sheet="1" objects="1" scenarios="1"/>
  <mergeCells count="1">
    <mergeCell ref="A3:H3"/>
  </mergeCells>
  <printOptions horizontalCentered="1"/>
  <pageMargins left="0.59055118110236227" right="0.59055118110236227" top="0.59055118110236227" bottom="0.59055118110236227" header="0.51181102362204722" footer="0.31496062992125984"/>
  <pageSetup paperSize="9" scale="84" orientation="portrait" horizontalDpi="4294967295" verticalDpi="4294967295" r:id="rId1"/>
  <headerFooter alignWithMargins="0"/>
  <rowBreaks count="5" manualBreakCount="5">
    <brk id="35" max="7" man="1"/>
    <brk id="87" max="7" man="1"/>
    <brk id="138" max="7" man="1"/>
    <brk id="193" max="7" man="1"/>
    <brk id="251" max="7"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980B-6A6D-4F21-9081-6772E95DF7D2}">
  <sheetPr codeName="Tabelle5">
    <tabColor rgb="FF00B050"/>
  </sheetPr>
  <dimension ref="A1:I92"/>
  <sheetViews>
    <sheetView showGridLines="0" showZeros="0" view="pageBreakPreview" zoomScaleNormal="100" zoomScaleSheetLayoutView="100" workbookViewId="0">
      <selection activeCell="O9" sqref="O9"/>
    </sheetView>
  </sheetViews>
  <sheetFormatPr baseColWidth="10" defaultColWidth="10.125" defaultRowHeight="15.75"/>
  <cols>
    <col min="1" max="1" width="5.875" style="377" customWidth="1"/>
    <col min="2" max="2" width="11" style="382" customWidth="1"/>
    <col min="3" max="3" width="8" style="381" customWidth="1"/>
    <col min="4" max="4" width="9.375" style="382" customWidth="1"/>
    <col min="5" max="5" width="9.375" style="381" customWidth="1"/>
    <col min="6" max="6" width="9.375" style="382" customWidth="1"/>
    <col min="7" max="7" width="9.375" style="381" customWidth="1"/>
    <col min="8" max="8" width="18.875" style="381" customWidth="1"/>
    <col min="9" max="9" width="11.125" style="381" customWidth="1"/>
    <col min="10" max="16384" width="10.125" style="381"/>
  </cols>
  <sheetData>
    <row r="1" spans="1:8" s="376" customFormat="1" ht="18">
      <c r="A1" s="374"/>
      <c r="B1" s="375"/>
      <c r="D1" s="375"/>
      <c r="F1" s="375"/>
    </row>
    <row r="2" spans="1:8" s="376" customFormat="1" ht="18">
      <c r="A2" s="374"/>
      <c r="B2" s="375"/>
      <c r="D2" s="375"/>
      <c r="F2" s="375"/>
    </row>
    <row r="3" spans="1:8" s="376" customFormat="1" ht="33.75">
      <c r="A3" s="504" t="s">
        <v>1700</v>
      </c>
      <c r="B3" s="504"/>
      <c r="C3" s="504"/>
      <c r="D3" s="504"/>
      <c r="E3" s="504"/>
      <c r="F3" s="504"/>
      <c r="G3" s="504"/>
      <c r="H3" s="504"/>
    </row>
    <row r="4" spans="1:8" s="376" customFormat="1" ht="33.75">
      <c r="A4" s="504"/>
      <c r="B4" s="504"/>
      <c r="C4" s="504"/>
      <c r="D4" s="504"/>
      <c r="E4" s="504"/>
      <c r="F4" s="504"/>
      <c r="G4" s="504"/>
      <c r="H4" s="504"/>
    </row>
    <row r="5" spans="1:8" s="376" customFormat="1" ht="18">
      <c r="A5" s="374"/>
      <c r="B5" s="375"/>
      <c r="D5" s="375"/>
      <c r="F5" s="375"/>
      <c r="G5" s="375"/>
    </row>
    <row r="6" spans="1:8" s="376" customFormat="1" ht="18">
      <c r="A6" s="374"/>
      <c r="B6" s="375"/>
      <c r="D6" s="375"/>
      <c r="F6" s="375"/>
      <c r="G6" s="375"/>
    </row>
    <row r="7" spans="1:8" s="376" customFormat="1" ht="18">
      <c r="A7" s="374"/>
      <c r="B7" s="375"/>
      <c r="D7" s="375"/>
      <c r="F7" s="375"/>
      <c r="G7" s="375"/>
    </row>
    <row r="8" spans="1:8" ht="33.75">
      <c r="B8" s="378"/>
      <c r="C8" s="379" t="s">
        <v>29</v>
      </c>
      <c r="D8" s="380"/>
      <c r="G8" s="382"/>
    </row>
    <row r="9" spans="1:8" ht="33.75">
      <c r="B9" s="378"/>
      <c r="C9" s="379"/>
      <c r="D9" s="380"/>
      <c r="G9" s="382"/>
    </row>
    <row r="10" spans="1:8" ht="33.75">
      <c r="B10" s="378"/>
      <c r="C10" s="379" t="s">
        <v>1401</v>
      </c>
      <c r="D10" s="380"/>
      <c r="G10" s="382"/>
    </row>
    <row r="11" spans="1:8" ht="33.75">
      <c r="B11" s="378"/>
      <c r="C11" s="379"/>
      <c r="D11" s="380"/>
      <c r="G11" s="382"/>
    </row>
    <row r="12" spans="1:8" s="376" customFormat="1" ht="25.5">
      <c r="A12" s="383"/>
      <c r="B12" s="384"/>
      <c r="C12" s="379"/>
      <c r="D12" s="385"/>
      <c r="E12" s="384"/>
      <c r="F12" s="384"/>
      <c r="G12" s="384"/>
    </row>
    <row r="13" spans="1:8" s="376" customFormat="1" ht="18">
      <c r="A13" s="383"/>
      <c r="B13" s="384"/>
      <c r="C13" s="384"/>
      <c r="D13" s="384"/>
      <c r="E13" s="384"/>
      <c r="F13" s="384"/>
      <c r="G13" s="384"/>
    </row>
    <row r="14" spans="1:8" s="376" customFormat="1" ht="18">
      <c r="A14" s="383"/>
      <c r="B14" s="384"/>
      <c r="C14" s="384"/>
      <c r="D14" s="384"/>
      <c r="E14" s="384"/>
      <c r="F14" s="384"/>
      <c r="G14" s="384"/>
    </row>
    <row r="15" spans="1:8" s="376" customFormat="1" ht="18">
      <c r="A15" s="383"/>
      <c r="B15" s="384"/>
      <c r="C15" s="384"/>
      <c r="D15" s="384"/>
      <c r="E15" s="384"/>
      <c r="F15" s="384"/>
      <c r="G15" s="384"/>
    </row>
    <row r="16" spans="1:8" s="376" customFormat="1" ht="18">
      <c r="A16" s="383"/>
    </row>
    <row r="17" spans="1:8" s="376" customFormat="1" ht="25.5">
      <c r="A17" s="383"/>
      <c r="B17" s="385"/>
      <c r="D17" s="384"/>
      <c r="E17" s="384"/>
      <c r="F17" s="384"/>
      <c r="G17" s="384"/>
    </row>
    <row r="18" spans="1:8" s="376" customFormat="1" ht="18">
      <c r="A18" s="383"/>
      <c r="C18" s="384"/>
      <c r="D18" s="384"/>
      <c r="E18" s="384"/>
      <c r="F18" s="384"/>
      <c r="G18" s="384"/>
    </row>
    <row r="19" spans="1:8" s="376" customFormat="1" ht="25.5">
      <c r="A19" s="383"/>
      <c r="B19" s="385"/>
      <c r="C19" s="384"/>
    </row>
    <row r="20" spans="1:8" s="376" customFormat="1" ht="25.5">
      <c r="A20" s="383"/>
      <c r="B20" s="385"/>
      <c r="C20" s="384"/>
      <c r="D20" s="384"/>
      <c r="E20" s="384"/>
      <c r="F20" s="384"/>
      <c r="G20" s="384"/>
    </row>
    <row r="21" spans="1:8" s="376" customFormat="1" ht="25.5">
      <c r="A21" s="383"/>
      <c r="B21" s="385"/>
      <c r="C21" s="384"/>
      <c r="D21" s="384"/>
      <c r="E21" s="384"/>
      <c r="F21" s="384"/>
      <c r="G21" s="384"/>
      <c r="H21" s="385"/>
    </row>
    <row r="22" spans="1:8" s="376" customFormat="1" ht="25.5">
      <c r="A22" s="383"/>
      <c r="B22" s="385"/>
      <c r="C22" s="384"/>
      <c r="D22" s="384"/>
      <c r="E22" s="384"/>
      <c r="F22" s="384"/>
      <c r="G22" s="384"/>
    </row>
    <row r="23" spans="1:8" s="376" customFormat="1" ht="25.5">
      <c r="A23" s="383"/>
      <c r="B23" s="385"/>
      <c r="C23" s="384"/>
      <c r="D23" s="384"/>
      <c r="E23" s="384"/>
      <c r="F23" s="384"/>
      <c r="G23" s="384"/>
    </row>
    <row r="24" spans="1:8" s="376" customFormat="1" ht="18">
      <c r="A24" s="383"/>
    </row>
    <row r="25" spans="1:8" s="376" customFormat="1" ht="18">
      <c r="A25" s="383"/>
    </row>
    <row r="26" spans="1:8" s="376" customFormat="1" ht="18">
      <c r="A26" s="383"/>
      <c r="C26" s="384"/>
      <c r="D26" s="384"/>
      <c r="E26" s="384"/>
      <c r="F26" s="384"/>
      <c r="G26" s="384"/>
    </row>
    <row r="27" spans="1:8" s="376" customFormat="1" ht="25.5">
      <c r="A27" s="383"/>
      <c r="B27" s="385"/>
      <c r="C27" s="384"/>
      <c r="D27" s="384"/>
      <c r="E27" s="384"/>
      <c r="F27" s="384"/>
      <c r="G27" s="384"/>
    </row>
    <row r="28" spans="1:8" s="376" customFormat="1" ht="25.5">
      <c r="A28" s="383"/>
      <c r="B28" s="385"/>
      <c r="C28" s="384"/>
      <c r="D28" s="384"/>
      <c r="E28" s="384"/>
      <c r="F28" s="384"/>
      <c r="G28" s="384"/>
    </row>
    <row r="29" spans="1:8" s="376" customFormat="1" ht="25.5">
      <c r="A29" s="383"/>
      <c r="B29" s="385"/>
      <c r="C29" s="384"/>
      <c r="D29" s="384"/>
      <c r="E29" s="384"/>
      <c r="F29" s="384"/>
      <c r="G29" s="384"/>
    </row>
    <row r="30" spans="1:8" s="376" customFormat="1" ht="18">
      <c r="A30" s="383"/>
      <c r="B30" s="384"/>
      <c r="C30" s="384"/>
      <c r="D30" s="384"/>
      <c r="E30" s="384"/>
      <c r="F30" s="384"/>
      <c r="G30" s="384"/>
    </row>
    <row r="31" spans="1:8" s="376" customFormat="1" ht="18">
      <c r="A31" s="383"/>
      <c r="B31" s="384"/>
      <c r="C31" s="384"/>
      <c r="D31" s="384"/>
      <c r="E31" s="384"/>
      <c r="F31" s="384"/>
      <c r="G31" s="384"/>
    </row>
    <row r="32" spans="1:8" s="376" customFormat="1" ht="18">
      <c r="A32" s="383"/>
      <c r="B32" s="384"/>
      <c r="C32" s="384"/>
      <c r="D32" s="384"/>
      <c r="E32" s="384"/>
      <c r="F32" s="384"/>
      <c r="G32" s="384"/>
    </row>
    <row r="33" spans="1:9" s="376" customFormat="1" ht="18">
      <c r="A33" s="383"/>
      <c r="B33" s="384"/>
      <c r="C33" s="384"/>
      <c r="D33" s="384"/>
      <c r="E33" s="384"/>
      <c r="F33" s="384"/>
      <c r="G33" s="384"/>
    </row>
    <row r="34" spans="1:9" s="376" customFormat="1" ht="18">
      <c r="A34" s="383"/>
      <c r="B34" s="384"/>
      <c r="C34" s="384"/>
      <c r="D34" s="384"/>
      <c r="E34" s="384"/>
      <c r="F34" s="384"/>
      <c r="G34" s="384"/>
    </row>
    <row r="35" spans="1:9" s="376" customFormat="1" ht="18">
      <c r="A35" s="383"/>
      <c r="B35" s="384"/>
      <c r="C35" s="384"/>
      <c r="D35" s="384"/>
      <c r="E35" s="384"/>
      <c r="F35" s="384"/>
      <c r="G35" s="384"/>
    </row>
    <row r="36" spans="1:9" s="388" customFormat="1" ht="20.25">
      <c r="A36" s="386"/>
      <c r="B36" s="387"/>
      <c r="C36" s="387"/>
    </row>
    <row r="37" spans="1:9" s="390" customFormat="1" ht="20.25">
      <c r="A37" s="389"/>
      <c r="B37" s="387"/>
      <c r="C37" s="387"/>
    </row>
    <row r="38" spans="1:9" s="390" customFormat="1" ht="20.25">
      <c r="A38" s="391" t="s">
        <v>1776</v>
      </c>
      <c r="B38" s="387"/>
      <c r="C38" s="387"/>
    </row>
    <row r="39" spans="1:9" s="390" customFormat="1" ht="20.25">
      <c r="A39" s="392" t="s">
        <v>1405</v>
      </c>
      <c r="B39" s="387"/>
      <c r="C39" s="387"/>
    </row>
    <row r="40" spans="1:9" s="390" customFormat="1" ht="20.25">
      <c r="A40" s="392"/>
      <c r="B40" s="387"/>
      <c r="C40" s="387"/>
    </row>
    <row r="41" spans="1:9" s="390" customFormat="1" ht="18">
      <c r="A41" s="418" t="s">
        <v>1701</v>
      </c>
      <c r="B41" s="387"/>
      <c r="C41" s="387"/>
    </row>
    <row r="42" spans="1:9" s="390" customFormat="1" ht="180" customHeight="1">
      <c r="A42" s="505" t="s">
        <v>1775</v>
      </c>
      <c r="B42" s="505"/>
      <c r="C42" s="505"/>
      <c r="D42" s="505"/>
      <c r="E42" s="505"/>
      <c r="F42" s="505"/>
      <c r="G42" s="505"/>
      <c r="H42" s="505"/>
    </row>
    <row r="43" spans="1:9" s="390" customFormat="1" ht="18" customHeight="1">
      <c r="A43" s="506" t="s">
        <v>1702</v>
      </c>
      <c r="B43" s="507"/>
      <c r="C43" s="507"/>
      <c r="D43" s="507"/>
      <c r="E43" s="507"/>
      <c r="F43" s="507"/>
      <c r="G43" s="507"/>
      <c r="H43" s="507"/>
    </row>
    <row r="44" spans="1:9" s="390" customFormat="1" ht="92.25" customHeight="1">
      <c r="A44" s="503" t="s">
        <v>1703</v>
      </c>
      <c r="B44" s="503"/>
      <c r="C44" s="503"/>
      <c r="D44" s="503"/>
      <c r="E44" s="503"/>
      <c r="F44" s="503"/>
      <c r="G44" s="503"/>
      <c r="H44" s="503"/>
    </row>
    <row r="45" spans="1:9" ht="18" customHeight="1">
      <c r="A45" s="503"/>
      <c r="B45" s="503"/>
      <c r="C45" s="503"/>
      <c r="D45" s="503"/>
      <c r="E45" s="503"/>
      <c r="F45" s="503"/>
      <c r="G45" s="503"/>
      <c r="H45" s="503"/>
    </row>
    <row r="46" spans="1:9" ht="18" customHeight="1">
      <c r="A46" s="442" t="s">
        <v>1704</v>
      </c>
      <c r="B46" s="203"/>
      <c r="C46" s="203"/>
      <c r="D46" s="203"/>
      <c r="E46" s="203"/>
      <c r="F46" s="203"/>
      <c r="G46" s="443"/>
      <c r="H46" s="444"/>
      <c r="I46" s="444"/>
    </row>
    <row r="47" spans="1:9" ht="18" customHeight="1">
      <c r="A47" s="442" t="s">
        <v>1705</v>
      </c>
      <c r="B47" s="203"/>
      <c r="C47" s="203"/>
      <c r="D47" s="203"/>
      <c r="E47" s="203"/>
      <c r="F47" s="203"/>
      <c r="G47" s="443"/>
      <c r="H47" s="444"/>
      <c r="I47" s="444"/>
    </row>
    <row r="48" spans="1:9" ht="18" customHeight="1">
      <c r="A48" s="442" t="s">
        <v>1706</v>
      </c>
      <c r="B48" s="203"/>
      <c r="C48" s="203"/>
      <c r="D48" s="203"/>
      <c r="E48" s="203"/>
      <c r="F48" s="203"/>
      <c r="G48" s="443"/>
      <c r="H48" s="444"/>
      <c r="I48" s="444"/>
    </row>
    <row r="49" spans="1:9" ht="18" customHeight="1">
      <c r="A49" s="393"/>
      <c r="B49" s="393"/>
      <c r="C49" s="393"/>
      <c r="D49" s="393"/>
      <c r="E49" s="393"/>
      <c r="F49" s="393"/>
      <c r="G49" s="393"/>
      <c r="H49" s="393"/>
    </row>
    <row r="50" spans="1:9" ht="18" customHeight="1">
      <c r="A50" s="445" t="s">
        <v>1777</v>
      </c>
      <c r="B50" s="445"/>
      <c r="C50" s="445"/>
      <c r="D50" s="445"/>
      <c r="E50" s="445"/>
      <c r="F50" s="445"/>
      <c r="G50" s="445"/>
      <c r="H50" s="393"/>
      <c r="I50" s="376"/>
    </row>
    <row r="51" spans="1:9" ht="18" customHeight="1">
      <c r="A51" s="445" t="s">
        <v>1778</v>
      </c>
      <c r="B51" s="445"/>
      <c r="C51" s="445"/>
      <c r="D51" s="445"/>
      <c r="E51" s="445"/>
      <c r="F51" s="445"/>
      <c r="G51" s="445"/>
      <c r="H51" s="393"/>
      <c r="I51" s="376"/>
    </row>
    <row r="52" spans="1:9" ht="18" customHeight="1">
      <c r="A52" s="445" t="s">
        <v>1779</v>
      </c>
      <c r="B52" s="445"/>
      <c r="C52" s="445"/>
      <c r="D52" s="445"/>
      <c r="E52" s="445"/>
      <c r="F52" s="445"/>
      <c r="G52" s="445"/>
      <c r="H52" s="393"/>
      <c r="I52" s="376"/>
    </row>
    <row r="53" spans="1:9" ht="18" customHeight="1">
      <c r="A53" s="445" t="s">
        <v>1780</v>
      </c>
      <c r="B53" s="445"/>
      <c r="C53" s="445"/>
      <c r="D53" s="445"/>
      <c r="E53" s="445"/>
      <c r="F53" s="445"/>
      <c r="G53" s="445"/>
      <c r="H53" s="393"/>
      <c r="I53" s="376"/>
    </row>
    <row r="54" spans="1:9" s="445" customFormat="1" ht="18" customHeight="1">
      <c r="A54" s="445" t="s">
        <v>1781</v>
      </c>
    </row>
    <row r="55" spans="1:9" ht="18" customHeight="1">
      <c r="A55" s="445" t="s">
        <v>1707</v>
      </c>
      <c r="B55" s="393"/>
      <c r="C55" s="393"/>
      <c r="D55" s="393"/>
      <c r="E55" s="393"/>
      <c r="F55" s="393"/>
      <c r="G55" s="393"/>
      <c r="H55" s="393"/>
    </row>
    <row r="56" spans="1:9" ht="11.25" customHeight="1">
      <c r="A56" s="393"/>
      <c r="B56" s="393"/>
      <c r="C56" s="393"/>
      <c r="D56" s="393"/>
      <c r="E56" s="393"/>
      <c r="F56" s="393"/>
      <c r="G56" s="393"/>
      <c r="H56" s="393"/>
    </row>
    <row r="57" spans="1:9" ht="18" customHeight="1">
      <c r="A57" s="445" t="s">
        <v>1708</v>
      </c>
      <c r="B57" s="445"/>
      <c r="C57" s="445"/>
      <c r="D57" s="445"/>
      <c r="E57" s="445"/>
      <c r="F57" s="445"/>
      <c r="G57" s="445"/>
      <c r="H57" s="445"/>
      <c r="I57" s="445"/>
    </row>
    <row r="58" spans="1:9" ht="18" customHeight="1">
      <c r="A58" s="445" t="s">
        <v>1709</v>
      </c>
      <c r="B58" s="445"/>
      <c r="C58" s="445"/>
      <c r="D58" s="445"/>
      <c r="E58" s="445"/>
      <c r="F58" s="445"/>
      <c r="G58" s="445"/>
      <c r="H58" s="445"/>
      <c r="I58" s="445"/>
    </row>
    <row r="59" spans="1:9" ht="18" customHeight="1">
      <c r="A59" s="445" t="s">
        <v>1710</v>
      </c>
      <c r="B59" s="445"/>
      <c r="C59" s="445"/>
      <c r="D59" s="445"/>
      <c r="E59" s="445"/>
      <c r="F59" s="445"/>
      <c r="G59" s="445"/>
      <c r="H59" s="445"/>
      <c r="I59" s="445"/>
    </row>
    <row r="60" spans="1:9" ht="18" customHeight="1">
      <c r="A60" s="445" t="s">
        <v>1711</v>
      </c>
      <c r="B60" s="445"/>
      <c r="C60" s="445"/>
      <c r="D60" s="445"/>
      <c r="E60" s="445"/>
      <c r="F60" s="445"/>
      <c r="G60" s="445"/>
      <c r="H60" s="445"/>
      <c r="I60" s="445"/>
    </row>
    <row r="61" spans="1:9" ht="18" customHeight="1">
      <c r="A61" s="445" t="s">
        <v>1712</v>
      </c>
      <c r="B61" s="445"/>
      <c r="C61" s="445"/>
      <c r="D61" s="445"/>
      <c r="E61" s="445"/>
      <c r="F61" s="445"/>
      <c r="G61" s="445"/>
      <c r="H61" s="445"/>
      <c r="I61" s="445"/>
    </row>
    <row r="62" spans="1:9" ht="18" customHeight="1">
      <c r="A62" s="445" t="s">
        <v>1713</v>
      </c>
      <c r="B62" s="445"/>
      <c r="C62" s="445"/>
      <c r="D62" s="445"/>
      <c r="E62" s="445"/>
      <c r="F62" s="445"/>
      <c r="G62" s="445"/>
      <c r="H62" s="445"/>
      <c r="I62" s="445"/>
    </row>
    <row r="63" spans="1:9" ht="18" customHeight="1">
      <c r="A63" s="445" t="s">
        <v>1714</v>
      </c>
      <c r="B63" s="445"/>
      <c r="C63" s="445"/>
      <c r="D63" s="445"/>
      <c r="E63" s="445"/>
      <c r="F63" s="445"/>
      <c r="G63" s="445"/>
      <c r="H63" s="445"/>
      <c r="I63" s="445"/>
    </row>
    <row r="64" spans="1:9" ht="18" customHeight="1">
      <c r="A64" s="445" t="s">
        <v>1715</v>
      </c>
      <c r="B64" s="445"/>
      <c r="C64" s="445"/>
      <c r="D64" s="445"/>
      <c r="E64" s="445"/>
      <c r="F64" s="445"/>
      <c r="G64" s="445"/>
      <c r="H64" s="445"/>
      <c r="I64" s="445"/>
    </row>
    <row r="65" spans="1:9" ht="18" customHeight="1">
      <c r="A65" s="445" t="s">
        <v>1716</v>
      </c>
      <c r="B65" s="445"/>
      <c r="C65" s="445"/>
      <c r="D65" s="445"/>
      <c r="E65" s="445"/>
      <c r="F65" s="445"/>
      <c r="G65" s="445"/>
      <c r="H65" s="445"/>
      <c r="I65" s="445"/>
    </row>
    <row r="66" spans="1:9" ht="18" customHeight="1">
      <c r="A66" s="445" t="s">
        <v>1717</v>
      </c>
      <c r="B66" s="445"/>
      <c r="C66" s="445"/>
      <c r="D66" s="445"/>
      <c r="E66" s="445"/>
      <c r="F66" s="445"/>
      <c r="G66" s="445"/>
      <c r="H66" s="445"/>
      <c r="I66" s="445"/>
    </row>
    <row r="67" spans="1:9" ht="18" customHeight="1">
      <c r="A67" s="445" t="s">
        <v>1718</v>
      </c>
      <c r="B67" s="445"/>
      <c r="C67" s="445"/>
      <c r="D67" s="445"/>
      <c r="E67" s="445"/>
      <c r="F67" s="445"/>
      <c r="G67" s="445"/>
      <c r="H67" s="445"/>
      <c r="I67" s="445"/>
    </row>
    <row r="68" spans="1:9" ht="18" customHeight="1">
      <c r="A68" s="445" t="s">
        <v>1719</v>
      </c>
      <c r="B68" s="445"/>
      <c r="C68" s="445"/>
      <c r="D68" s="445"/>
      <c r="E68" s="445"/>
      <c r="F68" s="445"/>
      <c r="G68" s="445"/>
      <c r="H68" s="445"/>
      <c r="I68" s="445"/>
    </row>
    <row r="69" spans="1:9" ht="18" customHeight="1">
      <c r="A69" s="445" t="s">
        <v>1720</v>
      </c>
      <c r="B69" s="445"/>
      <c r="C69" s="445"/>
      <c r="D69" s="445"/>
      <c r="E69" s="445"/>
      <c r="F69" s="445"/>
      <c r="G69" s="445"/>
      <c r="H69" s="445"/>
      <c r="I69" s="445"/>
    </row>
    <row r="70" spans="1:9" ht="18" customHeight="1">
      <c r="A70" s="445" t="s">
        <v>1721</v>
      </c>
      <c r="B70" s="445"/>
      <c r="C70" s="445"/>
      <c r="D70" s="445"/>
      <c r="E70" s="445"/>
      <c r="F70" s="445"/>
      <c r="G70" s="445"/>
      <c r="H70" s="445"/>
      <c r="I70" s="445"/>
    </row>
    <row r="71" spans="1:9" ht="18" customHeight="1">
      <c r="A71" s="445" t="s">
        <v>1722</v>
      </c>
      <c r="B71" s="445"/>
      <c r="C71" s="445"/>
      <c r="D71" s="445"/>
      <c r="E71" s="445"/>
      <c r="F71" s="445"/>
      <c r="G71" s="445"/>
      <c r="H71" s="445"/>
      <c r="I71" s="445"/>
    </row>
    <row r="72" spans="1:9" ht="18" customHeight="1">
      <c r="A72" s="393"/>
      <c r="B72" s="393"/>
      <c r="C72" s="393"/>
      <c r="D72" s="393"/>
      <c r="E72" s="393"/>
      <c r="F72" s="393"/>
      <c r="G72" s="393"/>
      <c r="H72" s="393"/>
    </row>
    <row r="73" spans="1:9" ht="18" customHeight="1">
      <c r="A73" s="445" t="s">
        <v>1723</v>
      </c>
      <c r="B73" s="445"/>
      <c r="C73" s="445"/>
      <c r="D73" s="445"/>
      <c r="E73" s="445"/>
      <c r="F73" s="445"/>
      <c r="G73" s="445"/>
      <c r="H73" s="445"/>
      <c r="I73" s="445"/>
    </row>
    <row r="74" spans="1:9" ht="18" customHeight="1">
      <c r="A74" s="445" t="s">
        <v>1724</v>
      </c>
      <c r="B74" s="445"/>
      <c r="C74" s="445"/>
      <c r="D74" s="445"/>
      <c r="E74" s="445"/>
      <c r="F74" s="445"/>
      <c r="G74" s="445"/>
      <c r="H74" s="445"/>
      <c r="I74" s="445"/>
    </row>
    <row r="75" spans="1:9" ht="18" customHeight="1">
      <c r="A75" s="445" t="s">
        <v>1725</v>
      </c>
      <c r="B75" s="445"/>
      <c r="C75" s="445"/>
      <c r="D75" s="445"/>
      <c r="E75" s="445"/>
      <c r="F75" s="445"/>
      <c r="G75" s="445"/>
      <c r="H75" s="445"/>
      <c r="I75" s="445"/>
    </row>
    <row r="76" spans="1:9" ht="18" customHeight="1">
      <c r="A76" s="445"/>
      <c r="B76" s="445"/>
      <c r="C76" s="445"/>
      <c r="D76" s="445"/>
      <c r="E76" s="445"/>
      <c r="F76" s="445"/>
      <c r="G76" s="445"/>
      <c r="H76" s="445"/>
      <c r="I76" s="445"/>
    </row>
    <row r="77" spans="1:9" ht="18" customHeight="1">
      <c r="A77" s="446"/>
      <c r="B77" s="446"/>
      <c r="C77" s="446"/>
      <c r="D77" s="446"/>
      <c r="E77" s="446"/>
      <c r="F77" s="446"/>
      <c r="G77" s="446"/>
      <c r="H77" s="446"/>
    </row>
    <row r="78" spans="1:9" ht="18" customHeight="1">
      <c r="A78" s="446"/>
      <c r="B78" s="446"/>
      <c r="C78" s="446"/>
      <c r="D78" s="446"/>
      <c r="E78" s="446"/>
      <c r="F78" s="446"/>
      <c r="G78" s="446"/>
      <c r="H78" s="446"/>
    </row>
    <row r="79" spans="1:9" ht="18" customHeight="1">
      <c r="A79" s="446"/>
      <c r="B79" s="446"/>
      <c r="C79" s="446"/>
      <c r="D79" s="446"/>
      <c r="E79" s="446"/>
      <c r="F79" s="446"/>
      <c r="G79" s="446"/>
      <c r="H79" s="446"/>
    </row>
    <row r="80" spans="1:9" ht="18" customHeight="1">
      <c r="A80" s="446"/>
      <c r="B80" s="446"/>
      <c r="C80" s="446"/>
      <c r="D80" s="446"/>
      <c r="E80" s="446"/>
      <c r="F80" s="446"/>
      <c r="G80" s="446"/>
      <c r="H80" s="446"/>
    </row>
    <row r="81" spans="1:8" ht="18" customHeight="1">
      <c r="A81" s="446"/>
      <c r="B81" s="446"/>
      <c r="C81" s="446"/>
      <c r="D81" s="446"/>
      <c r="E81" s="446"/>
      <c r="F81" s="446"/>
      <c r="G81" s="446"/>
      <c r="H81" s="446"/>
    </row>
    <row r="82" spans="1:8" ht="18" customHeight="1">
      <c r="A82" s="446"/>
      <c r="B82" s="446"/>
      <c r="C82" s="446"/>
      <c r="D82" s="446"/>
      <c r="E82" s="446"/>
      <c r="F82" s="446"/>
      <c r="G82" s="446"/>
      <c r="H82" s="446"/>
    </row>
    <row r="83" spans="1:8" ht="18" customHeight="1">
      <c r="A83" s="446"/>
      <c r="B83" s="446"/>
      <c r="C83" s="446"/>
      <c r="D83" s="446"/>
      <c r="E83" s="446"/>
      <c r="F83" s="446"/>
      <c r="G83" s="446"/>
      <c r="H83" s="446"/>
    </row>
    <row r="84" spans="1:8" ht="18" customHeight="1">
      <c r="A84" s="446"/>
      <c r="B84" s="446"/>
      <c r="C84" s="446"/>
      <c r="D84" s="446"/>
      <c r="E84" s="446"/>
      <c r="F84" s="446"/>
      <c r="G84" s="446"/>
      <c r="H84" s="446"/>
    </row>
    <row r="85" spans="1:8" ht="11.25" customHeight="1">
      <c r="A85" s="446"/>
      <c r="B85" s="446"/>
      <c r="C85" s="446"/>
      <c r="D85" s="446"/>
      <c r="E85" s="446"/>
      <c r="F85" s="446"/>
      <c r="G85" s="446"/>
      <c r="H85" s="446"/>
    </row>
    <row r="86" spans="1:8" ht="18" customHeight="1">
      <c r="A86" s="446"/>
      <c r="B86" s="446"/>
      <c r="C86" s="446"/>
      <c r="D86" s="446"/>
      <c r="E86" s="446"/>
      <c r="F86" s="446"/>
      <c r="G86" s="446"/>
      <c r="H86" s="446"/>
    </row>
    <row r="87" spans="1:8" ht="9" customHeight="1">
      <c r="A87" s="446"/>
      <c r="B87" s="446"/>
      <c r="C87" s="446"/>
      <c r="D87" s="446"/>
      <c r="E87" s="446"/>
      <c r="F87" s="446"/>
      <c r="G87" s="446"/>
      <c r="H87" s="446"/>
    </row>
    <row r="88" spans="1:8" ht="18">
      <c r="A88" s="446"/>
      <c r="B88" s="446"/>
      <c r="C88" s="446"/>
      <c r="D88" s="446"/>
      <c r="E88" s="446"/>
      <c r="F88" s="446"/>
      <c r="G88" s="446"/>
      <c r="H88" s="446"/>
    </row>
    <row r="89" spans="1:8">
      <c r="A89" s="419"/>
      <c r="B89" s="387"/>
      <c r="C89" s="387"/>
      <c r="H89" s="423"/>
    </row>
    <row r="90" spans="1:8">
      <c r="A90" s="419" t="s">
        <v>11</v>
      </c>
      <c r="B90" s="387"/>
      <c r="C90" s="387"/>
      <c r="H90" s="423"/>
    </row>
    <row r="91" spans="1:8">
      <c r="A91" s="419" t="s">
        <v>1699</v>
      </c>
      <c r="C91" s="381" t="s">
        <v>11</v>
      </c>
      <c r="H91" s="423"/>
    </row>
    <row r="92" spans="1:8" ht="18">
      <c r="A92" s="419" t="s">
        <v>1699</v>
      </c>
      <c r="B92" s="384"/>
      <c r="C92" s="384"/>
      <c r="D92" s="384"/>
      <c r="E92" s="384"/>
      <c r="F92" s="384"/>
      <c r="G92" s="422"/>
      <c r="H92" s="423"/>
    </row>
  </sheetData>
  <sheetProtection algorithmName="SHA-512" hashValue="M6Dc03+2VjxlgUiSeBbbIOQYAY+ONuVeGos9sM/vOUD5yZ9Xyx2z3vTWk+CZEG/6lq5YCktmOt2AzX/K6iuswA==" saltValue="dMx/3ZJAXMv0arBGff830A==" spinCount="100000" sheet="1" objects="1" scenarios="1"/>
  <mergeCells count="6">
    <mergeCell ref="A45:H45"/>
    <mergeCell ref="A3:H3"/>
    <mergeCell ref="A4:H4"/>
    <mergeCell ref="A42:H42"/>
    <mergeCell ref="A43:H43"/>
    <mergeCell ref="A44:H44"/>
  </mergeCells>
  <printOptions horizontalCentered="1"/>
  <pageMargins left="0.59055118110236227" right="0.59055118110236227" top="0.59055118110236227" bottom="0.59055118110236227" header="0.51181102362204722" footer="0.31496062992125984"/>
  <pageSetup paperSize="9" scale="79" orientation="portrait" horizontalDpi="4294967295" verticalDpi="4294967295" r:id="rId1"/>
  <headerFooter alignWithMargins="0"/>
  <rowBreaks count="2" manualBreakCount="2">
    <brk id="35" max="8" man="1"/>
    <brk id="88" max="7"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46525-B059-4E15-98B1-A9DBDDB9DFD4}">
  <sheetPr codeName="Tabelle6">
    <tabColor rgb="FF00B050"/>
  </sheetPr>
  <dimension ref="A1:I205"/>
  <sheetViews>
    <sheetView showGridLines="0" showZeros="0" view="pageBreakPreview" zoomScaleNormal="100" zoomScaleSheetLayoutView="100" workbookViewId="0">
      <selection activeCell="M192" sqref="M192"/>
    </sheetView>
  </sheetViews>
  <sheetFormatPr baseColWidth="10" defaultColWidth="10.125" defaultRowHeight="12.75"/>
  <cols>
    <col min="1" max="1" width="3.75" style="348" customWidth="1"/>
    <col min="2" max="2" width="6.625" style="348" customWidth="1"/>
    <col min="3" max="3" width="13.375" style="348" customWidth="1"/>
    <col min="4" max="4" width="11.125" style="348" customWidth="1"/>
    <col min="5" max="5" width="14.75" style="348" customWidth="1"/>
    <col min="6" max="6" width="17.25" style="396" customWidth="1"/>
    <col min="7" max="7" width="7.375" style="348" customWidth="1"/>
    <col min="8" max="8" width="11.75" style="348" customWidth="1"/>
    <col min="9" max="9" width="17.5" style="348" customWidth="1"/>
    <col min="10" max="16384" width="10.125" style="348"/>
  </cols>
  <sheetData>
    <row r="1" spans="1:8" s="376" customFormat="1" ht="18">
      <c r="A1" s="374"/>
      <c r="B1" s="375"/>
      <c r="D1" s="375"/>
      <c r="F1" s="375"/>
    </row>
    <row r="2" spans="1:8" s="376" customFormat="1" ht="18">
      <c r="A2" s="374"/>
      <c r="B2" s="375"/>
      <c r="D2" s="375"/>
      <c r="F2" s="375"/>
    </row>
    <row r="3" spans="1:8" s="376" customFormat="1" ht="33.75">
      <c r="A3" s="504" t="s">
        <v>1573</v>
      </c>
      <c r="B3" s="504"/>
      <c r="C3" s="504"/>
      <c r="D3" s="504"/>
      <c r="E3" s="504"/>
      <c r="F3" s="504"/>
      <c r="G3" s="504"/>
      <c r="H3" s="504"/>
    </row>
    <row r="4" spans="1:8" s="376" customFormat="1" ht="33.75">
      <c r="A4" s="504"/>
      <c r="B4" s="504"/>
      <c r="C4" s="504"/>
      <c r="D4" s="504"/>
      <c r="E4" s="504"/>
      <c r="F4" s="504"/>
      <c r="G4" s="504"/>
      <c r="H4" s="504"/>
    </row>
    <row r="5" spans="1:8" s="376" customFormat="1" ht="18">
      <c r="A5" s="374"/>
      <c r="B5" s="375"/>
      <c r="D5" s="375"/>
      <c r="F5" s="375"/>
      <c r="G5" s="375"/>
    </row>
    <row r="6" spans="1:8" s="376" customFormat="1" ht="18">
      <c r="A6" s="374"/>
      <c r="B6" s="375"/>
      <c r="D6" s="375"/>
      <c r="F6" s="375"/>
      <c r="G6" s="375"/>
    </row>
    <row r="7" spans="1:8" s="376" customFormat="1" ht="18">
      <c r="A7" s="374"/>
      <c r="B7" s="375"/>
      <c r="D7" s="375"/>
      <c r="F7" s="375"/>
      <c r="G7" s="375"/>
    </row>
    <row r="8" spans="1:8" s="381" customFormat="1" ht="33.75">
      <c r="A8" s="377"/>
      <c r="B8" s="378"/>
      <c r="C8" s="379" t="s">
        <v>29</v>
      </c>
      <c r="D8" s="380"/>
      <c r="F8" s="382"/>
      <c r="G8" s="382"/>
    </row>
    <row r="9" spans="1:8" s="381" customFormat="1" ht="33.75">
      <c r="A9" s="377"/>
      <c r="B9" s="378"/>
      <c r="C9" s="379"/>
      <c r="D9" s="380"/>
      <c r="F9" s="382"/>
      <c r="G9" s="382"/>
    </row>
    <row r="10" spans="1:8" s="381" customFormat="1" ht="33.75">
      <c r="A10" s="377"/>
      <c r="B10" s="378"/>
      <c r="C10" s="379" t="s">
        <v>1401</v>
      </c>
      <c r="D10" s="380"/>
      <c r="F10" s="382"/>
      <c r="G10" s="382"/>
    </row>
    <row r="11" spans="1:8" s="381" customFormat="1" ht="33.75">
      <c r="A11" s="377"/>
      <c r="B11" s="378"/>
      <c r="C11" s="379"/>
      <c r="D11" s="380"/>
      <c r="F11" s="382"/>
      <c r="G11" s="382"/>
    </row>
    <row r="12" spans="1:8" s="376" customFormat="1" ht="25.5">
      <c r="A12" s="383"/>
      <c r="B12" s="384"/>
      <c r="C12" s="379" t="s">
        <v>1402</v>
      </c>
      <c r="D12" s="385"/>
      <c r="E12" s="384"/>
      <c r="F12" s="384"/>
      <c r="G12" s="384"/>
    </row>
    <row r="13" spans="1:8" s="376" customFormat="1" ht="18">
      <c r="A13" s="383"/>
      <c r="B13" s="384"/>
      <c r="C13" s="384"/>
      <c r="D13" s="384"/>
      <c r="E13" s="384"/>
      <c r="F13" s="384"/>
      <c r="G13" s="384"/>
    </row>
    <row r="14" spans="1:8" s="376" customFormat="1" ht="18">
      <c r="A14" s="383"/>
      <c r="B14" s="384"/>
      <c r="C14" s="384"/>
      <c r="D14" s="384"/>
      <c r="E14" s="384"/>
      <c r="F14" s="384"/>
      <c r="G14" s="384"/>
    </row>
    <row r="15" spans="1:8" s="376" customFormat="1" ht="18">
      <c r="A15" s="383"/>
      <c r="B15" s="384"/>
      <c r="C15" s="384"/>
      <c r="D15" s="384"/>
      <c r="E15" s="384"/>
      <c r="F15" s="384"/>
      <c r="G15" s="384"/>
    </row>
    <row r="16" spans="1:8" s="376" customFormat="1" ht="18">
      <c r="A16" s="383"/>
    </row>
    <row r="17" spans="1:8" s="376" customFormat="1" ht="25.5">
      <c r="A17" s="383"/>
      <c r="B17" s="385"/>
      <c r="D17" s="384"/>
      <c r="E17" s="384"/>
      <c r="F17" s="384"/>
      <c r="G17" s="384"/>
    </row>
    <row r="18" spans="1:8" s="376" customFormat="1" ht="18">
      <c r="A18" s="383"/>
      <c r="C18" s="384"/>
      <c r="D18" s="384"/>
      <c r="E18" s="384"/>
      <c r="F18" s="384"/>
      <c r="G18" s="384"/>
    </row>
    <row r="19" spans="1:8" s="376" customFormat="1" ht="25.5">
      <c r="A19" s="383"/>
      <c r="B19" s="385"/>
      <c r="C19" s="384"/>
    </row>
    <row r="20" spans="1:8" s="376" customFormat="1" ht="25.5">
      <c r="A20" s="383"/>
      <c r="B20" s="385"/>
      <c r="C20" s="384"/>
      <c r="D20" s="384"/>
      <c r="E20" s="384"/>
      <c r="F20" s="384"/>
      <c r="G20" s="384"/>
    </row>
    <row r="21" spans="1:8" s="376" customFormat="1" ht="25.5">
      <c r="A21" s="383"/>
      <c r="B21" s="385"/>
      <c r="C21" s="384"/>
      <c r="D21" s="384"/>
      <c r="E21" s="384"/>
      <c r="F21" s="384"/>
      <c r="G21" s="384"/>
      <c r="H21" s="385"/>
    </row>
    <row r="22" spans="1:8" s="376" customFormat="1" ht="25.5">
      <c r="A22" s="383"/>
      <c r="B22" s="385"/>
      <c r="C22" s="384"/>
      <c r="D22" s="384"/>
      <c r="E22" s="384"/>
      <c r="F22" s="384"/>
      <c r="G22" s="384"/>
    </row>
    <row r="23" spans="1:8" s="376" customFormat="1" ht="25.5">
      <c r="A23" s="383"/>
      <c r="B23" s="385"/>
      <c r="C23" s="384"/>
      <c r="D23" s="384"/>
      <c r="E23" s="384"/>
      <c r="F23" s="384"/>
      <c r="G23" s="384"/>
    </row>
    <row r="24" spans="1:8" s="376" customFormat="1" ht="18">
      <c r="A24" s="383"/>
    </row>
    <row r="25" spans="1:8" s="376" customFormat="1" ht="18">
      <c r="A25" s="383"/>
    </row>
    <row r="26" spans="1:8" s="376" customFormat="1" ht="18">
      <c r="A26" s="383"/>
      <c r="C26" s="384"/>
      <c r="D26" s="384"/>
      <c r="E26" s="384"/>
      <c r="F26" s="384"/>
      <c r="G26" s="384"/>
    </row>
    <row r="27" spans="1:8" s="376" customFormat="1" ht="25.5">
      <c r="A27" s="383"/>
      <c r="B27" s="385"/>
      <c r="C27" s="384"/>
      <c r="D27" s="384"/>
      <c r="E27" s="384"/>
      <c r="F27" s="384"/>
      <c r="G27" s="384"/>
    </row>
    <row r="28" spans="1:8" s="376" customFormat="1" ht="25.5">
      <c r="A28" s="383"/>
      <c r="B28" s="385"/>
      <c r="C28" s="384"/>
      <c r="D28" s="384"/>
      <c r="E28" s="384"/>
      <c r="F28" s="384"/>
      <c r="G28" s="384"/>
    </row>
    <row r="29" spans="1:8" s="376" customFormat="1" ht="25.5">
      <c r="A29" s="383"/>
      <c r="B29" s="385"/>
      <c r="C29" s="384"/>
      <c r="D29" s="384"/>
      <c r="E29" s="384"/>
      <c r="F29" s="384"/>
      <c r="G29" s="384"/>
    </row>
    <row r="30" spans="1:8" s="376" customFormat="1" ht="18">
      <c r="A30" s="383"/>
      <c r="B30" s="384"/>
      <c r="C30" s="384"/>
      <c r="D30" s="384"/>
      <c r="E30" s="384"/>
      <c r="F30" s="384"/>
      <c r="G30" s="384"/>
    </row>
    <row r="31" spans="1:8" s="376" customFormat="1" ht="18">
      <c r="A31" s="383"/>
      <c r="B31" s="384"/>
      <c r="C31" s="384"/>
      <c r="D31" s="384"/>
      <c r="E31" s="384"/>
      <c r="F31" s="384"/>
      <c r="G31" s="384"/>
    </row>
    <row r="32" spans="1:8" s="376" customFormat="1" ht="18">
      <c r="A32" s="383"/>
      <c r="B32" s="384"/>
      <c r="C32" s="384"/>
      <c r="D32" s="384"/>
      <c r="E32" s="384"/>
      <c r="F32" s="384"/>
      <c r="G32" s="384"/>
    </row>
    <row r="33" spans="1:8" s="376" customFormat="1" ht="18">
      <c r="A33" s="383"/>
      <c r="B33" s="384"/>
      <c r="C33" s="384"/>
      <c r="D33" s="384"/>
      <c r="E33" s="384"/>
      <c r="F33" s="384"/>
      <c r="G33" s="384"/>
    </row>
    <row r="34" spans="1:8" s="376" customFormat="1" ht="18">
      <c r="A34" s="383"/>
      <c r="B34" s="384"/>
      <c r="C34" s="384"/>
      <c r="D34" s="384"/>
      <c r="E34" s="384"/>
      <c r="F34" s="384"/>
      <c r="G34" s="384"/>
    </row>
    <row r="35" spans="1:8" s="376" customFormat="1" ht="18">
      <c r="A35" s="383"/>
      <c r="B35" s="384"/>
      <c r="C35" s="384"/>
      <c r="D35" s="384"/>
      <c r="E35" s="384"/>
      <c r="F35" s="384"/>
      <c r="G35" s="384"/>
    </row>
    <row r="36" spans="1:8" ht="34.5" customHeight="1">
      <c r="A36" s="391" t="s">
        <v>1783</v>
      </c>
      <c r="B36" s="387"/>
      <c r="C36" s="387"/>
      <c r="D36" s="390"/>
      <c r="E36" s="390"/>
      <c r="F36" s="390"/>
      <c r="G36" s="390"/>
      <c r="H36" s="398"/>
    </row>
    <row r="37" spans="1:8" ht="20.25">
      <c r="A37" s="392" t="s">
        <v>1405</v>
      </c>
      <c r="B37" s="387"/>
      <c r="C37" s="387"/>
      <c r="D37" s="390"/>
      <c r="E37" s="390"/>
      <c r="F37" s="390"/>
      <c r="G37" s="390"/>
    </row>
    <row r="38" spans="1:8" ht="15.75" customHeight="1">
      <c r="A38" s="398"/>
      <c r="B38" s="398"/>
      <c r="C38" s="398"/>
      <c r="D38" s="398"/>
      <c r="E38" s="398"/>
      <c r="F38" s="398"/>
      <c r="G38" s="398"/>
      <c r="H38" s="416"/>
    </row>
    <row r="39" spans="1:8" ht="15.75" customHeight="1">
      <c r="A39" s="408"/>
      <c r="B39" s="347"/>
      <c r="C39" s="354"/>
      <c r="D39" s="347"/>
      <c r="E39" s="408"/>
      <c r="F39" s="407"/>
    </row>
    <row r="40" spans="1:8" ht="15.75" customHeight="1">
      <c r="A40" s="408"/>
      <c r="B40" s="346" t="s">
        <v>1572</v>
      </c>
      <c r="C40" s="354"/>
      <c r="D40" s="354"/>
      <c r="E40" s="354"/>
      <c r="F40" s="415"/>
      <c r="G40" s="414"/>
    </row>
    <row r="41" spans="1:8" s="349" customFormat="1" ht="15.75" customHeight="1">
      <c r="A41" s="347"/>
      <c r="B41" s="347" t="s">
        <v>1571</v>
      </c>
      <c r="C41" s="347"/>
      <c r="D41" s="347"/>
      <c r="E41" s="347"/>
      <c r="F41" s="347"/>
      <c r="G41" s="347"/>
    </row>
    <row r="42" spans="1:8" s="349" customFormat="1" ht="15.75" customHeight="1">
      <c r="A42" s="347" t="s">
        <v>1570</v>
      </c>
      <c r="B42" s="347"/>
      <c r="C42" s="347"/>
      <c r="D42" s="347"/>
      <c r="E42" s="347"/>
      <c r="F42" s="347"/>
      <c r="G42" s="347"/>
    </row>
    <row r="43" spans="1:8" s="349" customFormat="1" ht="7.5" customHeight="1">
      <c r="A43" s="347"/>
      <c r="B43" s="347"/>
      <c r="C43" s="347"/>
      <c r="D43" s="347"/>
      <c r="E43" s="347"/>
      <c r="F43" s="347"/>
      <c r="G43" s="347"/>
    </row>
    <row r="44" spans="1:8" ht="15.75" customHeight="1">
      <c r="A44" s="408"/>
      <c r="B44" s="347" t="s">
        <v>1569</v>
      </c>
      <c r="C44" s="413"/>
      <c r="D44" s="413"/>
      <c r="E44" s="413"/>
      <c r="F44" s="412"/>
    </row>
    <row r="45" spans="1:8" ht="15.75" customHeight="1">
      <c r="A45" s="408"/>
      <c r="B45" s="347" t="s">
        <v>1568</v>
      </c>
      <c r="C45" s="398"/>
      <c r="D45" s="398"/>
      <c r="E45" s="398"/>
      <c r="F45" s="407"/>
    </row>
    <row r="46" spans="1:8" ht="15.75" customHeight="1">
      <c r="A46" s="408"/>
      <c r="B46" s="347" t="s">
        <v>1567</v>
      </c>
      <c r="C46" s="398"/>
      <c r="D46" s="398"/>
      <c r="E46" s="398"/>
      <c r="F46" s="407"/>
    </row>
    <row r="47" spans="1:8" s="349" customFormat="1" ht="7.5" customHeight="1">
      <c r="A47" s="347"/>
      <c r="B47" s="347"/>
      <c r="C47" s="347"/>
      <c r="D47" s="347"/>
      <c r="E47" s="347"/>
      <c r="F47" s="347"/>
      <c r="G47" s="347"/>
    </row>
    <row r="48" spans="1:8" ht="15.75">
      <c r="A48" s="408"/>
      <c r="B48" s="347" t="s">
        <v>1784</v>
      </c>
      <c r="C48" s="347"/>
      <c r="D48" s="347"/>
      <c r="E48" s="408"/>
      <c r="F48" s="407"/>
      <c r="G48" s="408"/>
    </row>
    <row r="49" spans="1:8" ht="15.75" customHeight="1">
      <c r="A49" s="408"/>
      <c r="B49" s="347" t="s">
        <v>1785</v>
      </c>
      <c r="C49" s="347"/>
      <c r="D49" s="347"/>
      <c r="E49" s="347"/>
      <c r="F49" s="347"/>
      <c r="G49" s="408"/>
    </row>
    <row r="50" spans="1:8" ht="15.75" customHeight="1">
      <c r="A50" s="408"/>
      <c r="B50" s="347" t="s">
        <v>1786</v>
      </c>
      <c r="C50" s="347"/>
      <c r="D50" s="347"/>
      <c r="E50" s="347"/>
      <c r="F50" s="347"/>
      <c r="G50" s="408"/>
    </row>
    <row r="51" spans="1:8" s="349" customFormat="1" ht="7.5" customHeight="1">
      <c r="A51" s="347"/>
      <c r="B51" s="347"/>
      <c r="C51" s="347"/>
      <c r="D51" s="347"/>
      <c r="E51" s="347"/>
      <c r="F51" s="347"/>
      <c r="G51" s="347"/>
    </row>
    <row r="52" spans="1:8" ht="15.75" customHeight="1">
      <c r="A52" s="408"/>
      <c r="B52" s="347" t="s">
        <v>1566</v>
      </c>
      <c r="C52" s="398"/>
      <c r="D52" s="398"/>
      <c r="E52" s="398"/>
      <c r="F52" s="407"/>
      <c r="G52" s="408"/>
    </row>
    <row r="53" spans="1:8" ht="15.75" customHeight="1">
      <c r="A53" s="411"/>
      <c r="B53" s="347" t="s">
        <v>1787</v>
      </c>
      <c r="C53" s="411"/>
      <c r="D53" s="411"/>
      <c r="E53" s="411"/>
      <c r="F53" s="411"/>
      <c r="G53" s="411"/>
    </row>
    <row r="54" spans="1:8" ht="15.75" customHeight="1">
      <c r="A54" s="408"/>
      <c r="B54" s="347" t="s">
        <v>1565</v>
      </c>
      <c r="C54" s="411"/>
      <c r="D54" s="411"/>
      <c r="E54" s="411"/>
      <c r="F54" s="411"/>
      <c r="G54" s="411"/>
    </row>
    <row r="55" spans="1:8" ht="15.75">
      <c r="A55" s="408"/>
      <c r="B55" s="347" t="s">
        <v>1564</v>
      </c>
      <c r="C55" s="398"/>
      <c r="D55" s="398"/>
      <c r="E55" s="398"/>
      <c r="F55" s="407"/>
      <c r="G55" s="408"/>
    </row>
    <row r="56" spans="1:8" s="349" customFormat="1" ht="7.5" customHeight="1">
      <c r="A56" s="347"/>
      <c r="B56" s="347"/>
      <c r="C56" s="347"/>
      <c r="D56" s="347"/>
      <c r="E56" s="347"/>
      <c r="F56" s="347"/>
      <c r="G56" s="347"/>
    </row>
    <row r="57" spans="1:8" ht="15.75" customHeight="1">
      <c r="A57" s="408"/>
      <c r="B57" s="347" t="s">
        <v>1563</v>
      </c>
      <c r="C57" s="410"/>
      <c r="D57" s="410"/>
      <c r="E57" s="410"/>
      <c r="F57" s="409"/>
    </row>
    <row r="58" spans="1:8" ht="15.75">
      <c r="A58" s="408"/>
      <c r="B58" s="347" t="s">
        <v>1562</v>
      </c>
      <c r="C58" s="398"/>
      <c r="D58" s="398"/>
      <c r="E58" s="398"/>
      <c r="F58" s="407"/>
    </row>
    <row r="59" spans="1:8" s="349" customFormat="1" ht="7.5" customHeight="1">
      <c r="A59" s="347"/>
      <c r="B59" s="347"/>
      <c r="C59" s="347"/>
      <c r="D59" s="347"/>
      <c r="E59" s="347"/>
      <c r="F59" s="347"/>
      <c r="G59" s="347"/>
    </row>
    <row r="60" spans="1:8" ht="15.75" customHeight="1">
      <c r="A60" s="408"/>
      <c r="B60" s="347" t="s">
        <v>1561</v>
      </c>
      <c r="C60" s="398"/>
      <c r="D60" s="398"/>
      <c r="E60" s="398"/>
      <c r="F60" s="407"/>
    </row>
    <row r="61" spans="1:8" ht="15.75" customHeight="1">
      <c r="A61" s="408"/>
      <c r="B61" s="347" t="s">
        <v>1560</v>
      </c>
      <c r="C61" s="398"/>
      <c r="D61" s="398"/>
      <c r="E61" s="398"/>
      <c r="F61" s="407"/>
    </row>
    <row r="62" spans="1:8" s="349" customFormat="1" ht="7.5" customHeight="1">
      <c r="A62" s="347"/>
      <c r="B62" s="347"/>
      <c r="C62" s="347"/>
      <c r="D62" s="347"/>
      <c r="E62" s="347"/>
      <c r="F62" s="347"/>
      <c r="G62" s="347"/>
    </row>
    <row r="63" spans="1:8" s="349" customFormat="1" ht="15" customHeight="1">
      <c r="A63" s="346" t="s">
        <v>1559</v>
      </c>
      <c r="B63" s="397"/>
      <c r="C63" s="403"/>
      <c r="D63" s="400"/>
      <c r="E63" s="400"/>
      <c r="F63" s="400"/>
      <c r="G63" s="351" t="s">
        <v>11</v>
      </c>
      <c r="H63" s="347"/>
    </row>
    <row r="64" spans="1:8" s="349" customFormat="1" ht="15" customHeight="1">
      <c r="A64" s="354"/>
      <c r="B64" s="347"/>
      <c r="C64" s="403"/>
      <c r="D64" s="351"/>
      <c r="E64" s="351"/>
      <c r="F64" s="351"/>
      <c r="G64" s="351"/>
      <c r="H64" s="406"/>
    </row>
    <row r="65" spans="1:8" s="349" customFormat="1" ht="15" customHeight="1">
      <c r="A65" s="347"/>
      <c r="B65" s="346" t="s">
        <v>1558</v>
      </c>
      <c r="C65" s="347"/>
      <c r="D65" s="347"/>
      <c r="E65" s="347"/>
      <c r="F65" s="347"/>
      <c r="G65" s="398"/>
      <c r="H65" s="347"/>
    </row>
    <row r="66" spans="1:8" s="349" customFormat="1" ht="15" customHeight="1">
      <c r="A66" s="347"/>
      <c r="B66" s="347"/>
      <c r="C66" s="347"/>
      <c r="D66" s="347"/>
      <c r="E66" s="347"/>
      <c r="F66" s="347"/>
      <c r="G66" s="398"/>
      <c r="H66" s="347"/>
    </row>
    <row r="67" spans="1:8" s="349" customFormat="1" ht="15.75" customHeight="1">
      <c r="A67" s="347"/>
      <c r="B67" s="350"/>
      <c r="C67" s="405"/>
      <c r="D67" s="405"/>
      <c r="E67" s="405"/>
      <c r="F67" s="405"/>
      <c r="G67" s="347"/>
    </row>
    <row r="68" spans="1:8" s="349" customFormat="1" ht="15.75" customHeight="1">
      <c r="A68" s="354"/>
      <c r="B68" s="347"/>
      <c r="C68" s="403"/>
      <c r="D68" s="351"/>
      <c r="E68" s="351"/>
      <c r="F68" s="351"/>
      <c r="G68" s="351"/>
    </row>
    <row r="69" spans="1:8" s="349" customFormat="1" ht="15.75" customHeight="1">
      <c r="A69" s="347" t="s">
        <v>1557</v>
      </c>
      <c r="B69" s="347"/>
      <c r="C69" s="347"/>
      <c r="D69" s="347"/>
      <c r="E69" s="347"/>
      <c r="F69" s="347"/>
      <c r="G69" s="347"/>
    </row>
    <row r="70" spans="1:8" s="349" customFormat="1" ht="15.75" customHeight="1">
      <c r="A70" s="347" t="s">
        <v>1556</v>
      </c>
      <c r="B70" s="347"/>
      <c r="C70" s="347"/>
      <c r="D70" s="347"/>
      <c r="E70" s="347"/>
      <c r="F70" s="347"/>
      <c r="G70" s="347"/>
    </row>
    <row r="71" spans="1:8" s="349" customFormat="1" ht="15.75" customHeight="1">
      <c r="A71" s="347" t="s">
        <v>1555</v>
      </c>
      <c r="B71" s="347"/>
      <c r="C71" s="347"/>
      <c r="D71" s="347"/>
      <c r="E71" s="347"/>
      <c r="F71" s="347"/>
      <c r="G71" s="347"/>
    </row>
    <row r="72" spans="1:8" ht="15.75" customHeight="1">
      <c r="A72" s="347" t="s">
        <v>1554</v>
      </c>
      <c r="B72" s="347"/>
      <c r="C72" s="347"/>
      <c r="D72" s="347"/>
      <c r="E72" s="347"/>
      <c r="F72" s="347"/>
      <c r="G72" s="347"/>
    </row>
    <row r="73" spans="1:8" ht="15.75" customHeight="1">
      <c r="A73" s="354" t="s">
        <v>1553</v>
      </c>
      <c r="B73" s="347"/>
      <c r="C73" s="403"/>
      <c r="D73" s="351"/>
      <c r="E73" s="351"/>
      <c r="F73" s="351"/>
      <c r="G73" s="351"/>
    </row>
    <row r="74" spans="1:8" ht="15.75" customHeight="1">
      <c r="A74" s="346" t="s">
        <v>1552</v>
      </c>
      <c r="B74" s="346"/>
      <c r="C74" s="346"/>
      <c r="D74" s="404"/>
      <c r="E74" s="347"/>
      <c r="F74" s="347"/>
      <c r="G74" s="347"/>
    </row>
    <row r="75" spans="1:8" s="349" customFormat="1" ht="7.5" customHeight="1">
      <c r="A75" s="347"/>
      <c r="B75" s="347"/>
      <c r="C75" s="347"/>
      <c r="D75" s="347"/>
      <c r="E75" s="347"/>
      <c r="F75" s="347"/>
      <c r="G75" s="347"/>
    </row>
    <row r="76" spans="1:8" ht="15.75" customHeight="1">
      <c r="A76" s="347" t="s">
        <v>1551</v>
      </c>
      <c r="B76" s="347"/>
      <c r="C76" s="347"/>
      <c r="D76" s="347"/>
      <c r="E76" s="347"/>
      <c r="F76" s="347"/>
      <c r="G76" s="347"/>
    </row>
    <row r="77" spans="1:8" ht="15.75" customHeight="1">
      <c r="A77" s="347" t="s">
        <v>1550</v>
      </c>
      <c r="B77" s="351"/>
      <c r="C77" s="351"/>
      <c r="D77" s="351"/>
      <c r="E77" s="351"/>
      <c r="F77" s="351"/>
      <c r="G77" s="351"/>
    </row>
    <row r="78" spans="1:8" s="349" customFormat="1" ht="15.75" customHeight="1">
      <c r="A78" s="347" t="s">
        <v>1549</v>
      </c>
      <c r="B78" s="351"/>
      <c r="C78" s="351"/>
      <c r="D78" s="351"/>
      <c r="E78" s="351"/>
      <c r="F78" s="351"/>
      <c r="G78" s="351"/>
      <c r="H78" s="348"/>
    </row>
    <row r="79" spans="1:8" s="349" customFormat="1" ht="15.75" customHeight="1">
      <c r="A79" s="347" t="s">
        <v>1548</v>
      </c>
      <c r="B79" s="403"/>
      <c r="C79" s="351"/>
      <c r="D79" s="351"/>
      <c r="E79" s="351"/>
      <c r="F79" s="351"/>
      <c r="G79" s="351"/>
    </row>
    <row r="80" spans="1:8" s="349" customFormat="1" ht="15.75" customHeight="1">
      <c r="A80" s="347" t="s">
        <v>1547</v>
      </c>
      <c r="B80" s="403"/>
      <c r="C80" s="351"/>
      <c r="D80" s="351"/>
      <c r="E80" s="351"/>
      <c r="F80" s="351"/>
      <c r="G80" s="351"/>
    </row>
    <row r="81" spans="1:8" s="349" customFormat="1" ht="15.75" customHeight="1">
      <c r="A81" s="347" t="s">
        <v>1546</v>
      </c>
      <c r="B81" s="403"/>
      <c r="C81" s="351"/>
      <c r="D81" s="351"/>
      <c r="E81" s="351"/>
      <c r="F81" s="351"/>
      <c r="G81" s="351"/>
    </row>
    <row r="82" spans="1:8" s="349" customFormat="1" ht="7.5" customHeight="1">
      <c r="A82" s="347"/>
      <c r="B82" s="347"/>
      <c r="C82" s="347"/>
      <c r="D82" s="347"/>
      <c r="E82" s="347"/>
      <c r="F82" s="347"/>
      <c r="G82" s="347"/>
    </row>
    <row r="83" spans="1:8" s="349" customFormat="1" ht="15.75" customHeight="1">
      <c r="A83" s="352" t="s">
        <v>1545</v>
      </c>
      <c r="B83" s="347"/>
      <c r="C83" s="400"/>
      <c r="D83" s="351"/>
      <c r="E83" s="351"/>
      <c r="F83" s="351"/>
      <c r="G83" s="351"/>
    </row>
    <row r="84" spans="1:8" s="349" customFormat="1" ht="15.75" customHeight="1">
      <c r="A84" s="347" t="s">
        <v>1544</v>
      </c>
      <c r="B84" s="347"/>
      <c r="C84" s="400"/>
      <c r="D84" s="351"/>
      <c r="E84" s="351"/>
      <c r="F84" s="351"/>
      <c r="G84" s="351"/>
    </row>
    <row r="85" spans="1:8" s="349" customFormat="1" ht="15.75" customHeight="1">
      <c r="A85" s="347" t="s">
        <v>1543</v>
      </c>
      <c r="B85" s="347"/>
      <c r="C85" s="400"/>
      <c r="D85" s="351"/>
      <c r="E85" s="351"/>
      <c r="F85" s="351"/>
      <c r="G85" s="351"/>
    </row>
    <row r="86" spans="1:8" s="349" customFormat="1" ht="15.75" customHeight="1">
      <c r="A86" s="347" t="s">
        <v>1542</v>
      </c>
      <c r="B86" s="347"/>
      <c r="C86" s="400"/>
      <c r="D86" s="351"/>
      <c r="E86" s="351"/>
      <c r="F86" s="351"/>
      <c r="G86" s="351"/>
    </row>
    <row r="87" spans="1:8" s="349" customFormat="1" ht="15.75" customHeight="1">
      <c r="A87" s="347" t="s">
        <v>1541</v>
      </c>
      <c r="B87" s="347"/>
      <c r="C87" s="400"/>
      <c r="D87" s="351"/>
      <c r="E87" s="351"/>
      <c r="F87" s="351"/>
      <c r="G87" s="351"/>
    </row>
    <row r="88" spans="1:8" s="349" customFormat="1" ht="15.75" customHeight="1">
      <c r="A88" s="347" t="s">
        <v>1540</v>
      </c>
      <c r="B88" s="347"/>
      <c r="C88" s="400"/>
      <c r="D88" s="351"/>
      <c r="E88" s="351"/>
      <c r="F88" s="351"/>
      <c r="G88" s="351"/>
      <c r="H88" s="351"/>
    </row>
    <row r="89" spans="1:8" s="349" customFormat="1" ht="15.75" customHeight="1">
      <c r="A89" s="347" t="s">
        <v>1539</v>
      </c>
      <c r="B89" s="347"/>
      <c r="C89" s="400"/>
      <c r="D89" s="351"/>
      <c r="E89" s="351"/>
      <c r="F89" s="351"/>
      <c r="G89" s="351"/>
      <c r="H89" s="351"/>
    </row>
    <row r="90" spans="1:8" s="349" customFormat="1" ht="15.75" customHeight="1">
      <c r="A90" s="347"/>
      <c r="B90" s="347" t="s">
        <v>1538</v>
      </c>
      <c r="C90" s="400"/>
      <c r="D90" s="351"/>
      <c r="E90" s="351"/>
      <c r="F90" s="351"/>
      <c r="G90" s="351"/>
      <c r="H90" s="348"/>
    </row>
    <row r="91" spans="1:8" s="349" customFormat="1" ht="15.75" customHeight="1">
      <c r="A91" s="347"/>
      <c r="B91" s="349" t="s">
        <v>1537</v>
      </c>
      <c r="F91" s="351"/>
      <c r="G91" s="351"/>
    </row>
    <row r="92" spans="1:8" s="349" customFormat="1" ht="7.5" customHeight="1">
      <c r="A92" s="347"/>
      <c r="B92" s="347"/>
      <c r="C92" s="347"/>
      <c r="D92" s="347"/>
      <c r="E92" s="347"/>
      <c r="F92" s="347"/>
      <c r="G92" s="347"/>
    </row>
    <row r="93" spans="1:8" s="349" customFormat="1" ht="15.75" customHeight="1">
      <c r="A93" s="352" t="s">
        <v>1536</v>
      </c>
      <c r="B93" s="347"/>
      <c r="C93" s="351"/>
      <c r="D93" s="351"/>
      <c r="E93" s="351"/>
      <c r="F93" s="351"/>
      <c r="G93" s="351"/>
    </row>
    <row r="94" spans="1:8" s="349" customFormat="1" ht="15.75" customHeight="1">
      <c r="A94" s="347" t="s">
        <v>1535</v>
      </c>
      <c r="B94" s="347"/>
      <c r="C94" s="351"/>
      <c r="D94" s="351"/>
      <c r="E94" s="351"/>
      <c r="F94" s="351"/>
      <c r="G94" s="351"/>
    </row>
    <row r="95" spans="1:8" s="349" customFormat="1" ht="7.5" customHeight="1">
      <c r="A95" s="347"/>
      <c r="B95" s="347"/>
      <c r="C95" s="347"/>
      <c r="D95" s="347"/>
      <c r="E95" s="347"/>
      <c r="F95" s="347"/>
      <c r="G95" s="347"/>
    </row>
    <row r="96" spans="1:8" s="349" customFormat="1" ht="15.75" customHeight="1">
      <c r="A96" s="352" t="s">
        <v>1534</v>
      </c>
      <c r="B96" s="347"/>
      <c r="C96" s="351"/>
      <c r="D96" s="351"/>
      <c r="E96" s="351"/>
      <c r="F96" s="351"/>
      <c r="G96" s="351"/>
    </row>
    <row r="97" spans="1:7" s="349" customFormat="1" ht="7.5" customHeight="1">
      <c r="A97" s="347"/>
      <c r="B97" s="347"/>
      <c r="C97" s="347"/>
      <c r="D97" s="347"/>
      <c r="E97" s="347"/>
      <c r="F97" s="347"/>
      <c r="G97" s="347"/>
    </row>
    <row r="98" spans="1:7" s="349" customFormat="1" ht="15.75" customHeight="1">
      <c r="A98" s="352" t="s">
        <v>1533</v>
      </c>
      <c r="B98" s="352"/>
      <c r="C98" s="351"/>
      <c r="D98" s="351"/>
      <c r="E98" s="351"/>
      <c r="F98" s="351"/>
      <c r="G98" s="351"/>
    </row>
    <row r="99" spans="1:7" s="349" customFormat="1" ht="15.75" customHeight="1">
      <c r="A99" s="347" t="s">
        <v>1532</v>
      </c>
      <c r="B99" s="351"/>
      <c r="C99" s="347"/>
      <c r="D99" s="351"/>
      <c r="E99" s="351"/>
      <c r="F99" s="351"/>
      <c r="G99" s="351"/>
    </row>
    <row r="100" spans="1:7" s="349" customFormat="1" ht="15.75" customHeight="1">
      <c r="A100" s="347" t="s">
        <v>1531</v>
      </c>
      <c r="B100" s="351"/>
      <c r="C100" s="347"/>
      <c r="D100" s="351"/>
      <c r="E100" s="351"/>
      <c r="F100" s="351"/>
      <c r="G100" s="351"/>
    </row>
    <row r="101" spans="1:7" s="349" customFormat="1" ht="15.75" customHeight="1">
      <c r="A101" s="347" t="s">
        <v>1530</v>
      </c>
      <c r="B101" s="351"/>
      <c r="C101" s="347"/>
      <c r="D101" s="351"/>
      <c r="E101" s="351"/>
      <c r="F101" s="351"/>
      <c r="G101" s="351"/>
    </row>
    <row r="102" spans="1:7" s="349" customFormat="1" ht="15.75" customHeight="1">
      <c r="A102" s="347" t="s">
        <v>1529</v>
      </c>
      <c r="B102" s="351"/>
      <c r="C102" s="347"/>
      <c r="D102" s="351"/>
      <c r="E102" s="351"/>
      <c r="F102" s="351"/>
      <c r="G102" s="351"/>
    </row>
    <row r="103" spans="1:7" s="349" customFormat="1" ht="15.75" customHeight="1">
      <c r="A103" s="349" t="s">
        <v>1528</v>
      </c>
      <c r="B103" s="351"/>
      <c r="C103" s="347"/>
      <c r="D103" s="351"/>
      <c r="E103" s="351"/>
      <c r="F103" s="351"/>
      <c r="G103" s="351"/>
    </row>
    <row r="104" spans="1:7" s="349" customFormat="1" ht="7.5" customHeight="1">
      <c r="A104" s="347"/>
      <c r="B104" s="347"/>
      <c r="C104" s="347"/>
      <c r="D104" s="347"/>
      <c r="E104" s="347"/>
      <c r="F104" s="347"/>
      <c r="G104" s="347"/>
    </row>
    <row r="105" spans="1:7" s="349" customFormat="1" ht="15.75" customHeight="1">
      <c r="A105" s="352" t="s">
        <v>1527</v>
      </c>
      <c r="B105" s="347"/>
      <c r="C105" s="351"/>
      <c r="D105" s="351"/>
      <c r="E105" s="351"/>
      <c r="F105" s="351"/>
      <c r="G105" s="351"/>
    </row>
    <row r="106" spans="1:7" s="349" customFormat="1" ht="15.75" customHeight="1">
      <c r="A106" s="347" t="s">
        <v>1526</v>
      </c>
      <c r="B106" s="347"/>
      <c r="C106" s="351"/>
      <c r="D106" s="351"/>
      <c r="E106" s="351"/>
      <c r="F106" s="351"/>
      <c r="G106" s="351"/>
    </row>
    <row r="107" spans="1:7" s="349" customFormat="1" ht="15.75" customHeight="1">
      <c r="A107" s="347" t="s">
        <v>1525</v>
      </c>
      <c r="B107" s="347"/>
      <c r="C107" s="351"/>
      <c r="D107" s="351"/>
      <c r="E107" s="351"/>
      <c r="F107" s="351"/>
      <c r="G107" s="351"/>
    </row>
    <row r="108" spans="1:7" s="349" customFormat="1" ht="15.75" customHeight="1">
      <c r="A108" s="349" t="s">
        <v>1524</v>
      </c>
      <c r="B108" s="347"/>
      <c r="C108" s="351"/>
      <c r="D108" s="351"/>
      <c r="E108" s="351"/>
      <c r="F108" s="351"/>
      <c r="G108" s="351"/>
    </row>
    <row r="109" spans="1:7" s="349" customFormat="1" ht="7.5" customHeight="1">
      <c r="A109" s="347"/>
      <c r="B109" s="347"/>
      <c r="C109" s="347"/>
      <c r="D109" s="347"/>
      <c r="E109" s="347"/>
      <c r="F109" s="347"/>
      <c r="G109" s="347"/>
    </row>
    <row r="110" spans="1:7" s="349" customFormat="1" ht="15.75" customHeight="1">
      <c r="A110" s="352" t="s">
        <v>1523</v>
      </c>
      <c r="B110" s="352"/>
      <c r="C110" s="347"/>
      <c r="D110" s="347"/>
      <c r="E110" s="347"/>
      <c r="F110" s="347"/>
      <c r="G110" s="347"/>
    </row>
    <row r="111" spans="1:7" s="349" customFormat="1" ht="15.75" customHeight="1">
      <c r="A111" s="347" t="s">
        <v>1522</v>
      </c>
      <c r="B111" s="347"/>
      <c r="C111" s="352"/>
      <c r="D111" s="352"/>
      <c r="E111" s="352"/>
      <c r="F111" s="352"/>
      <c r="G111" s="347"/>
    </row>
    <row r="112" spans="1:7" s="349" customFormat="1" ht="15.75" customHeight="1">
      <c r="A112" s="347" t="s">
        <v>1521</v>
      </c>
      <c r="B112" s="401"/>
      <c r="C112" s="352"/>
      <c r="D112" s="352"/>
      <c r="E112" s="352"/>
      <c r="F112" s="352"/>
      <c r="G112" s="347"/>
    </row>
    <row r="113" spans="1:8" s="349" customFormat="1" ht="15.75" customHeight="1">
      <c r="A113" s="347" t="s">
        <v>1520</v>
      </c>
      <c r="B113" s="401"/>
      <c r="C113" s="352"/>
      <c r="D113" s="352"/>
      <c r="E113" s="352"/>
      <c r="F113" s="352"/>
      <c r="G113" s="347"/>
    </row>
    <row r="114" spans="1:8" s="349" customFormat="1" ht="7.5" customHeight="1">
      <c r="A114" s="347"/>
      <c r="B114" s="347"/>
      <c r="C114" s="347"/>
      <c r="D114" s="347"/>
      <c r="E114" s="347"/>
      <c r="F114" s="347"/>
      <c r="G114" s="347"/>
    </row>
    <row r="115" spans="1:8" s="349" customFormat="1" ht="15.75" customHeight="1">
      <c r="A115" s="352" t="s">
        <v>1519</v>
      </c>
      <c r="B115" s="347"/>
      <c r="C115" s="347"/>
      <c r="D115" s="347"/>
      <c r="E115" s="347"/>
      <c r="F115" s="347"/>
      <c r="G115" s="347"/>
    </row>
    <row r="116" spans="1:8" s="349" customFormat="1" ht="15.75" customHeight="1">
      <c r="A116" s="347" t="s">
        <v>1518</v>
      </c>
      <c r="B116" s="401"/>
      <c r="C116" s="347"/>
      <c r="D116" s="347"/>
      <c r="E116" s="347"/>
      <c r="F116" s="347"/>
      <c r="G116" s="347"/>
    </row>
    <row r="117" spans="1:8" s="349" customFormat="1" ht="15.75" customHeight="1">
      <c r="A117" s="347" t="s">
        <v>1517</v>
      </c>
      <c r="B117" s="401"/>
      <c r="C117" s="347"/>
      <c r="D117" s="347"/>
      <c r="E117" s="347"/>
      <c r="F117" s="347"/>
      <c r="G117" s="347"/>
    </row>
    <row r="118" spans="1:8" s="349" customFormat="1" ht="7.5" customHeight="1">
      <c r="A118" s="347"/>
      <c r="B118" s="347"/>
      <c r="C118" s="347"/>
      <c r="D118" s="347"/>
      <c r="E118" s="347"/>
      <c r="F118" s="347"/>
      <c r="G118" s="347"/>
    </row>
    <row r="119" spans="1:8" s="349" customFormat="1" ht="15.75" customHeight="1">
      <c r="A119" s="352" t="s">
        <v>1516</v>
      </c>
      <c r="B119" s="347"/>
      <c r="C119" s="347"/>
      <c r="D119" s="347"/>
      <c r="E119" s="347"/>
      <c r="F119" s="347"/>
      <c r="G119" s="347"/>
    </row>
    <row r="120" spans="1:8" s="349" customFormat="1" ht="15.75" customHeight="1">
      <c r="A120" s="347" t="s">
        <v>1515</v>
      </c>
      <c r="B120" s="401"/>
      <c r="C120" s="347"/>
      <c r="D120" s="347"/>
      <c r="E120" s="347"/>
      <c r="F120" s="347"/>
      <c r="G120" s="347"/>
    </row>
    <row r="121" spans="1:8" s="349" customFormat="1" ht="15.75" customHeight="1">
      <c r="A121" s="347" t="s">
        <v>1514</v>
      </c>
      <c r="B121" s="401"/>
      <c r="C121" s="347"/>
      <c r="D121" s="347"/>
      <c r="E121" s="347"/>
      <c r="F121" s="347"/>
      <c r="G121" s="347"/>
      <c r="H121" s="347"/>
    </row>
    <row r="122" spans="1:8" s="349" customFormat="1" ht="15.75" customHeight="1">
      <c r="A122" s="347" t="s">
        <v>1513</v>
      </c>
      <c r="B122" s="401"/>
      <c r="C122" s="347"/>
      <c r="D122" s="347"/>
      <c r="E122" s="347"/>
      <c r="F122" s="347"/>
      <c r="G122" s="347"/>
      <c r="H122" s="347"/>
    </row>
    <row r="123" spans="1:8" s="349" customFormat="1" ht="15.75" customHeight="1">
      <c r="A123" s="347" t="s">
        <v>1512</v>
      </c>
      <c r="B123" s="401"/>
      <c r="C123" s="347"/>
      <c r="D123" s="347"/>
      <c r="E123" s="347"/>
      <c r="F123" s="347"/>
      <c r="G123" s="347"/>
      <c r="H123" s="347"/>
    </row>
    <row r="124" spans="1:8" s="349" customFormat="1" ht="15.75" customHeight="1">
      <c r="A124" s="347" t="s">
        <v>1511</v>
      </c>
      <c r="B124" s="401"/>
      <c r="C124" s="347"/>
      <c r="D124" s="347"/>
      <c r="E124" s="347"/>
      <c r="F124" s="347"/>
      <c r="G124" s="347"/>
      <c r="H124" s="347"/>
    </row>
    <row r="125" spans="1:8" s="349" customFormat="1" ht="15.75" customHeight="1">
      <c r="A125" s="347" t="s">
        <v>1510</v>
      </c>
      <c r="B125" s="401"/>
      <c r="C125" s="347"/>
      <c r="D125" s="347"/>
      <c r="E125" s="347"/>
      <c r="F125" s="347"/>
      <c r="G125" s="347"/>
      <c r="H125" s="347"/>
    </row>
    <row r="126" spans="1:8" s="349" customFormat="1" ht="7.5" customHeight="1">
      <c r="A126" s="347"/>
      <c r="B126" s="347"/>
      <c r="C126" s="347"/>
      <c r="D126" s="347"/>
      <c r="E126" s="347"/>
      <c r="F126" s="347"/>
      <c r="G126" s="347"/>
    </row>
    <row r="127" spans="1:8" s="349" customFormat="1" ht="15.75" customHeight="1">
      <c r="A127" s="352" t="s">
        <v>1509</v>
      </c>
      <c r="B127" s="352"/>
      <c r="C127" s="347"/>
      <c r="D127" s="347"/>
      <c r="E127" s="347"/>
      <c r="F127" s="347"/>
      <c r="G127" s="347"/>
    </row>
    <row r="128" spans="1:8" s="349" customFormat="1" ht="15.75" customHeight="1">
      <c r="A128" s="347" t="s">
        <v>1508</v>
      </c>
      <c r="B128" s="401"/>
      <c r="C128" s="347"/>
      <c r="D128" s="347"/>
      <c r="E128" s="347"/>
      <c r="F128" s="347"/>
      <c r="G128" s="347"/>
    </row>
    <row r="129" spans="1:9" s="349" customFormat="1" ht="15.75" customHeight="1">
      <c r="A129" s="347" t="s">
        <v>1507</v>
      </c>
      <c r="B129" s="401"/>
      <c r="C129" s="347"/>
      <c r="D129" s="347"/>
      <c r="E129" s="347"/>
      <c r="F129" s="347"/>
      <c r="G129" s="347"/>
    </row>
    <row r="130" spans="1:9" s="349" customFormat="1" ht="15.75" customHeight="1">
      <c r="A130" s="347" t="s">
        <v>1506</v>
      </c>
      <c r="B130" s="401"/>
      <c r="C130" s="347"/>
      <c r="D130" s="347"/>
      <c r="E130" s="347"/>
      <c r="F130" s="347"/>
      <c r="G130" s="347"/>
    </row>
    <row r="131" spans="1:9" s="349" customFormat="1" ht="7.5" customHeight="1">
      <c r="A131" s="347"/>
      <c r="B131" s="347"/>
      <c r="C131" s="347"/>
      <c r="D131" s="347"/>
      <c r="E131" s="347"/>
      <c r="F131" s="347"/>
      <c r="G131" s="347"/>
    </row>
    <row r="132" spans="1:9" s="349" customFormat="1" ht="15.75" customHeight="1">
      <c r="A132" s="352" t="s">
        <v>1505</v>
      </c>
      <c r="B132" s="347"/>
      <c r="C132" s="347"/>
      <c r="D132" s="347"/>
      <c r="E132" s="347"/>
      <c r="F132" s="347"/>
      <c r="G132" s="347"/>
    </row>
    <row r="133" spans="1:9" s="349" customFormat="1" ht="9" customHeight="1">
      <c r="A133" s="347" t="s">
        <v>1504</v>
      </c>
      <c r="B133" s="401"/>
      <c r="C133" s="347"/>
      <c r="D133" s="347"/>
      <c r="E133" s="347"/>
      <c r="F133" s="347"/>
      <c r="G133" s="347"/>
    </row>
    <row r="134" spans="1:9" s="349" customFormat="1" ht="15.75" customHeight="1">
      <c r="A134" s="347" t="s">
        <v>1503</v>
      </c>
      <c r="B134" s="401"/>
      <c r="C134" s="347"/>
      <c r="D134" s="347"/>
      <c r="E134" s="347"/>
      <c r="F134" s="347"/>
      <c r="G134" s="347"/>
    </row>
    <row r="135" spans="1:9" s="349" customFormat="1" ht="7.5" customHeight="1">
      <c r="A135" s="347"/>
      <c r="B135" s="347"/>
      <c r="C135" s="347"/>
      <c r="D135" s="347"/>
      <c r="E135" s="347"/>
      <c r="F135" s="347"/>
      <c r="G135" s="347"/>
    </row>
    <row r="136" spans="1:9" s="349" customFormat="1" ht="15.75" customHeight="1">
      <c r="A136" s="352" t="s">
        <v>1502</v>
      </c>
      <c r="B136" s="347"/>
      <c r="C136" s="347"/>
      <c r="D136" s="347"/>
      <c r="E136" s="347"/>
      <c r="F136" s="347"/>
      <c r="G136" s="347"/>
    </row>
    <row r="137" spans="1:9" s="349" customFormat="1" ht="15.75" customHeight="1">
      <c r="A137" s="352" t="s">
        <v>1501</v>
      </c>
      <c r="B137" s="347"/>
      <c r="C137" s="347"/>
      <c r="D137" s="347"/>
      <c r="E137" s="347"/>
      <c r="F137" s="347"/>
      <c r="G137" s="347"/>
      <c r="I137" s="349" t="s">
        <v>11</v>
      </c>
    </row>
    <row r="138" spans="1:9" s="349" customFormat="1" ht="15.75" customHeight="1">
      <c r="A138" s="347" t="s">
        <v>1500</v>
      </c>
      <c r="B138" s="401"/>
      <c r="C138" s="347"/>
      <c r="D138" s="347"/>
      <c r="E138" s="347"/>
      <c r="F138" s="347"/>
      <c r="G138" s="347"/>
    </row>
    <row r="139" spans="1:9" s="349" customFormat="1" ht="15.75" customHeight="1">
      <c r="A139" s="347" t="s">
        <v>1499</v>
      </c>
      <c r="B139" s="401"/>
      <c r="C139" s="347"/>
      <c r="D139" s="347"/>
      <c r="E139" s="347"/>
      <c r="F139" s="347"/>
      <c r="G139" s="347"/>
    </row>
    <row r="140" spans="1:9" s="349" customFormat="1" ht="15.75" customHeight="1">
      <c r="A140" s="347" t="s">
        <v>1498</v>
      </c>
      <c r="B140" s="401"/>
      <c r="C140" s="347"/>
      <c r="D140" s="347"/>
      <c r="E140" s="347"/>
      <c r="F140" s="347"/>
      <c r="G140" s="347"/>
    </row>
    <row r="141" spans="1:9" s="349" customFormat="1" ht="15.75" customHeight="1">
      <c r="A141" s="347" t="s">
        <v>1497</v>
      </c>
      <c r="B141" s="351"/>
      <c r="C141" s="402"/>
      <c r="D141" s="402"/>
      <c r="E141" s="402"/>
      <c r="F141" s="402"/>
      <c r="G141" s="402"/>
    </row>
    <row r="142" spans="1:9" s="349" customFormat="1" ht="9" customHeight="1">
      <c r="A142" s="347" t="s">
        <v>1496</v>
      </c>
      <c r="B142" s="351"/>
      <c r="C142" s="402"/>
      <c r="D142" s="402"/>
      <c r="E142" s="402"/>
      <c r="F142" s="402"/>
      <c r="G142" s="402"/>
    </row>
    <row r="143" spans="1:9" s="349" customFormat="1" ht="15.75" customHeight="1">
      <c r="A143" s="347" t="s">
        <v>1495</v>
      </c>
      <c r="B143" s="351"/>
      <c r="C143" s="402"/>
      <c r="D143" s="402"/>
      <c r="E143" s="402"/>
      <c r="F143" s="402"/>
      <c r="G143" s="402"/>
      <c r="H143" s="347"/>
    </row>
    <row r="144" spans="1:9" s="349" customFormat="1" ht="7.5" customHeight="1">
      <c r="A144" s="347"/>
      <c r="B144" s="347"/>
      <c r="C144" s="347"/>
      <c r="D144" s="347"/>
      <c r="E144" s="347"/>
      <c r="F144" s="347"/>
      <c r="G144" s="347"/>
    </row>
    <row r="145" spans="1:7" s="349" customFormat="1" ht="9" customHeight="1">
      <c r="A145" s="352" t="s">
        <v>1494</v>
      </c>
      <c r="B145" s="347"/>
      <c r="C145" s="347"/>
      <c r="D145" s="347"/>
      <c r="E145" s="347"/>
      <c r="F145" s="347"/>
      <c r="G145" s="347"/>
    </row>
    <row r="146" spans="1:7" s="349" customFormat="1" ht="15.75" customHeight="1">
      <c r="A146" s="347" t="s">
        <v>1493</v>
      </c>
      <c r="B146" s="401"/>
      <c r="C146" s="347"/>
      <c r="D146" s="347"/>
      <c r="E146" s="347"/>
      <c r="F146" s="347"/>
      <c r="G146" s="347"/>
    </row>
    <row r="147" spans="1:7" s="349" customFormat="1" ht="7.5" customHeight="1">
      <c r="A147" s="347"/>
      <c r="B147" s="347"/>
      <c r="C147" s="347"/>
      <c r="D147" s="347"/>
      <c r="E147" s="347"/>
      <c r="F147" s="347"/>
      <c r="G147" s="347"/>
    </row>
    <row r="148" spans="1:7" s="349" customFormat="1" ht="15.75" customHeight="1">
      <c r="A148" s="346" t="s">
        <v>1492</v>
      </c>
      <c r="B148" s="347"/>
      <c r="C148" s="347"/>
      <c r="D148" s="347"/>
      <c r="E148" s="347"/>
      <c r="F148" s="347"/>
      <c r="G148" s="347"/>
    </row>
    <row r="149" spans="1:7" s="349" customFormat="1" ht="15.75" customHeight="1">
      <c r="A149" s="352" t="s">
        <v>1491</v>
      </c>
      <c r="B149" s="347"/>
      <c r="C149" s="347"/>
      <c r="D149" s="347"/>
      <c r="E149" s="347"/>
      <c r="F149" s="347"/>
      <c r="G149" s="399"/>
    </row>
    <row r="150" spans="1:7" s="349" customFormat="1" ht="15.75" customHeight="1">
      <c r="A150" s="352" t="s">
        <v>1490</v>
      </c>
      <c r="B150" s="347"/>
      <c r="C150" s="347"/>
      <c r="D150" s="347"/>
      <c r="E150" s="347"/>
      <c r="F150" s="347"/>
      <c r="G150" s="399"/>
    </row>
    <row r="151" spans="1:7" s="349" customFormat="1" ht="15.75" customHeight="1">
      <c r="A151" s="352" t="s">
        <v>1489</v>
      </c>
      <c r="B151" s="347"/>
      <c r="C151" s="347"/>
      <c r="D151" s="347"/>
      <c r="E151" s="347"/>
      <c r="F151" s="347"/>
      <c r="G151" s="399"/>
    </row>
    <row r="152" spans="1:7" s="349" customFormat="1" ht="7.5" customHeight="1">
      <c r="A152" s="347"/>
      <c r="B152" s="347"/>
      <c r="C152" s="347"/>
      <c r="D152" s="347"/>
      <c r="E152" s="347"/>
      <c r="F152" s="347"/>
      <c r="G152" s="347"/>
    </row>
    <row r="153" spans="1:7" s="349" customFormat="1" ht="15.75" customHeight="1">
      <c r="A153" s="352" t="s">
        <v>1488</v>
      </c>
      <c r="B153" s="347"/>
      <c r="C153" s="347"/>
      <c r="D153" s="347"/>
      <c r="E153" s="347"/>
      <c r="F153" s="347"/>
      <c r="G153" s="399"/>
    </row>
    <row r="154" spans="1:7" s="349" customFormat="1" ht="15.75" customHeight="1">
      <c r="A154" s="352" t="s">
        <v>1487</v>
      </c>
      <c r="B154" s="347"/>
      <c r="C154" s="347"/>
      <c r="D154" s="347"/>
      <c r="E154" s="347"/>
      <c r="F154" s="347"/>
      <c r="G154" s="399"/>
    </row>
    <row r="155" spans="1:7" s="349" customFormat="1" ht="15.75" customHeight="1">
      <c r="A155" s="352" t="s">
        <v>1486</v>
      </c>
      <c r="B155" s="347"/>
      <c r="C155" s="347"/>
      <c r="D155" s="347"/>
      <c r="E155" s="347"/>
      <c r="F155" s="347"/>
      <c r="G155" s="399"/>
    </row>
    <row r="156" spans="1:7" s="349" customFormat="1" ht="15.75" customHeight="1">
      <c r="A156" s="352" t="s">
        <v>1485</v>
      </c>
      <c r="B156" s="347"/>
      <c r="C156" s="347"/>
      <c r="D156" s="347"/>
      <c r="E156" s="347"/>
      <c r="F156" s="347"/>
      <c r="G156" s="399"/>
    </row>
    <row r="157" spans="1:7" s="349" customFormat="1" ht="7.5" customHeight="1">
      <c r="A157" s="347"/>
      <c r="B157" s="347"/>
      <c r="C157" s="347"/>
      <c r="D157" s="347"/>
      <c r="E157" s="347"/>
      <c r="F157" s="347"/>
      <c r="G157" s="347"/>
    </row>
    <row r="158" spans="1:7" s="349" customFormat="1" ht="15" customHeight="1">
      <c r="A158" s="352" t="s">
        <v>1484</v>
      </c>
      <c r="B158" s="347"/>
      <c r="C158" s="347"/>
      <c r="D158" s="347"/>
      <c r="E158" s="347"/>
      <c r="F158" s="347"/>
      <c r="G158" s="399"/>
    </row>
    <row r="159" spans="1:7" s="349" customFormat="1" ht="15" customHeight="1">
      <c r="A159" s="352" t="s">
        <v>1483</v>
      </c>
      <c r="B159" s="347"/>
      <c r="C159" s="347"/>
      <c r="D159" s="347"/>
      <c r="E159" s="347"/>
      <c r="F159" s="347"/>
      <c r="G159" s="399"/>
    </row>
    <row r="160" spans="1:7" s="349" customFormat="1" ht="15" customHeight="1">
      <c r="A160" s="352" t="s">
        <v>1482</v>
      </c>
      <c r="B160" s="347"/>
      <c r="C160" s="347"/>
      <c r="D160" s="347"/>
      <c r="E160" s="347"/>
      <c r="F160" s="347"/>
      <c r="G160" s="399"/>
    </row>
    <row r="161" spans="1:8" s="349" customFormat="1" ht="15" customHeight="1">
      <c r="A161" s="352" t="s">
        <v>1481</v>
      </c>
      <c r="B161" s="347"/>
      <c r="C161" s="347"/>
      <c r="D161" s="347"/>
      <c r="E161" s="347"/>
      <c r="F161" s="347"/>
      <c r="G161" s="399"/>
    </row>
    <row r="162" spans="1:8" s="349" customFormat="1" ht="15" customHeight="1">
      <c r="A162" s="352" t="s">
        <v>1480</v>
      </c>
      <c r="B162" s="347"/>
      <c r="C162" s="347"/>
      <c r="D162" s="347"/>
      <c r="E162" s="347"/>
      <c r="F162" s="347"/>
      <c r="G162" s="399"/>
    </row>
    <row r="163" spans="1:8" s="349" customFormat="1" ht="15" customHeight="1">
      <c r="A163" s="352" t="s">
        <v>1479</v>
      </c>
      <c r="B163" s="347"/>
      <c r="C163" s="347"/>
      <c r="D163" s="347"/>
      <c r="E163" s="347"/>
      <c r="F163" s="347"/>
      <c r="G163" s="399"/>
    </row>
    <row r="164" spans="1:8" s="349" customFormat="1" ht="15" customHeight="1">
      <c r="A164" s="352" t="s">
        <v>1478</v>
      </c>
      <c r="B164" s="347"/>
      <c r="C164" s="347"/>
      <c r="D164" s="347"/>
      <c r="E164" s="347"/>
      <c r="F164" s="347"/>
      <c r="G164" s="399"/>
    </row>
    <row r="165" spans="1:8" s="349" customFormat="1" ht="15" customHeight="1">
      <c r="A165" s="352" t="s">
        <v>1477</v>
      </c>
      <c r="B165" s="347"/>
      <c r="C165" s="347"/>
      <c r="D165" s="347"/>
      <c r="E165" s="347"/>
      <c r="F165" s="347"/>
      <c r="G165" s="399"/>
    </row>
    <row r="166" spans="1:8" s="349" customFormat="1" ht="15" customHeight="1">
      <c r="A166" s="352" t="s">
        <v>1476</v>
      </c>
      <c r="B166" s="347"/>
      <c r="C166" s="347"/>
      <c r="D166" s="347"/>
      <c r="E166" s="347"/>
      <c r="F166" s="347"/>
      <c r="G166" s="399"/>
    </row>
    <row r="167" spans="1:8" s="349" customFormat="1" ht="15" customHeight="1">
      <c r="A167" s="352" t="s">
        <v>1475</v>
      </c>
      <c r="B167" s="347"/>
      <c r="C167" s="347"/>
      <c r="D167" s="347"/>
      <c r="E167" s="347"/>
      <c r="F167" s="347"/>
      <c r="G167" s="399"/>
    </row>
    <row r="168" spans="1:8" s="349" customFormat="1" ht="15" customHeight="1">
      <c r="A168" s="352" t="s">
        <v>1474</v>
      </c>
      <c r="B168" s="347"/>
      <c r="C168" s="347"/>
      <c r="D168" s="347"/>
      <c r="E168" s="347"/>
      <c r="F168" s="347"/>
      <c r="G168" s="399"/>
    </row>
    <row r="169" spans="1:8" s="349" customFormat="1" ht="7.5" customHeight="1">
      <c r="A169" s="347"/>
      <c r="B169" s="347"/>
      <c r="C169" s="347"/>
      <c r="D169" s="347"/>
      <c r="E169" s="347"/>
      <c r="F169" s="347"/>
      <c r="G169" s="347"/>
    </row>
    <row r="170" spans="1:8" s="349" customFormat="1" ht="15" customHeight="1">
      <c r="A170" s="347" t="s">
        <v>1473</v>
      </c>
      <c r="B170" s="400"/>
      <c r="C170" s="347"/>
      <c r="D170" s="347"/>
      <c r="E170" s="347"/>
      <c r="F170" s="347"/>
      <c r="G170" s="347"/>
      <c r="H170" s="399"/>
    </row>
    <row r="171" spans="1:8" s="349" customFormat="1" ht="15" customHeight="1">
      <c r="A171" s="347" t="s">
        <v>1472</v>
      </c>
      <c r="B171" s="400"/>
      <c r="C171" s="347"/>
      <c r="D171" s="347"/>
      <c r="E171" s="347"/>
      <c r="F171" s="347"/>
      <c r="G171" s="347"/>
      <c r="H171" s="399"/>
    </row>
    <row r="172" spans="1:8" s="349" customFormat="1" ht="15" customHeight="1">
      <c r="A172" s="347" t="s">
        <v>1471</v>
      </c>
      <c r="B172" s="400"/>
      <c r="C172" s="347"/>
      <c r="D172" s="347"/>
      <c r="E172" s="347"/>
      <c r="F172" s="347"/>
      <c r="G172" s="347"/>
      <c r="H172" s="399"/>
    </row>
    <row r="173" spans="1:8" s="349" customFormat="1" ht="7.5" customHeight="1">
      <c r="A173" s="347"/>
      <c r="B173" s="347"/>
      <c r="C173" s="347"/>
      <c r="D173" s="347"/>
      <c r="E173" s="347"/>
      <c r="F173" s="347"/>
      <c r="G173" s="347"/>
    </row>
    <row r="174" spans="1:8" s="349" customFormat="1" ht="15.75" customHeight="1">
      <c r="A174" s="352" t="s">
        <v>1470</v>
      </c>
      <c r="B174" s="347"/>
      <c r="C174" s="347"/>
      <c r="D174" s="347"/>
      <c r="E174" s="347"/>
      <c r="F174" s="347"/>
      <c r="G174" s="399"/>
    </row>
    <row r="175" spans="1:8" s="349" customFormat="1" ht="15.75" customHeight="1">
      <c r="A175" s="352" t="s">
        <v>1469</v>
      </c>
      <c r="B175" s="347"/>
      <c r="C175" s="347"/>
      <c r="D175" s="347"/>
      <c r="E175" s="347"/>
      <c r="F175" s="347"/>
      <c r="G175" s="399"/>
    </row>
    <row r="176" spans="1:8" s="349" customFormat="1" ht="15.75" customHeight="1">
      <c r="A176" s="352" t="s">
        <v>1468</v>
      </c>
      <c r="B176" s="347"/>
      <c r="C176" s="347"/>
      <c r="D176" s="347"/>
      <c r="E176" s="347"/>
      <c r="F176" s="347"/>
      <c r="G176" s="399"/>
    </row>
    <row r="177" spans="1:8" s="349" customFormat="1" ht="15.75" customHeight="1">
      <c r="A177" s="352" t="s">
        <v>1467</v>
      </c>
      <c r="B177" s="347"/>
      <c r="C177" s="347"/>
      <c r="D177" s="347"/>
      <c r="E177" s="347"/>
      <c r="F177" s="347"/>
      <c r="G177" s="399"/>
    </row>
    <row r="178" spans="1:8" s="349" customFormat="1" ht="15.75" customHeight="1">
      <c r="A178" s="352" t="s">
        <v>1466</v>
      </c>
      <c r="B178" s="347"/>
      <c r="C178" s="347"/>
      <c r="D178" s="347"/>
      <c r="E178" s="347"/>
      <c r="F178" s="347"/>
      <c r="G178" s="399"/>
    </row>
    <row r="179" spans="1:8" s="349" customFormat="1" ht="15.75" customHeight="1">
      <c r="A179" s="352" t="s">
        <v>1465</v>
      </c>
      <c r="B179" s="347"/>
      <c r="C179" s="347"/>
      <c r="D179" s="347"/>
      <c r="E179" s="347"/>
      <c r="F179" s="347"/>
      <c r="G179" s="399"/>
    </row>
    <row r="180" spans="1:8" s="349" customFormat="1" ht="15.75" customHeight="1">
      <c r="A180" s="352" t="s">
        <v>1464</v>
      </c>
      <c r="B180" s="347"/>
      <c r="C180" s="347"/>
      <c r="D180" s="347"/>
      <c r="E180" s="347"/>
      <c r="F180" s="347"/>
      <c r="G180" s="399"/>
    </row>
    <row r="181" spans="1:8" s="349" customFormat="1" ht="15.75" customHeight="1">
      <c r="A181" s="352" t="s">
        <v>1463</v>
      </c>
      <c r="B181" s="347"/>
      <c r="C181" s="347"/>
      <c r="D181" s="347"/>
      <c r="E181" s="347"/>
      <c r="F181" s="347"/>
      <c r="G181" s="399"/>
    </row>
    <row r="182" spans="1:8" s="349" customFormat="1" ht="15.75" customHeight="1">
      <c r="A182" s="352" t="s">
        <v>1462</v>
      </c>
      <c r="B182" s="347"/>
      <c r="C182" s="347"/>
      <c r="D182" s="347"/>
      <c r="E182" s="347"/>
      <c r="F182" s="347"/>
      <c r="G182" s="399"/>
    </row>
    <row r="183" spans="1:8" s="349" customFormat="1" ht="15.75" customHeight="1">
      <c r="A183" s="352" t="s">
        <v>1461</v>
      </c>
      <c r="B183" s="347"/>
      <c r="C183" s="347"/>
      <c r="D183" s="347"/>
      <c r="E183" s="347"/>
      <c r="F183" s="347"/>
      <c r="G183" s="399"/>
    </row>
    <row r="184" spans="1:8" s="349" customFormat="1" ht="15.75" customHeight="1">
      <c r="A184" s="352" t="s">
        <v>1460</v>
      </c>
      <c r="B184" s="347"/>
      <c r="C184" s="347"/>
      <c r="D184" s="347"/>
      <c r="E184" s="347"/>
      <c r="F184" s="347"/>
      <c r="G184" s="399"/>
    </row>
    <row r="185" spans="1:8" s="349" customFormat="1" ht="7.5" customHeight="1">
      <c r="A185" s="347"/>
      <c r="B185" s="347"/>
      <c r="C185" s="347"/>
      <c r="D185" s="347"/>
      <c r="E185" s="347"/>
      <c r="F185" s="347"/>
      <c r="G185" s="347"/>
    </row>
    <row r="186" spans="1:8" s="349" customFormat="1" ht="7.5" customHeight="1">
      <c r="A186" s="347"/>
      <c r="B186" s="347"/>
      <c r="C186" s="347"/>
      <c r="D186" s="347"/>
      <c r="E186" s="347"/>
      <c r="F186" s="347"/>
      <c r="G186" s="347"/>
    </row>
    <row r="187" spans="1:8" s="349" customFormat="1" ht="15.75" customHeight="1">
      <c r="A187" s="346" t="s">
        <v>1459</v>
      </c>
      <c r="B187" s="347"/>
      <c r="C187" s="347"/>
      <c r="D187" s="347"/>
      <c r="E187" s="347"/>
      <c r="F187" s="347"/>
      <c r="G187" s="399"/>
      <c r="H187" s="347"/>
    </row>
    <row r="188" spans="1:8" s="349" customFormat="1" ht="15.75" customHeight="1">
      <c r="A188" s="347" t="s">
        <v>1788</v>
      </c>
      <c r="B188" s="347"/>
      <c r="C188" s="347"/>
      <c r="D188" s="347"/>
      <c r="E188" s="347"/>
      <c r="F188" s="347"/>
      <c r="G188" s="399"/>
      <c r="H188" s="347"/>
    </row>
    <row r="189" spans="1:8" s="349" customFormat="1" ht="15.75" customHeight="1">
      <c r="A189" s="347" t="s">
        <v>1789</v>
      </c>
      <c r="B189" s="347"/>
      <c r="C189" s="347"/>
      <c r="D189" s="347"/>
      <c r="E189" s="347"/>
      <c r="F189" s="347"/>
      <c r="G189" s="399"/>
      <c r="H189" s="347"/>
    </row>
    <row r="190" spans="1:8" s="349" customFormat="1" ht="15.75" customHeight="1">
      <c r="A190" s="347" t="s">
        <v>1790</v>
      </c>
      <c r="B190" s="347"/>
      <c r="C190" s="347"/>
      <c r="D190" s="347"/>
      <c r="E190" s="347"/>
      <c r="F190" s="347"/>
      <c r="G190" s="398"/>
      <c r="H190" s="450"/>
    </row>
    <row r="191" spans="1:8" s="349" customFormat="1" ht="15.75" customHeight="1">
      <c r="A191" s="347" t="s">
        <v>1791</v>
      </c>
      <c r="B191" s="347"/>
      <c r="C191" s="347"/>
      <c r="D191" s="347"/>
      <c r="E191" s="347"/>
      <c r="F191" s="347"/>
      <c r="G191" s="398"/>
      <c r="H191" s="450"/>
    </row>
    <row r="192" spans="1:8" s="349" customFormat="1" ht="15.75" customHeight="1">
      <c r="A192" s="347" t="s">
        <v>1458</v>
      </c>
      <c r="B192" s="347"/>
      <c r="C192" s="347"/>
      <c r="D192" s="347"/>
      <c r="E192" s="347"/>
      <c r="F192" s="347"/>
      <c r="G192" s="398"/>
      <c r="H192" s="450"/>
    </row>
    <row r="193" spans="1:8" s="349" customFormat="1" ht="7.5" customHeight="1">
      <c r="A193" s="347"/>
      <c r="B193" s="347"/>
      <c r="C193" s="347"/>
      <c r="D193" s="347"/>
      <c r="E193" s="347"/>
      <c r="F193" s="347"/>
      <c r="G193" s="347"/>
    </row>
    <row r="194" spans="1:8" s="349" customFormat="1" ht="7.5" customHeight="1">
      <c r="A194" s="347"/>
      <c r="B194" s="347"/>
      <c r="C194" s="347"/>
      <c r="D194" s="347"/>
      <c r="E194" s="347"/>
      <c r="F194" s="347"/>
      <c r="G194" s="347"/>
    </row>
    <row r="195" spans="1:8" s="349" customFormat="1" ht="15.75">
      <c r="A195" s="346" t="s">
        <v>1457</v>
      </c>
      <c r="B195" s="347"/>
      <c r="C195" s="347"/>
      <c r="D195" s="347"/>
      <c r="E195" s="347"/>
      <c r="F195" s="347"/>
      <c r="G195" s="347"/>
      <c r="H195" s="348"/>
    </row>
    <row r="196" spans="1:8" s="349" customFormat="1" ht="15.75">
      <c r="A196" s="347" t="s">
        <v>1456</v>
      </c>
      <c r="B196" s="347"/>
      <c r="C196" s="347"/>
      <c r="D196" s="347"/>
      <c r="E196" s="347"/>
      <c r="F196" s="347"/>
      <c r="G196" s="347"/>
      <c r="H196" s="348"/>
    </row>
    <row r="197" spans="1:8" s="349" customFormat="1" ht="15.75">
      <c r="A197" s="347" t="s">
        <v>1455</v>
      </c>
      <c r="B197" s="347"/>
      <c r="C197" s="347"/>
      <c r="D197" s="347"/>
      <c r="E197" s="347"/>
      <c r="F197" s="347"/>
      <c r="G197" s="347"/>
      <c r="H197" s="348"/>
    </row>
    <row r="198" spans="1:8" s="349" customFormat="1" ht="15.75">
      <c r="A198" s="347" t="s">
        <v>1454</v>
      </c>
      <c r="B198" s="347"/>
      <c r="C198" s="347"/>
      <c r="D198" s="347"/>
      <c r="E198" s="347"/>
      <c r="F198" s="347"/>
      <c r="G198" s="347"/>
      <c r="H198" s="348"/>
    </row>
    <row r="199" spans="1:8" s="349" customFormat="1" ht="15.75">
      <c r="A199" s="347" t="s">
        <v>1453</v>
      </c>
      <c r="B199" s="347"/>
      <c r="C199" s="347"/>
      <c r="D199" s="347"/>
      <c r="E199" s="347"/>
      <c r="F199" s="347"/>
      <c r="G199" s="347"/>
      <c r="H199" s="347"/>
    </row>
    <row r="200" spans="1:8" s="349" customFormat="1" ht="15.75" customHeight="1">
      <c r="A200" s="346"/>
      <c r="B200" s="346"/>
      <c r="C200" s="346"/>
      <c r="D200" s="346"/>
      <c r="E200" s="346"/>
      <c r="F200" s="346"/>
      <c r="G200" s="346"/>
      <c r="H200" s="397"/>
    </row>
    <row r="201" spans="1:8" s="349" customFormat="1" ht="15.75" customHeight="1">
      <c r="A201" s="346"/>
      <c r="B201" s="346"/>
      <c r="C201" s="346"/>
      <c r="D201" s="346"/>
      <c r="E201" s="346"/>
      <c r="F201" s="346"/>
      <c r="G201" s="346"/>
      <c r="H201" s="397"/>
    </row>
    <row r="202" spans="1:8" s="349" customFormat="1" ht="15.75" customHeight="1">
      <c r="A202" s="346"/>
      <c r="B202" s="346"/>
      <c r="C202" s="346"/>
      <c r="D202" s="346"/>
      <c r="E202" s="346"/>
      <c r="F202" s="346"/>
      <c r="G202" s="346"/>
      <c r="H202" s="397"/>
    </row>
    <row r="203" spans="1:8" s="349" customFormat="1" ht="15.75" customHeight="1">
      <c r="A203" s="346"/>
      <c r="B203" s="346"/>
      <c r="C203" s="346"/>
      <c r="D203" s="346"/>
      <c r="E203" s="346"/>
      <c r="F203" s="346"/>
      <c r="G203" s="346"/>
    </row>
    <row r="204" spans="1:8" ht="15.75">
      <c r="A204" s="346"/>
      <c r="B204" s="346"/>
      <c r="C204" s="346"/>
      <c r="D204" s="346"/>
      <c r="E204" s="346"/>
      <c r="F204" s="346"/>
      <c r="G204" s="346"/>
    </row>
    <row r="205" spans="1:8" ht="15.75">
      <c r="A205" s="349"/>
      <c r="B205" s="349"/>
      <c r="C205" s="349"/>
      <c r="D205" s="349"/>
      <c r="E205" s="349"/>
      <c r="F205" s="349"/>
      <c r="G205" s="349"/>
    </row>
  </sheetData>
  <sheetProtection algorithmName="SHA-512" hashValue="e82pFM48XLG4p5b39Tfdv8EtuwdypkK4uTZ6bE072jq0avwlAck3zFTAX8MEWTlYGFrQvqP/M1Z8YAANq7Trpw==" saltValue="GMF4YvpuExmuFp7NuKehOQ==" spinCount="100000" sheet="1" objects="1" scenarios="1"/>
  <mergeCells count="2">
    <mergeCell ref="A3:H3"/>
    <mergeCell ref="A4:H4"/>
  </mergeCells>
  <printOptions horizontalCentered="1"/>
  <pageMargins left="0.59055118110236227" right="0.39370078740157483" top="0.59055118110236227" bottom="0.59055118110236227" header="0.51181102362204722" footer="0.31496062992125984"/>
  <pageSetup paperSize="9" scale="74" orientation="portrait" horizontalDpi="4294967295" verticalDpi="4294967295" r:id="rId1"/>
  <headerFooter alignWithMargins="0"/>
  <rowBreaks count="4" manualBreakCount="4">
    <brk id="35" max="8" man="1"/>
    <brk id="67" max="8" man="1"/>
    <brk id="134" max="8" man="1"/>
    <brk id="20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1726D-A4E4-4FFB-85CE-CC75BB27FA39}">
  <sheetPr codeName="Tabelle7">
    <tabColor rgb="FF00B050"/>
  </sheetPr>
  <dimension ref="A1:K175"/>
  <sheetViews>
    <sheetView showGridLines="0" showZeros="0" view="pageBreakPreview" zoomScaleNormal="100" zoomScaleSheetLayoutView="100" workbookViewId="0">
      <selection activeCell="H16" sqref="H16"/>
    </sheetView>
  </sheetViews>
  <sheetFormatPr baseColWidth="10" defaultColWidth="10.125" defaultRowHeight="15.75"/>
  <cols>
    <col min="1" max="1" width="5.875" style="377" customWidth="1"/>
    <col min="2" max="2" width="11" style="382" customWidth="1"/>
    <col min="3" max="3" width="8" style="381" customWidth="1"/>
    <col min="4" max="4" width="9.375" style="382" customWidth="1"/>
    <col min="5" max="5" width="9.375" style="381" customWidth="1"/>
    <col min="6" max="6" width="9.375" style="382" customWidth="1"/>
    <col min="7" max="7" width="9.375" style="381" customWidth="1"/>
    <col min="8" max="8" width="20.5" style="381" customWidth="1"/>
    <col min="9" max="16384" width="10.125" style="381"/>
  </cols>
  <sheetData>
    <row r="1" spans="1:8" s="376" customFormat="1" ht="18">
      <c r="A1" s="374"/>
      <c r="B1" s="375"/>
      <c r="D1" s="375"/>
      <c r="F1" s="375"/>
    </row>
    <row r="2" spans="1:8" s="376" customFormat="1" ht="18">
      <c r="A2" s="374"/>
      <c r="B2" s="375"/>
      <c r="D2" s="375"/>
      <c r="F2" s="375"/>
    </row>
    <row r="3" spans="1:8" s="376" customFormat="1" ht="33.75">
      <c r="A3" s="504" t="s">
        <v>1400</v>
      </c>
      <c r="B3" s="504"/>
      <c r="C3" s="504"/>
      <c r="D3" s="504"/>
      <c r="E3" s="504"/>
      <c r="F3" s="504"/>
      <c r="G3" s="504"/>
      <c r="H3" s="504"/>
    </row>
    <row r="4" spans="1:8" s="376" customFormat="1" ht="18">
      <c r="A4" s="374"/>
      <c r="B4" s="375"/>
      <c r="D4" s="375"/>
      <c r="F4" s="375"/>
      <c r="G4" s="375"/>
    </row>
    <row r="5" spans="1:8" s="376" customFormat="1" ht="18">
      <c r="A5" s="374"/>
      <c r="B5" s="375"/>
      <c r="D5" s="375"/>
      <c r="F5" s="375"/>
      <c r="G5" s="375"/>
    </row>
    <row r="6" spans="1:8" s="376" customFormat="1" ht="18">
      <c r="A6" s="374"/>
      <c r="B6" s="375"/>
      <c r="D6" s="375"/>
      <c r="F6" s="375"/>
      <c r="G6" s="375"/>
    </row>
    <row r="7" spans="1:8" s="376" customFormat="1" ht="18">
      <c r="A7" s="374"/>
      <c r="B7" s="375"/>
      <c r="D7" s="375"/>
      <c r="F7" s="375"/>
      <c r="G7" s="375"/>
    </row>
    <row r="8" spans="1:8" ht="33.75">
      <c r="B8" s="378"/>
      <c r="C8" s="379" t="s">
        <v>29</v>
      </c>
      <c r="D8" s="380"/>
      <c r="G8" s="382"/>
    </row>
    <row r="9" spans="1:8" ht="33.75">
      <c r="B9" s="378"/>
      <c r="C9" s="379"/>
      <c r="D9" s="380"/>
      <c r="G9" s="382"/>
    </row>
    <row r="10" spans="1:8" ht="33.75">
      <c r="B10" s="378"/>
      <c r="C10" s="379" t="s">
        <v>1401</v>
      </c>
      <c r="D10" s="380"/>
      <c r="G10" s="382"/>
    </row>
    <row r="11" spans="1:8" ht="33.75">
      <c r="B11" s="378"/>
      <c r="C11" s="379"/>
      <c r="D11" s="380"/>
      <c r="G11" s="382"/>
    </row>
    <row r="12" spans="1:8" s="376" customFormat="1" ht="25.5">
      <c r="A12" s="383"/>
      <c r="B12" s="384"/>
      <c r="C12" s="379"/>
      <c r="D12" s="385"/>
      <c r="E12" s="384"/>
      <c r="F12" s="384"/>
      <c r="G12" s="384"/>
    </row>
    <row r="13" spans="1:8" s="376" customFormat="1" ht="18">
      <c r="A13" s="383"/>
      <c r="B13" s="384"/>
      <c r="C13" s="384"/>
      <c r="D13" s="384"/>
      <c r="E13" s="384"/>
      <c r="F13" s="384"/>
      <c r="G13" s="384"/>
    </row>
    <row r="14" spans="1:8" s="376" customFormat="1" ht="18">
      <c r="A14" s="383"/>
      <c r="B14" s="384"/>
      <c r="C14" s="384"/>
      <c r="D14" s="384"/>
      <c r="E14" s="384"/>
      <c r="F14" s="384"/>
      <c r="G14" s="384"/>
    </row>
    <row r="15" spans="1:8" s="376" customFormat="1" ht="18">
      <c r="A15" s="383"/>
      <c r="B15" s="384"/>
      <c r="C15" s="384"/>
      <c r="D15" s="384"/>
      <c r="E15" s="384"/>
      <c r="F15" s="384"/>
      <c r="G15" s="384"/>
    </row>
    <row r="16" spans="1:8" s="376" customFormat="1" ht="18">
      <c r="A16" s="383"/>
    </row>
    <row r="17" spans="1:8" s="376" customFormat="1" ht="25.5">
      <c r="A17" s="383"/>
      <c r="B17" s="385"/>
      <c r="D17" s="384"/>
      <c r="E17" s="384"/>
      <c r="F17" s="384"/>
      <c r="G17" s="384"/>
    </row>
    <row r="18" spans="1:8" s="376" customFormat="1" ht="18">
      <c r="A18" s="383"/>
      <c r="C18" s="384"/>
      <c r="D18" s="384"/>
      <c r="E18" s="384"/>
      <c r="F18" s="384"/>
      <c r="G18" s="384"/>
    </row>
    <row r="19" spans="1:8" s="376" customFormat="1" ht="25.5">
      <c r="A19" s="383"/>
      <c r="B19" s="385"/>
      <c r="C19" s="384"/>
    </row>
    <row r="20" spans="1:8" s="376" customFormat="1" ht="25.5">
      <c r="A20" s="383"/>
      <c r="B20" s="385"/>
      <c r="C20" s="384"/>
      <c r="D20" s="384"/>
      <c r="E20" s="384"/>
      <c r="F20" s="384"/>
      <c r="G20" s="384"/>
    </row>
    <row r="21" spans="1:8" s="376" customFormat="1" ht="25.5">
      <c r="A21" s="383"/>
      <c r="B21" s="385"/>
      <c r="C21" s="384"/>
      <c r="D21" s="384"/>
      <c r="E21" s="384"/>
      <c r="F21" s="384"/>
      <c r="G21" s="384"/>
      <c r="H21" s="385"/>
    </row>
    <row r="22" spans="1:8" s="376" customFormat="1" ht="25.5">
      <c r="A22" s="383"/>
      <c r="B22" s="385"/>
      <c r="C22" s="384"/>
      <c r="D22" s="384"/>
      <c r="E22" s="384"/>
      <c r="F22" s="384"/>
      <c r="G22" s="384"/>
    </row>
    <row r="23" spans="1:8" s="376" customFormat="1" ht="25.5">
      <c r="A23" s="383"/>
      <c r="B23" s="385"/>
      <c r="C23" s="384"/>
      <c r="D23" s="384"/>
      <c r="E23" s="384"/>
      <c r="F23" s="384"/>
      <c r="G23" s="384"/>
    </row>
    <row r="24" spans="1:8" s="376" customFormat="1" ht="18">
      <c r="A24" s="383"/>
    </row>
    <row r="25" spans="1:8" s="376" customFormat="1" ht="18">
      <c r="A25" s="383"/>
    </row>
    <row r="26" spans="1:8" s="376" customFormat="1" ht="18">
      <c r="A26" s="383"/>
      <c r="C26" s="384"/>
      <c r="D26" s="384"/>
      <c r="E26" s="384"/>
      <c r="F26" s="384"/>
      <c r="G26" s="384"/>
    </row>
    <row r="27" spans="1:8" s="376" customFormat="1" ht="25.5">
      <c r="A27" s="383"/>
      <c r="B27" s="385"/>
      <c r="C27" s="384"/>
      <c r="D27" s="384"/>
      <c r="E27" s="384"/>
      <c r="F27" s="384"/>
      <c r="G27" s="384"/>
    </row>
    <row r="28" spans="1:8" s="376" customFormat="1" ht="25.5">
      <c r="A28" s="383"/>
      <c r="B28" s="385"/>
      <c r="C28" s="384"/>
      <c r="D28" s="384"/>
      <c r="E28" s="384"/>
      <c r="F28" s="384"/>
      <c r="G28" s="384"/>
    </row>
    <row r="29" spans="1:8" s="376" customFormat="1" ht="25.5">
      <c r="A29" s="383"/>
      <c r="B29" s="385"/>
      <c r="C29" s="384"/>
      <c r="D29" s="384"/>
      <c r="E29" s="384"/>
      <c r="F29" s="384"/>
      <c r="G29" s="384"/>
    </row>
    <row r="30" spans="1:8" s="376" customFormat="1" ht="18">
      <c r="A30" s="383"/>
      <c r="B30" s="384"/>
      <c r="C30" s="384"/>
      <c r="D30" s="384"/>
      <c r="E30" s="384"/>
      <c r="F30" s="384"/>
      <c r="G30" s="384"/>
    </row>
    <row r="31" spans="1:8" s="376" customFormat="1" ht="18">
      <c r="A31" s="383"/>
      <c r="B31" s="384"/>
      <c r="C31" s="384"/>
      <c r="D31" s="384"/>
      <c r="E31" s="384"/>
      <c r="F31" s="384"/>
      <c r="G31" s="384"/>
    </row>
    <row r="32" spans="1:8" s="376" customFormat="1" ht="18">
      <c r="A32" s="383"/>
      <c r="B32" s="384"/>
      <c r="C32" s="384"/>
      <c r="D32" s="384"/>
      <c r="E32" s="384"/>
      <c r="F32" s="384"/>
      <c r="G32" s="384"/>
    </row>
    <row r="33" spans="1:11" s="376" customFormat="1" ht="18">
      <c r="A33" s="383"/>
      <c r="B33" s="384"/>
      <c r="C33" s="384"/>
      <c r="D33" s="384"/>
      <c r="E33" s="384"/>
      <c r="F33" s="384"/>
      <c r="G33" s="384"/>
    </row>
    <row r="34" spans="1:11" s="376" customFormat="1" ht="18">
      <c r="A34" s="383"/>
      <c r="B34" s="384"/>
      <c r="C34" s="384"/>
      <c r="D34" s="384"/>
      <c r="E34" s="384"/>
      <c r="F34" s="384"/>
      <c r="G34" s="384"/>
    </row>
    <row r="35" spans="1:11" s="376" customFormat="1" ht="18">
      <c r="A35" s="383"/>
      <c r="B35" s="384"/>
      <c r="C35" s="384"/>
      <c r="D35" s="384"/>
      <c r="E35" s="384"/>
      <c r="F35" s="384"/>
      <c r="G35" s="384"/>
    </row>
    <row r="36" spans="1:11" s="388" customFormat="1" ht="20.25">
      <c r="A36" s="386" t="s">
        <v>1403</v>
      </c>
      <c r="B36" s="387"/>
      <c r="C36" s="387"/>
    </row>
    <row r="37" spans="1:11" s="390" customFormat="1" ht="20.25">
      <c r="A37" s="389"/>
      <c r="B37" s="387"/>
      <c r="C37" s="387"/>
    </row>
    <row r="38" spans="1:11" s="390" customFormat="1" ht="20.25">
      <c r="A38" s="391" t="s">
        <v>1404</v>
      </c>
      <c r="B38" s="387"/>
      <c r="C38" s="387"/>
    </row>
    <row r="39" spans="1:11" s="390" customFormat="1" ht="20.25">
      <c r="A39" s="392" t="s">
        <v>1405</v>
      </c>
      <c r="B39" s="387"/>
      <c r="C39" s="387"/>
    </row>
    <row r="40" spans="1:11" s="390" customFormat="1" ht="20.25">
      <c r="A40" s="392"/>
      <c r="B40" s="387"/>
      <c r="C40" s="387"/>
    </row>
    <row r="41" spans="1:11" s="390" customFormat="1" ht="20.25">
      <c r="A41" s="392" t="s">
        <v>1406</v>
      </c>
      <c r="B41" s="387"/>
      <c r="C41" s="387"/>
    </row>
    <row r="42" spans="1:11" s="390" customFormat="1" ht="15.75" customHeight="1">
      <c r="A42" s="505" t="s">
        <v>1407</v>
      </c>
      <c r="B42" s="505"/>
      <c r="C42" s="505"/>
      <c r="D42" s="505"/>
      <c r="E42" s="505"/>
      <c r="F42" s="505"/>
      <c r="G42" s="505"/>
      <c r="H42" s="505"/>
      <c r="K42" s="388"/>
    </row>
    <row r="43" spans="1:11" s="390" customFormat="1" ht="15.75" customHeight="1">
      <c r="A43" s="505" t="s">
        <v>1408</v>
      </c>
      <c r="B43" s="505"/>
      <c r="C43" s="505"/>
      <c r="D43" s="505"/>
      <c r="E43" s="505"/>
      <c r="F43" s="505"/>
      <c r="G43" s="505"/>
      <c r="H43" s="505"/>
      <c r="K43" s="388"/>
    </row>
    <row r="44" spans="1:11" s="390" customFormat="1" ht="15.75" customHeight="1">
      <c r="A44" s="505" t="s">
        <v>1409</v>
      </c>
      <c r="B44" s="505"/>
      <c r="C44" s="505"/>
      <c r="D44" s="505"/>
      <c r="E44" s="505"/>
      <c r="F44" s="505"/>
      <c r="G44" s="505"/>
      <c r="H44" s="505"/>
      <c r="K44" s="388"/>
    </row>
    <row r="45" spans="1:11" s="390" customFormat="1" ht="15.75" customHeight="1">
      <c r="A45" s="505" t="s">
        <v>1410</v>
      </c>
      <c r="B45" s="505"/>
      <c r="C45" s="505"/>
      <c r="D45" s="505"/>
      <c r="E45" s="505"/>
      <c r="F45" s="505"/>
      <c r="G45" s="505"/>
      <c r="H45" s="505"/>
      <c r="K45" s="388"/>
    </row>
    <row r="46" spans="1:11" s="390" customFormat="1" ht="15.75" customHeight="1">
      <c r="A46" s="505" t="s">
        <v>1411</v>
      </c>
      <c r="B46" s="505"/>
      <c r="C46" s="505"/>
      <c r="D46" s="505"/>
      <c r="E46" s="505"/>
      <c r="F46" s="505"/>
      <c r="G46" s="505"/>
      <c r="H46" s="505"/>
      <c r="K46" s="388"/>
    </row>
    <row r="47" spans="1:11" s="390" customFormat="1" ht="15.75" customHeight="1">
      <c r="A47" s="505" t="s">
        <v>1412</v>
      </c>
      <c r="B47" s="505"/>
      <c r="C47" s="505"/>
      <c r="D47" s="505"/>
      <c r="E47" s="505"/>
      <c r="F47" s="505"/>
      <c r="G47" s="505"/>
      <c r="H47" s="505"/>
      <c r="K47" s="388"/>
    </row>
    <row r="48" spans="1:11" s="390" customFormat="1" ht="15.75" customHeight="1">
      <c r="A48" s="505" t="s">
        <v>1413</v>
      </c>
      <c r="B48" s="505"/>
      <c r="C48" s="505"/>
      <c r="D48" s="505"/>
      <c r="E48" s="505"/>
      <c r="F48" s="505"/>
      <c r="G48" s="505"/>
      <c r="H48" s="505"/>
      <c r="K48" s="388"/>
    </row>
    <row r="49" spans="1:11" s="390" customFormat="1" ht="18">
      <c r="A49" s="505" t="s">
        <v>1414</v>
      </c>
      <c r="B49" s="505"/>
      <c r="C49" s="505"/>
      <c r="D49" s="505"/>
      <c r="E49" s="505"/>
      <c r="F49" s="505"/>
      <c r="G49" s="505"/>
      <c r="H49" s="505"/>
    </row>
    <row r="50" spans="1:11" s="390" customFormat="1" ht="15.75" customHeight="1">
      <c r="A50" s="505" t="s">
        <v>1415</v>
      </c>
      <c r="B50" s="505"/>
      <c r="C50" s="505"/>
      <c r="D50" s="505"/>
      <c r="E50" s="505"/>
      <c r="F50" s="505"/>
      <c r="G50" s="505"/>
      <c r="H50" s="505"/>
      <c r="K50" s="388"/>
    </row>
    <row r="51" spans="1:11" s="390" customFormat="1" ht="24" customHeight="1">
      <c r="A51" s="505" t="s">
        <v>1782</v>
      </c>
      <c r="B51" s="505"/>
      <c r="C51" s="505"/>
      <c r="D51" s="505"/>
      <c r="E51" s="505"/>
      <c r="F51" s="505"/>
      <c r="G51" s="505"/>
      <c r="H51" s="505"/>
    </row>
    <row r="52" spans="1:11" s="390" customFormat="1" ht="24" customHeight="1">
      <c r="A52" s="392" t="s">
        <v>1416</v>
      </c>
      <c r="B52" s="387"/>
      <c r="C52" s="387"/>
      <c r="D52" s="392"/>
      <c r="E52" s="387"/>
      <c r="F52" s="387"/>
      <c r="G52" s="392"/>
      <c r="H52" s="387"/>
    </row>
    <row r="53" spans="1:11" s="394" customFormat="1" ht="18">
      <c r="A53" s="505" t="s">
        <v>1417</v>
      </c>
      <c r="B53" s="505"/>
      <c r="C53" s="505"/>
      <c r="D53" s="505"/>
      <c r="E53" s="505"/>
      <c r="F53" s="505"/>
      <c r="G53" s="505"/>
      <c r="H53" s="505"/>
    </row>
    <row r="54" spans="1:11" ht="18" customHeight="1">
      <c r="A54" s="505" t="s">
        <v>1418</v>
      </c>
      <c r="B54" s="505"/>
      <c r="C54" s="505"/>
      <c r="D54" s="505"/>
      <c r="E54" s="505"/>
      <c r="F54" s="505"/>
      <c r="G54" s="505"/>
      <c r="H54" s="505"/>
    </row>
    <row r="55" spans="1:11" ht="18" customHeight="1">
      <c r="A55" s="505" t="s">
        <v>1419</v>
      </c>
      <c r="B55" s="505"/>
      <c r="C55" s="505"/>
      <c r="D55" s="505"/>
      <c r="E55" s="505"/>
      <c r="F55" s="505"/>
      <c r="G55" s="505"/>
      <c r="H55" s="505"/>
    </row>
    <row r="56" spans="1:11" s="394" customFormat="1" ht="18">
      <c r="A56" s="505" t="s">
        <v>1420</v>
      </c>
      <c r="B56" s="505"/>
      <c r="C56" s="505"/>
      <c r="D56" s="505"/>
      <c r="E56" s="505"/>
      <c r="F56" s="505"/>
      <c r="G56" s="505"/>
      <c r="H56" s="505"/>
    </row>
    <row r="57" spans="1:11" ht="18" customHeight="1">
      <c r="A57" s="505" t="s">
        <v>1421</v>
      </c>
      <c r="B57" s="505"/>
      <c r="C57" s="505"/>
      <c r="D57" s="505"/>
      <c r="E57" s="505"/>
      <c r="F57" s="505"/>
      <c r="G57" s="505"/>
      <c r="H57" s="505"/>
    </row>
    <row r="58" spans="1:11" ht="18" customHeight="1">
      <c r="A58" s="505" t="s">
        <v>1422</v>
      </c>
      <c r="B58" s="505"/>
      <c r="C58" s="505"/>
      <c r="D58" s="505"/>
      <c r="E58" s="505"/>
      <c r="F58" s="505"/>
      <c r="G58" s="505"/>
      <c r="H58" s="505"/>
    </row>
    <row r="59" spans="1:11" ht="18" customHeight="1">
      <c r="A59" s="505" t="s">
        <v>1423</v>
      </c>
      <c r="B59" s="505"/>
      <c r="C59" s="505"/>
      <c r="D59" s="505"/>
      <c r="E59" s="505"/>
      <c r="F59" s="505"/>
      <c r="G59" s="505"/>
      <c r="H59" s="505"/>
    </row>
    <row r="60" spans="1:11" ht="18" customHeight="1">
      <c r="A60" s="505"/>
      <c r="B60" s="505"/>
      <c r="C60" s="505"/>
      <c r="D60" s="505"/>
      <c r="E60" s="505"/>
      <c r="F60" s="505"/>
      <c r="G60" s="505"/>
      <c r="H60" s="505"/>
    </row>
    <row r="61" spans="1:11" ht="18" customHeight="1">
      <c r="A61" s="505" t="s">
        <v>1424</v>
      </c>
      <c r="B61" s="505"/>
      <c r="C61" s="505"/>
      <c r="D61" s="505"/>
      <c r="E61" s="505"/>
      <c r="F61" s="505"/>
      <c r="G61" s="505"/>
      <c r="H61" s="505"/>
    </row>
    <row r="62" spans="1:11" ht="18" customHeight="1">
      <c r="A62" s="505"/>
      <c r="B62" s="505"/>
      <c r="C62" s="505"/>
      <c r="D62" s="505"/>
      <c r="E62" s="505"/>
      <c r="F62" s="505"/>
      <c r="G62" s="505"/>
      <c r="H62" s="505"/>
    </row>
    <row r="63" spans="1:11" ht="18" customHeight="1">
      <c r="A63" s="505"/>
      <c r="B63" s="505"/>
      <c r="C63" s="505"/>
      <c r="D63" s="505"/>
      <c r="E63" s="505"/>
      <c r="F63" s="505"/>
      <c r="G63" s="505"/>
      <c r="H63" s="505"/>
    </row>
    <row r="64" spans="1:11" ht="18" customHeight="1">
      <c r="A64" s="505" t="s">
        <v>1425</v>
      </c>
      <c r="B64" s="505"/>
      <c r="C64" s="505"/>
      <c r="D64" s="505"/>
      <c r="E64" s="505"/>
      <c r="F64" s="505"/>
      <c r="G64" s="505"/>
      <c r="H64" s="505"/>
    </row>
    <row r="65" spans="1:8" ht="18" customHeight="1">
      <c r="A65" s="505" t="s">
        <v>1426</v>
      </c>
      <c r="B65" s="505"/>
      <c r="C65" s="505"/>
      <c r="D65" s="505"/>
      <c r="E65" s="505"/>
      <c r="F65" s="505"/>
      <c r="G65" s="505"/>
      <c r="H65" s="505"/>
    </row>
    <row r="66" spans="1:8" ht="18" customHeight="1">
      <c r="A66" s="505"/>
      <c r="B66" s="505"/>
      <c r="C66" s="505"/>
      <c r="D66" s="505"/>
      <c r="E66" s="505"/>
      <c r="F66" s="505"/>
      <c r="G66" s="505"/>
      <c r="H66" s="505"/>
    </row>
    <row r="67" spans="1:8" ht="18" customHeight="1">
      <c r="A67" s="505" t="s">
        <v>1427</v>
      </c>
      <c r="B67" s="505"/>
      <c r="C67" s="505"/>
      <c r="D67" s="505"/>
      <c r="E67" s="505"/>
      <c r="F67" s="505"/>
      <c r="G67" s="505"/>
      <c r="H67" s="505"/>
    </row>
    <row r="68" spans="1:8" ht="18" customHeight="1">
      <c r="A68" s="505" t="s">
        <v>1428</v>
      </c>
      <c r="B68" s="505"/>
      <c r="C68" s="505"/>
      <c r="D68" s="505"/>
      <c r="E68" s="505"/>
      <c r="F68" s="505"/>
      <c r="G68" s="505"/>
      <c r="H68" s="505"/>
    </row>
    <row r="69" spans="1:8" ht="18" customHeight="1">
      <c r="A69" s="505"/>
      <c r="B69" s="505"/>
      <c r="C69" s="505"/>
      <c r="D69" s="505"/>
      <c r="E69" s="505"/>
      <c r="F69" s="505"/>
      <c r="G69" s="505"/>
      <c r="H69" s="505"/>
    </row>
    <row r="70" spans="1:8" ht="18" customHeight="1">
      <c r="A70" s="505"/>
      <c r="B70" s="505"/>
      <c r="C70" s="505"/>
      <c r="D70" s="505"/>
      <c r="E70" s="505"/>
      <c r="F70" s="505"/>
      <c r="G70" s="505"/>
      <c r="H70" s="505"/>
    </row>
    <row r="71" spans="1:8" ht="18" customHeight="1">
      <c r="A71" s="393"/>
      <c r="B71" s="393"/>
      <c r="C71" s="393"/>
      <c r="D71" s="393"/>
      <c r="E71" s="393"/>
      <c r="F71" s="393"/>
      <c r="G71" s="393"/>
      <c r="H71" s="393"/>
    </row>
    <row r="72" spans="1:8" ht="18" customHeight="1">
      <c r="A72" s="503" t="s">
        <v>1429</v>
      </c>
      <c r="B72" s="503"/>
      <c r="C72" s="503"/>
      <c r="D72" s="503"/>
      <c r="E72" s="503"/>
      <c r="F72" s="503"/>
      <c r="G72" s="503"/>
      <c r="H72" s="503"/>
    </row>
    <row r="73" spans="1:8" ht="86.25" customHeight="1">
      <c r="A73" s="503"/>
      <c r="B73" s="503"/>
      <c r="C73" s="503"/>
      <c r="D73" s="503"/>
      <c r="E73" s="503"/>
      <c r="F73" s="503"/>
      <c r="G73" s="503"/>
      <c r="H73" s="503"/>
    </row>
    <row r="74" spans="1:8" s="395" customFormat="1" ht="18" customHeight="1">
      <c r="A74" s="510" t="s">
        <v>1430</v>
      </c>
      <c r="B74" s="510"/>
      <c r="C74" s="510"/>
      <c r="D74" s="510"/>
      <c r="E74" s="510"/>
      <c r="F74" s="510"/>
      <c r="G74" s="510"/>
      <c r="H74" s="510"/>
    </row>
    <row r="75" spans="1:8" s="395" customFormat="1" ht="18" customHeight="1">
      <c r="A75" s="510"/>
      <c r="B75" s="510"/>
      <c r="C75" s="510"/>
      <c r="D75" s="510"/>
      <c r="E75" s="510"/>
      <c r="F75" s="510"/>
      <c r="G75" s="510"/>
      <c r="H75" s="510"/>
    </row>
    <row r="76" spans="1:8" ht="18" customHeight="1">
      <c r="A76" s="505" t="s">
        <v>1431</v>
      </c>
      <c r="B76" s="505"/>
      <c r="C76" s="505"/>
      <c r="D76" s="505"/>
      <c r="E76" s="505"/>
      <c r="F76" s="505"/>
      <c r="G76" s="505"/>
      <c r="H76" s="505"/>
    </row>
    <row r="77" spans="1:8" ht="18" customHeight="1">
      <c r="A77" s="505" t="s">
        <v>1432</v>
      </c>
      <c r="B77" s="505"/>
      <c r="C77" s="505"/>
      <c r="D77" s="505"/>
      <c r="E77" s="505"/>
      <c r="F77" s="505"/>
      <c r="G77" s="505"/>
      <c r="H77" s="505"/>
    </row>
    <row r="78" spans="1:8" ht="18" customHeight="1">
      <c r="A78" s="505"/>
      <c r="B78" s="505"/>
      <c r="C78" s="505"/>
      <c r="D78" s="505"/>
      <c r="E78" s="505"/>
      <c r="F78" s="505"/>
      <c r="G78" s="505"/>
      <c r="H78" s="505"/>
    </row>
    <row r="79" spans="1:8" ht="18" customHeight="1">
      <c r="A79" s="505"/>
      <c r="B79" s="505"/>
      <c r="C79" s="505"/>
      <c r="D79" s="505"/>
      <c r="E79" s="505"/>
      <c r="F79" s="505"/>
      <c r="G79" s="505"/>
      <c r="H79" s="505"/>
    </row>
    <row r="80" spans="1:8" ht="18" customHeight="1">
      <c r="A80" s="505"/>
      <c r="B80" s="505"/>
      <c r="C80" s="505"/>
      <c r="D80" s="505"/>
      <c r="E80" s="505"/>
      <c r="F80" s="505"/>
      <c r="G80" s="505"/>
      <c r="H80" s="505"/>
    </row>
    <row r="81" spans="1:8" ht="8.25" customHeight="1">
      <c r="A81" s="393"/>
      <c r="B81" s="393"/>
      <c r="C81" s="393"/>
      <c r="D81" s="393"/>
      <c r="E81" s="393"/>
      <c r="F81" s="393"/>
      <c r="G81" s="393"/>
      <c r="H81" s="393"/>
    </row>
    <row r="82" spans="1:8" ht="18" customHeight="1">
      <c r="A82" s="505" t="s">
        <v>1433</v>
      </c>
      <c r="B82" s="505"/>
      <c r="C82" s="505"/>
      <c r="D82" s="505"/>
      <c r="E82" s="505"/>
      <c r="F82" s="505"/>
      <c r="G82" s="505"/>
      <c r="H82" s="505"/>
    </row>
    <row r="83" spans="1:8" ht="18" customHeight="1">
      <c r="A83" s="505"/>
      <c r="B83" s="505"/>
      <c r="C83" s="505"/>
      <c r="D83" s="505"/>
      <c r="E83" s="505"/>
      <c r="F83" s="505"/>
      <c r="G83" s="505"/>
      <c r="H83" s="505"/>
    </row>
    <row r="84" spans="1:8" ht="18" customHeight="1">
      <c r="A84" s="505"/>
      <c r="B84" s="505"/>
      <c r="C84" s="505"/>
      <c r="D84" s="505"/>
      <c r="E84" s="505"/>
      <c r="F84" s="505"/>
      <c r="G84" s="505"/>
      <c r="H84" s="505"/>
    </row>
    <row r="85" spans="1:8" ht="18" customHeight="1">
      <c r="A85" s="505"/>
      <c r="B85" s="505"/>
      <c r="C85" s="505"/>
      <c r="D85" s="505"/>
      <c r="E85" s="505"/>
      <c r="F85" s="505"/>
      <c r="G85" s="505"/>
      <c r="H85" s="505"/>
    </row>
    <row r="86" spans="1:8" ht="18" customHeight="1">
      <c r="A86" s="505"/>
      <c r="B86" s="505"/>
      <c r="C86" s="505"/>
      <c r="D86" s="505"/>
      <c r="E86" s="505"/>
      <c r="F86" s="505"/>
      <c r="G86" s="505"/>
      <c r="H86" s="505"/>
    </row>
    <row r="87" spans="1:8" ht="8.25" customHeight="1">
      <c r="A87" s="393"/>
      <c r="B87" s="393"/>
      <c r="C87" s="393"/>
      <c r="D87" s="393"/>
      <c r="E87" s="393"/>
      <c r="F87" s="393"/>
      <c r="G87" s="393"/>
      <c r="H87" s="393"/>
    </row>
    <row r="88" spans="1:8" ht="18" customHeight="1">
      <c r="A88" s="505" t="s">
        <v>1434</v>
      </c>
      <c r="B88" s="505"/>
      <c r="C88" s="505"/>
      <c r="D88" s="505"/>
      <c r="E88" s="505"/>
      <c r="F88" s="505"/>
      <c r="G88" s="505"/>
      <c r="H88" s="505"/>
    </row>
    <row r="89" spans="1:8" ht="18" customHeight="1">
      <c r="A89" s="505"/>
      <c r="B89" s="505"/>
      <c r="C89" s="505"/>
      <c r="D89" s="505"/>
      <c r="E89" s="505"/>
      <c r="F89" s="505"/>
      <c r="G89" s="505"/>
      <c r="H89" s="505"/>
    </row>
    <row r="90" spans="1:8" ht="9.75" customHeight="1">
      <c r="A90" s="393"/>
      <c r="B90" s="393"/>
      <c r="C90" s="393"/>
      <c r="D90" s="393"/>
      <c r="E90" s="393"/>
      <c r="F90" s="393"/>
      <c r="G90" s="393"/>
      <c r="H90" s="393"/>
    </row>
    <row r="91" spans="1:8" ht="18" customHeight="1">
      <c r="A91" s="505" t="s">
        <v>1435</v>
      </c>
      <c r="B91" s="505"/>
      <c r="C91" s="505"/>
      <c r="D91" s="505"/>
      <c r="E91" s="505"/>
      <c r="F91" s="505"/>
      <c r="G91" s="505"/>
      <c r="H91" s="505"/>
    </row>
    <row r="92" spans="1:8" ht="18" customHeight="1">
      <c r="A92" s="505"/>
      <c r="B92" s="505"/>
      <c r="C92" s="505"/>
      <c r="D92" s="505"/>
      <c r="E92" s="505"/>
      <c r="F92" s="505"/>
      <c r="G92" s="505"/>
      <c r="H92" s="505"/>
    </row>
    <row r="93" spans="1:8" ht="18" customHeight="1">
      <c r="A93" s="505" t="s">
        <v>1436</v>
      </c>
      <c r="B93" s="505"/>
      <c r="C93" s="505"/>
      <c r="D93" s="505"/>
      <c r="E93" s="505"/>
      <c r="F93" s="505"/>
      <c r="G93" s="505"/>
      <c r="H93" s="505"/>
    </row>
    <row r="94" spans="1:8" ht="8.25" customHeight="1">
      <c r="A94" s="393"/>
      <c r="B94" s="393"/>
      <c r="C94" s="393"/>
      <c r="D94" s="393"/>
      <c r="E94" s="393"/>
      <c r="F94" s="393"/>
      <c r="G94" s="393"/>
      <c r="H94" s="393"/>
    </row>
    <row r="95" spans="1:8" ht="18" customHeight="1">
      <c r="A95" s="505" t="s">
        <v>1437</v>
      </c>
      <c r="B95" s="505"/>
      <c r="C95" s="505"/>
      <c r="D95" s="505"/>
      <c r="E95" s="505"/>
      <c r="F95" s="505"/>
      <c r="G95" s="505"/>
      <c r="H95" s="505"/>
    </row>
    <row r="96" spans="1:8" ht="18" customHeight="1">
      <c r="A96" s="505"/>
      <c r="B96" s="505"/>
      <c r="C96" s="505"/>
      <c r="D96" s="505"/>
      <c r="E96" s="505"/>
      <c r="F96" s="505"/>
      <c r="G96" s="505"/>
      <c r="H96" s="505"/>
    </row>
    <row r="97" spans="1:8" ht="18" customHeight="1">
      <c r="A97" s="505"/>
      <c r="B97" s="505"/>
      <c r="C97" s="505"/>
      <c r="D97" s="505"/>
      <c r="E97" s="505"/>
      <c r="F97" s="505"/>
      <c r="G97" s="505"/>
      <c r="H97" s="505"/>
    </row>
    <row r="98" spans="1:8" ht="18" customHeight="1">
      <c r="A98" s="505"/>
      <c r="B98" s="505"/>
      <c r="C98" s="505"/>
      <c r="D98" s="505"/>
      <c r="E98" s="505"/>
      <c r="F98" s="505"/>
      <c r="G98" s="505"/>
      <c r="H98" s="505"/>
    </row>
    <row r="99" spans="1:8" ht="4.5" customHeight="1">
      <c r="A99" s="393"/>
      <c r="B99" s="393"/>
      <c r="C99" s="393"/>
      <c r="D99" s="393"/>
      <c r="E99" s="393"/>
      <c r="F99" s="393"/>
      <c r="G99" s="393"/>
      <c r="H99" s="393"/>
    </row>
    <row r="100" spans="1:8" ht="18" customHeight="1">
      <c r="A100" s="505" t="s">
        <v>1438</v>
      </c>
      <c r="B100" s="505"/>
      <c r="C100" s="505"/>
      <c r="D100" s="505"/>
      <c r="E100" s="505"/>
      <c r="F100" s="505"/>
      <c r="G100" s="505"/>
      <c r="H100" s="505"/>
    </row>
    <row r="101" spans="1:8" ht="18" customHeight="1">
      <c r="A101" s="505"/>
      <c r="B101" s="505"/>
      <c r="C101" s="505"/>
      <c r="D101" s="505"/>
      <c r="E101" s="505"/>
      <c r="F101" s="505"/>
      <c r="G101" s="505"/>
      <c r="H101" s="505"/>
    </row>
    <row r="102" spans="1:8" ht="18" customHeight="1">
      <c r="A102" s="505"/>
      <c r="B102" s="505"/>
      <c r="C102" s="505"/>
      <c r="D102" s="505"/>
      <c r="E102" s="505"/>
      <c r="F102" s="505"/>
      <c r="G102" s="505"/>
      <c r="H102" s="505"/>
    </row>
    <row r="103" spans="1:8" ht="8.25" customHeight="1">
      <c r="A103" s="393"/>
      <c r="B103" s="393"/>
      <c r="C103" s="393"/>
      <c r="D103" s="393"/>
      <c r="E103" s="393"/>
      <c r="F103" s="393"/>
      <c r="G103" s="393"/>
      <c r="H103" s="393"/>
    </row>
    <row r="104" spans="1:8" ht="18" customHeight="1">
      <c r="A104" s="505" t="s">
        <v>1439</v>
      </c>
      <c r="B104" s="505"/>
      <c r="C104" s="505"/>
      <c r="D104" s="505"/>
      <c r="E104" s="505"/>
      <c r="F104" s="505"/>
      <c r="G104" s="505"/>
      <c r="H104" s="505"/>
    </row>
    <row r="105" spans="1:8" ht="18" customHeight="1">
      <c r="A105" s="505"/>
      <c r="B105" s="505"/>
      <c r="C105" s="505"/>
      <c r="D105" s="505"/>
      <c r="E105" s="505"/>
      <c r="F105" s="505"/>
      <c r="G105" s="505"/>
      <c r="H105" s="505"/>
    </row>
    <row r="106" spans="1:8" ht="18" customHeight="1">
      <c r="A106" s="505"/>
      <c r="B106" s="505"/>
      <c r="C106" s="505"/>
      <c r="D106" s="505"/>
      <c r="E106" s="505"/>
      <c r="F106" s="505"/>
      <c r="G106" s="505"/>
      <c r="H106" s="505"/>
    </row>
    <row r="107" spans="1:8" ht="18" customHeight="1">
      <c r="A107" s="505"/>
      <c r="B107" s="505"/>
      <c r="C107" s="505"/>
      <c r="D107" s="505"/>
      <c r="E107" s="505"/>
      <c r="F107" s="505"/>
      <c r="G107" s="505"/>
      <c r="H107" s="505"/>
    </row>
    <row r="108" spans="1:8" ht="18" customHeight="1">
      <c r="A108" s="505"/>
      <c r="B108" s="505"/>
      <c r="C108" s="505"/>
      <c r="D108" s="505"/>
      <c r="E108" s="505"/>
      <c r="F108" s="505"/>
      <c r="G108" s="505"/>
      <c r="H108" s="505"/>
    </row>
    <row r="109" spans="1:8" ht="8.25" customHeight="1">
      <c r="A109" s="393"/>
      <c r="B109" s="393"/>
      <c r="C109" s="393"/>
      <c r="D109" s="393"/>
      <c r="E109" s="393"/>
      <c r="F109" s="393"/>
      <c r="G109" s="393"/>
      <c r="H109" s="393"/>
    </row>
    <row r="110" spans="1:8" ht="18" customHeight="1">
      <c r="A110" s="505" t="s">
        <v>1440</v>
      </c>
      <c r="B110" s="505"/>
      <c r="C110" s="505"/>
      <c r="D110" s="505"/>
      <c r="E110" s="505"/>
      <c r="F110" s="505"/>
      <c r="G110" s="505"/>
      <c r="H110" s="505"/>
    </row>
    <row r="111" spans="1:8" ht="18" customHeight="1">
      <c r="A111" s="505"/>
      <c r="B111" s="505"/>
      <c r="C111" s="505"/>
      <c r="D111" s="505"/>
      <c r="E111" s="505"/>
      <c r="F111" s="505"/>
      <c r="G111" s="505"/>
      <c r="H111" s="505"/>
    </row>
    <row r="112" spans="1:8" ht="18" customHeight="1">
      <c r="A112" s="505"/>
      <c r="B112" s="505"/>
      <c r="C112" s="505"/>
      <c r="D112" s="505"/>
      <c r="E112" s="505"/>
      <c r="F112" s="505"/>
      <c r="G112" s="505"/>
      <c r="H112" s="505"/>
    </row>
    <row r="113" spans="1:8" ht="18" customHeight="1">
      <c r="A113" s="505"/>
      <c r="B113" s="505"/>
      <c r="C113" s="505"/>
      <c r="D113" s="505"/>
      <c r="E113" s="505"/>
      <c r="F113" s="505"/>
      <c r="G113" s="505"/>
      <c r="H113" s="505"/>
    </row>
    <row r="114" spans="1:8" ht="18" customHeight="1">
      <c r="A114" s="505"/>
      <c r="B114" s="505"/>
      <c r="C114" s="505"/>
      <c r="D114" s="505"/>
      <c r="E114" s="505"/>
      <c r="F114" s="505"/>
      <c r="G114" s="505"/>
      <c r="H114" s="505"/>
    </row>
    <row r="115" spans="1:8" ht="18" customHeight="1">
      <c r="A115" s="505"/>
      <c r="B115" s="505"/>
      <c r="C115" s="505"/>
      <c r="D115" s="505"/>
      <c r="E115" s="505"/>
      <c r="F115" s="505"/>
      <c r="G115" s="505"/>
      <c r="H115" s="505"/>
    </row>
    <row r="116" spans="1:8" ht="18" customHeight="1">
      <c r="A116" s="505"/>
      <c r="B116" s="505"/>
      <c r="C116" s="505"/>
      <c r="D116" s="505"/>
      <c r="E116" s="505"/>
      <c r="F116" s="505"/>
      <c r="G116" s="505"/>
      <c r="H116" s="505"/>
    </row>
    <row r="117" spans="1:8" ht="18" customHeight="1">
      <c r="A117" s="505"/>
      <c r="B117" s="505"/>
      <c r="C117" s="505"/>
      <c r="D117" s="505"/>
      <c r="E117" s="505"/>
      <c r="F117" s="505"/>
      <c r="G117" s="505"/>
      <c r="H117" s="505"/>
    </row>
    <row r="118" spans="1:8" ht="18" customHeight="1">
      <c r="A118" s="505"/>
      <c r="B118" s="505"/>
      <c r="C118" s="505"/>
      <c r="D118" s="505"/>
      <c r="E118" s="505"/>
      <c r="F118" s="505"/>
      <c r="G118" s="505"/>
      <c r="H118" s="505"/>
    </row>
    <row r="119" spans="1:8" ht="18" customHeight="1">
      <c r="A119" s="505"/>
      <c r="B119" s="505"/>
      <c r="C119" s="505"/>
      <c r="D119" s="505"/>
      <c r="E119" s="505"/>
      <c r="F119" s="505"/>
      <c r="G119" s="505"/>
      <c r="H119" s="505"/>
    </row>
    <row r="120" spans="1:8" ht="18" customHeight="1">
      <c r="A120" s="505"/>
      <c r="B120" s="505"/>
      <c r="C120" s="505"/>
      <c r="D120" s="505"/>
      <c r="E120" s="505"/>
      <c r="F120" s="505"/>
      <c r="G120" s="505"/>
      <c r="H120" s="505"/>
    </row>
    <row r="121" spans="1:8" ht="18" customHeight="1">
      <c r="A121" s="505"/>
      <c r="B121" s="505"/>
      <c r="C121" s="505"/>
      <c r="D121" s="505"/>
      <c r="E121" s="505"/>
      <c r="F121" s="505"/>
      <c r="G121" s="505"/>
      <c r="H121" s="505"/>
    </row>
    <row r="122" spans="1:8" ht="18" customHeight="1">
      <c r="A122" s="505"/>
      <c r="B122" s="505"/>
      <c r="C122" s="505"/>
      <c r="D122" s="505"/>
      <c r="E122" s="505"/>
      <c r="F122" s="505"/>
      <c r="G122" s="505"/>
      <c r="H122" s="505"/>
    </row>
    <row r="123" spans="1:8" ht="18" customHeight="1">
      <c r="A123" s="505"/>
      <c r="B123" s="505"/>
      <c r="C123" s="505"/>
      <c r="D123" s="505"/>
      <c r="E123" s="505"/>
      <c r="F123" s="505"/>
      <c r="G123" s="505"/>
      <c r="H123" s="505"/>
    </row>
    <row r="124" spans="1:8" ht="18" customHeight="1">
      <c r="A124" s="505"/>
      <c r="B124" s="505"/>
      <c r="C124" s="505"/>
      <c r="D124" s="505"/>
      <c r="E124" s="505"/>
      <c r="F124" s="505"/>
      <c r="G124" s="505"/>
      <c r="H124" s="505"/>
    </row>
    <row r="125" spans="1:8" ht="10.5" customHeight="1">
      <c r="A125" s="505"/>
      <c r="B125" s="505"/>
      <c r="C125" s="505"/>
      <c r="D125" s="505"/>
      <c r="E125" s="505"/>
      <c r="F125" s="505"/>
      <c r="G125" s="505"/>
      <c r="H125" s="505"/>
    </row>
    <row r="126" spans="1:8" ht="18" customHeight="1">
      <c r="A126" s="505" t="s">
        <v>1441</v>
      </c>
      <c r="B126" s="505"/>
      <c r="C126" s="505"/>
      <c r="D126" s="505"/>
      <c r="E126" s="505"/>
      <c r="F126" s="505"/>
      <c r="G126" s="505"/>
      <c r="H126" s="505"/>
    </row>
    <row r="127" spans="1:8" ht="18" customHeight="1">
      <c r="A127" s="505"/>
      <c r="B127" s="505"/>
      <c r="C127" s="505"/>
      <c r="D127" s="505"/>
      <c r="E127" s="505"/>
      <c r="F127" s="505"/>
      <c r="G127" s="505"/>
      <c r="H127" s="505"/>
    </row>
    <row r="128" spans="1:8" ht="18" customHeight="1">
      <c r="A128" s="505"/>
      <c r="B128" s="505"/>
      <c r="C128" s="505"/>
      <c r="D128" s="505"/>
      <c r="E128" s="505"/>
      <c r="F128" s="505"/>
      <c r="G128" s="505"/>
      <c r="H128" s="505"/>
    </row>
    <row r="129" spans="1:8" ht="18" customHeight="1">
      <c r="A129" s="505"/>
      <c r="B129" s="505"/>
      <c r="C129" s="505"/>
      <c r="D129" s="505"/>
      <c r="E129" s="505"/>
      <c r="F129" s="505"/>
      <c r="G129" s="505"/>
      <c r="H129" s="505"/>
    </row>
    <row r="130" spans="1:8" ht="9.75" customHeight="1">
      <c r="A130" s="505"/>
      <c r="B130" s="505"/>
      <c r="C130" s="505"/>
      <c r="D130" s="505"/>
      <c r="E130" s="505"/>
      <c r="F130" s="505"/>
      <c r="G130" s="505"/>
      <c r="H130" s="505"/>
    </row>
    <row r="131" spans="1:8" ht="18" customHeight="1">
      <c r="A131" s="505" t="s">
        <v>1442</v>
      </c>
      <c r="B131" s="505"/>
      <c r="C131" s="505"/>
      <c r="D131" s="505"/>
      <c r="E131" s="505"/>
      <c r="F131" s="505"/>
      <c r="G131" s="505"/>
      <c r="H131" s="505"/>
    </row>
    <row r="132" spans="1:8" ht="18" customHeight="1">
      <c r="A132" s="505"/>
      <c r="B132" s="505"/>
      <c r="C132" s="505"/>
      <c r="D132" s="505"/>
      <c r="E132" s="505"/>
      <c r="F132" s="505"/>
      <c r="G132" s="505"/>
      <c r="H132" s="505"/>
    </row>
    <row r="133" spans="1:8" ht="8.25" customHeight="1">
      <c r="A133" s="393"/>
      <c r="B133" s="393"/>
      <c r="C133" s="393"/>
      <c r="D133" s="393"/>
      <c r="E133" s="393"/>
      <c r="F133" s="393"/>
      <c r="G133" s="393"/>
      <c r="H133" s="393"/>
    </row>
    <row r="134" spans="1:8" ht="8.25" customHeight="1">
      <c r="A134" s="393"/>
      <c r="B134" s="393"/>
      <c r="C134" s="393"/>
      <c r="D134" s="393"/>
      <c r="E134" s="393"/>
      <c r="F134" s="393"/>
      <c r="G134" s="393"/>
      <c r="H134" s="393"/>
    </row>
    <row r="135" spans="1:8" ht="18" customHeight="1">
      <c r="A135" s="505" t="s">
        <v>1443</v>
      </c>
      <c r="B135" s="505"/>
      <c r="C135" s="505"/>
      <c r="D135" s="505"/>
      <c r="E135" s="505"/>
      <c r="F135" s="505"/>
      <c r="G135" s="505"/>
      <c r="H135" s="505"/>
    </row>
    <row r="136" spans="1:8" ht="18" customHeight="1">
      <c r="A136" s="505"/>
      <c r="B136" s="505"/>
      <c r="C136" s="505"/>
      <c r="D136" s="505"/>
      <c r="E136" s="505"/>
      <c r="F136" s="505"/>
      <c r="G136" s="505"/>
      <c r="H136" s="505"/>
    </row>
    <row r="137" spans="1:8" ht="12.75" customHeight="1">
      <c r="A137" s="393"/>
      <c r="B137" s="393"/>
      <c r="C137" s="393"/>
      <c r="D137" s="393"/>
      <c r="E137" s="393"/>
      <c r="F137" s="393"/>
      <c r="G137" s="393"/>
      <c r="H137" s="393"/>
    </row>
    <row r="138" spans="1:8" ht="18" customHeight="1">
      <c r="A138" s="505" t="s">
        <v>1444</v>
      </c>
      <c r="B138" s="505"/>
      <c r="C138" s="505"/>
      <c r="D138" s="505"/>
      <c r="E138" s="505"/>
      <c r="F138" s="505"/>
      <c r="G138" s="505"/>
      <c r="H138" s="505"/>
    </row>
    <row r="139" spans="1:8" ht="18" customHeight="1">
      <c r="A139" s="505"/>
      <c r="B139" s="505"/>
      <c r="C139" s="505"/>
      <c r="D139" s="505"/>
      <c r="E139" s="505"/>
      <c r="F139" s="505"/>
      <c r="G139" s="505"/>
      <c r="H139" s="505"/>
    </row>
    <row r="140" spans="1:8" ht="18" customHeight="1">
      <c r="A140" s="505"/>
      <c r="B140" s="505"/>
      <c r="C140" s="505"/>
      <c r="D140" s="505"/>
      <c r="E140" s="505"/>
      <c r="F140" s="505"/>
      <c r="G140" s="505"/>
      <c r="H140" s="505"/>
    </row>
    <row r="141" spans="1:8" ht="18" customHeight="1">
      <c r="A141" s="505"/>
      <c r="B141" s="505"/>
      <c r="C141" s="505"/>
      <c r="D141" s="505"/>
      <c r="E141" s="505"/>
      <c r="F141" s="505"/>
      <c r="G141" s="505"/>
      <c r="H141" s="505"/>
    </row>
    <row r="142" spans="1:8" ht="18" customHeight="1">
      <c r="A142" s="505"/>
      <c r="B142" s="505"/>
      <c r="C142" s="505"/>
      <c r="D142" s="505"/>
      <c r="E142" s="505"/>
      <c r="F142" s="505"/>
      <c r="G142" s="505"/>
      <c r="H142" s="505"/>
    </row>
    <row r="143" spans="1:8" ht="18" customHeight="1">
      <c r="A143" s="505"/>
      <c r="B143" s="505"/>
      <c r="C143" s="505"/>
      <c r="D143" s="505"/>
      <c r="E143" s="505"/>
      <c r="F143" s="505"/>
      <c r="G143" s="505"/>
      <c r="H143" s="505"/>
    </row>
    <row r="144" spans="1:8" ht="6" customHeight="1">
      <c r="A144" s="505"/>
      <c r="B144" s="505"/>
      <c r="C144" s="505"/>
      <c r="D144" s="505"/>
      <c r="E144" s="505"/>
      <c r="F144" s="505"/>
      <c r="G144" s="505"/>
      <c r="H144" s="505"/>
    </row>
    <row r="145" spans="1:8" ht="18" customHeight="1">
      <c r="A145" s="505" t="s">
        <v>1445</v>
      </c>
      <c r="B145" s="505"/>
      <c r="C145" s="505"/>
      <c r="D145" s="505"/>
      <c r="E145" s="505"/>
      <c r="F145" s="505"/>
      <c r="G145" s="505"/>
      <c r="H145" s="505"/>
    </row>
    <row r="146" spans="1:8" ht="18" customHeight="1">
      <c r="A146" s="505"/>
      <c r="B146" s="505"/>
      <c r="C146" s="505"/>
      <c r="D146" s="505"/>
      <c r="E146" s="505"/>
      <c r="F146" s="505"/>
      <c r="G146" s="505"/>
      <c r="H146" s="505"/>
    </row>
    <row r="147" spans="1:8" ht="18" customHeight="1">
      <c r="A147" s="505"/>
      <c r="B147" s="505"/>
      <c r="C147" s="505"/>
      <c r="D147" s="505"/>
      <c r="E147" s="505"/>
      <c r="F147" s="505"/>
      <c r="G147" s="505"/>
      <c r="H147" s="505"/>
    </row>
    <row r="148" spans="1:8" ht="21.75" customHeight="1">
      <c r="A148" s="505" t="s">
        <v>1446</v>
      </c>
      <c r="B148" s="505"/>
      <c r="C148" s="505" t="s">
        <v>11</v>
      </c>
      <c r="D148" s="505"/>
      <c r="E148" s="505"/>
      <c r="F148" s="505"/>
      <c r="G148" s="505"/>
      <c r="H148" s="505"/>
    </row>
    <row r="149" spans="1:8" ht="18" hidden="1" customHeight="1">
      <c r="A149" s="393"/>
      <c r="B149" s="393"/>
      <c r="C149" s="393"/>
      <c r="D149" s="393"/>
      <c r="E149" s="393"/>
      <c r="F149" s="393"/>
      <c r="G149" s="393"/>
      <c r="H149" s="393"/>
    </row>
    <row r="150" spans="1:8" ht="18" customHeight="1">
      <c r="A150" s="505" t="s">
        <v>1447</v>
      </c>
      <c r="B150" s="505"/>
      <c r="C150" s="505"/>
      <c r="D150" s="505"/>
      <c r="E150" s="505"/>
      <c r="F150" s="505"/>
      <c r="G150" s="505"/>
      <c r="H150" s="505"/>
    </row>
    <row r="151" spans="1:8" ht="18" customHeight="1">
      <c r="A151" s="505"/>
      <c r="B151" s="505"/>
      <c r="C151" s="505"/>
      <c r="D151" s="505"/>
      <c r="E151" s="505"/>
      <c r="F151" s="505"/>
      <c r="G151" s="505"/>
      <c r="H151" s="505"/>
    </row>
    <row r="152" spans="1:8" ht="6" customHeight="1">
      <c r="A152" s="393"/>
      <c r="B152" s="393"/>
      <c r="C152" s="393"/>
      <c r="D152" s="393"/>
      <c r="E152" s="393"/>
      <c r="F152" s="393"/>
      <c r="G152" s="393"/>
      <c r="H152" s="393"/>
    </row>
    <row r="153" spans="1:8" ht="18" customHeight="1">
      <c r="A153" s="505" t="s">
        <v>1448</v>
      </c>
      <c r="B153" s="505"/>
      <c r="C153" s="505"/>
      <c r="D153" s="505"/>
      <c r="E153" s="505"/>
      <c r="F153" s="505"/>
      <c r="G153" s="505"/>
      <c r="H153" s="505"/>
    </row>
    <row r="154" spans="1:8" ht="18" customHeight="1">
      <c r="A154" s="505"/>
      <c r="B154" s="505"/>
      <c r="C154" s="505"/>
      <c r="D154" s="505"/>
      <c r="E154" s="505"/>
      <c r="F154" s="505"/>
      <c r="G154" s="505"/>
      <c r="H154" s="505"/>
    </row>
    <row r="155" spans="1:8" ht="18" customHeight="1">
      <c r="A155" s="505" t="s">
        <v>1449</v>
      </c>
      <c r="B155" s="505"/>
      <c r="C155" s="505"/>
      <c r="D155" s="505"/>
      <c r="E155" s="505"/>
      <c r="F155" s="505"/>
      <c r="G155" s="505"/>
      <c r="H155" s="505"/>
    </row>
    <row r="156" spans="1:8" ht="18" customHeight="1">
      <c r="A156" s="505"/>
      <c r="B156" s="505"/>
      <c r="C156" s="505"/>
      <c r="D156" s="505"/>
      <c r="E156" s="505"/>
      <c r="F156" s="505"/>
      <c r="G156" s="505"/>
      <c r="H156" s="505"/>
    </row>
    <row r="157" spans="1:8" ht="18" customHeight="1">
      <c r="A157" s="505"/>
      <c r="B157" s="505"/>
      <c r="C157" s="505"/>
      <c r="D157" s="505"/>
      <c r="E157" s="505"/>
      <c r="F157" s="505"/>
      <c r="G157" s="505"/>
      <c r="H157" s="505"/>
    </row>
    <row r="158" spans="1:8" ht="9" customHeight="1">
      <c r="A158" s="393"/>
      <c r="B158" s="393"/>
      <c r="C158" s="393"/>
      <c r="D158" s="393"/>
      <c r="E158" s="393"/>
      <c r="F158" s="393"/>
      <c r="G158" s="393"/>
      <c r="H158" s="393"/>
    </row>
    <row r="159" spans="1:8" ht="18" customHeight="1">
      <c r="A159" s="505" t="s">
        <v>1450</v>
      </c>
      <c r="B159" s="505"/>
      <c r="C159" s="505"/>
      <c r="D159" s="505"/>
      <c r="E159" s="505"/>
      <c r="F159" s="505"/>
      <c r="G159" s="505"/>
      <c r="H159" s="505"/>
    </row>
    <row r="160" spans="1:8" ht="18" customHeight="1">
      <c r="A160" s="505"/>
      <c r="B160" s="505"/>
      <c r="C160" s="505"/>
      <c r="D160" s="505"/>
      <c r="E160" s="505"/>
      <c r="F160" s="505"/>
      <c r="G160" s="505"/>
      <c r="H160" s="505"/>
    </row>
    <row r="161" spans="1:8" ht="18" customHeight="1">
      <c r="A161" s="505"/>
      <c r="B161" s="505"/>
      <c r="C161" s="505"/>
      <c r="D161" s="505"/>
      <c r="E161" s="505"/>
      <c r="F161" s="505"/>
      <c r="G161" s="505"/>
      <c r="H161" s="505"/>
    </row>
    <row r="162" spans="1:8" ht="18" customHeight="1">
      <c r="A162" s="505"/>
      <c r="B162" s="505"/>
      <c r="C162" s="505"/>
      <c r="D162" s="505"/>
      <c r="E162" s="505"/>
      <c r="F162" s="505"/>
      <c r="G162" s="505"/>
      <c r="H162" s="505"/>
    </row>
    <row r="163" spans="1:8" ht="18" customHeight="1">
      <c r="A163" s="505"/>
      <c r="B163" s="505"/>
      <c r="C163" s="505"/>
      <c r="D163" s="505"/>
      <c r="E163" s="505"/>
      <c r="F163" s="505"/>
      <c r="G163" s="505"/>
      <c r="H163" s="505"/>
    </row>
    <row r="164" spans="1:8" ht="18" customHeight="1">
      <c r="A164" s="505"/>
      <c r="B164" s="505"/>
      <c r="C164" s="505"/>
      <c r="D164" s="505"/>
      <c r="E164" s="505"/>
      <c r="F164" s="505"/>
      <c r="G164" s="505"/>
      <c r="H164" s="505"/>
    </row>
    <row r="165" spans="1:8" ht="9" customHeight="1">
      <c r="A165" s="393"/>
      <c r="B165" s="393"/>
      <c r="C165" s="393"/>
      <c r="D165" s="393"/>
      <c r="E165" s="393"/>
      <c r="F165" s="393"/>
      <c r="G165" s="393"/>
      <c r="H165" s="393"/>
    </row>
    <row r="166" spans="1:8" ht="18" customHeight="1">
      <c r="A166" s="505" t="s">
        <v>1451</v>
      </c>
      <c r="B166" s="505"/>
      <c r="C166" s="505"/>
      <c r="D166" s="505"/>
      <c r="E166" s="505"/>
      <c r="F166" s="505"/>
      <c r="G166" s="505"/>
      <c r="H166" s="505"/>
    </row>
    <row r="167" spans="1:8" ht="18" customHeight="1">
      <c r="A167" s="505"/>
      <c r="B167" s="505"/>
      <c r="C167" s="505"/>
      <c r="D167" s="505"/>
      <c r="E167" s="505"/>
      <c r="F167" s="505"/>
      <c r="G167" s="505"/>
      <c r="H167" s="505"/>
    </row>
    <row r="168" spans="1:8" ht="18" customHeight="1">
      <c r="A168" s="505"/>
      <c r="B168" s="505"/>
      <c r="C168" s="505"/>
      <c r="D168" s="505"/>
      <c r="E168" s="505"/>
      <c r="F168" s="505"/>
      <c r="G168" s="505"/>
      <c r="H168" s="505"/>
    </row>
    <row r="169" spans="1:8" ht="9" customHeight="1">
      <c r="A169" s="393"/>
      <c r="B169" s="393"/>
      <c r="C169" s="393"/>
      <c r="D169" s="393"/>
      <c r="E169" s="393"/>
      <c r="F169" s="393"/>
      <c r="G169" s="393"/>
      <c r="H169" s="393"/>
    </row>
    <row r="170" spans="1:8" ht="18" customHeight="1">
      <c r="A170" s="505" t="s">
        <v>1452</v>
      </c>
      <c r="B170" s="505"/>
      <c r="C170" s="505"/>
      <c r="D170" s="505"/>
      <c r="E170" s="505"/>
      <c r="F170" s="505"/>
      <c r="G170" s="505"/>
      <c r="H170" s="505"/>
    </row>
    <row r="171" spans="1:8" ht="18" customHeight="1">
      <c r="A171" s="505"/>
      <c r="B171" s="505"/>
      <c r="C171" s="505"/>
      <c r="D171" s="505"/>
      <c r="E171" s="505"/>
      <c r="F171" s="505"/>
      <c r="G171" s="505"/>
      <c r="H171" s="505"/>
    </row>
    <row r="172" spans="1:8" ht="18" customHeight="1">
      <c r="A172" s="505"/>
      <c r="B172" s="505"/>
      <c r="C172" s="505"/>
      <c r="D172" s="505"/>
      <c r="E172" s="505"/>
      <c r="F172" s="505"/>
      <c r="G172" s="505"/>
      <c r="H172" s="505"/>
    </row>
    <row r="173" spans="1:8" ht="18" customHeight="1">
      <c r="A173" s="505"/>
      <c r="B173" s="505"/>
      <c r="C173" s="505"/>
      <c r="D173" s="505"/>
      <c r="E173" s="505"/>
      <c r="F173" s="505"/>
      <c r="G173" s="505"/>
      <c r="H173" s="505"/>
    </row>
    <row r="174" spans="1:8" ht="18" customHeight="1">
      <c r="A174" s="508"/>
      <c r="B174" s="508"/>
      <c r="C174" s="508"/>
      <c r="D174" s="508"/>
      <c r="E174" s="508"/>
      <c r="F174" s="508"/>
      <c r="G174" s="508"/>
      <c r="H174" s="508"/>
    </row>
    <row r="175" spans="1:8" ht="18" customHeight="1">
      <c r="A175" s="509"/>
      <c r="B175" s="509"/>
      <c r="C175" s="509"/>
      <c r="D175" s="509"/>
      <c r="E175" s="509"/>
      <c r="F175" s="509"/>
      <c r="G175" s="509"/>
      <c r="H175" s="509"/>
    </row>
  </sheetData>
  <sheetProtection algorithmName="SHA-512" hashValue="/CCv53gpuOUDFzmSLeszqocJNutrZNme3+0tePCxhZAjVscDGonuGADQ+UerFHvEFNkf6XrbA2yJ/w7DdJ276g==" saltValue="Imr2IJ4TSMo6AqeML9Ms7Q==" spinCount="100000" sheet="1" objects="1" scenarios="1"/>
  <mergeCells count="52">
    <mergeCell ref="A46:H46"/>
    <mergeCell ref="A3:H3"/>
    <mergeCell ref="A42:H42"/>
    <mergeCell ref="A43:H43"/>
    <mergeCell ref="A44:H44"/>
    <mergeCell ref="A45:H45"/>
    <mergeCell ref="A59:H59"/>
    <mergeCell ref="A47:H47"/>
    <mergeCell ref="A48:H48"/>
    <mergeCell ref="A49:H49"/>
    <mergeCell ref="A50:H50"/>
    <mergeCell ref="A51:H51"/>
    <mergeCell ref="A53:H53"/>
    <mergeCell ref="A54:H54"/>
    <mergeCell ref="A55:H55"/>
    <mergeCell ref="A56:H56"/>
    <mergeCell ref="A57:H57"/>
    <mergeCell ref="A58:H58"/>
    <mergeCell ref="A77:H80"/>
    <mergeCell ref="A60:H60"/>
    <mergeCell ref="A61:H62"/>
    <mergeCell ref="A63:H63"/>
    <mergeCell ref="A64:H64"/>
    <mergeCell ref="A65:H65"/>
    <mergeCell ref="A66:H66"/>
    <mergeCell ref="A67:H67"/>
    <mergeCell ref="A68:H70"/>
    <mergeCell ref="A72:H73"/>
    <mergeCell ref="A74:H75"/>
    <mergeCell ref="A76:H76"/>
    <mergeCell ref="A138:H144"/>
    <mergeCell ref="A82:H86"/>
    <mergeCell ref="A88:H89"/>
    <mergeCell ref="A91:H92"/>
    <mergeCell ref="A93:H93"/>
    <mergeCell ref="A95:H98"/>
    <mergeCell ref="A100:H102"/>
    <mergeCell ref="A104:H108"/>
    <mergeCell ref="A110:H125"/>
    <mergeCell ref="A126:H130"/>
    <mergeCell ref="A131:H132"/>
    <mergeCell ref="A135:H136"/>
    <mergeCell ref="A166:H168"/>
    <mergeCell ref="A170:H173"/>
    <mergeCell ref="A174:H174"/>
    <mergeCell ref="A175:H175"/>
    <mergeCell ref="A145:H147"/>
    <mergeCell ref="A148:H148"/>
    <mergeCell ref="A150:H151"/>
    <mergeCell ref="A153:H154"/>
    <mergeCell ref="A155:H157"/>
    <mergeCell ref="A159:H164"/>
  </mergeCells>
  <printOptions horizontalCentered="1"/>
  <pageMargins left="0.59055118110236227" right="0.59055118110236227" top="0.59055118110236227" bottom="0.39370078740157483" header="0.51181102362204722" footer="0.31496062992125984"/>
  <pageSetup paperSize="9" scale="85" orientation="portrait" horizontalDpi="4294967295" verticalDpi="4294967295" r:id="rId1"/>
  <headerFooter alignWithMargins="0"/>
  <rowBreaks count="3" manualBreakCount="3">
    <brk id="35" max="7" man="1"/>
    <brk id="81" max="7" man="1"/>
    <brk id="133" max="7"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8">
    <tabColor rgb="FFFFFF00"/>
  </sheetPr>
  <dimension ref="A1:AMH44"/>
  <sheetViews>
    <sheetView zoomScaleNormal="100" workbookViewId="0">
      <selection activeCell="O29" sqref="O29"/>
    </sheetView>
  </sheetViews>
  <sheetFormatPr baseColWidth="10" defaultRowHeight="14.25"/>
  <cols>
    <col min="1" max="1" width="3.5" style="59" customWidth="1"/>
    <col min="2" max="2" width="4.875" style="60" customWidth="1"/>
    <col min="3" max="3" width="22.375" style="61" customWidth="1"/>
    <col min="4" max="4" width="32.375" style="62" customWidth="1"/>
    <col min="5" max="7" width="10.875" style="58" customWidth="1"/>
    <col min="8" max="8" width="7.125" style="58" customWidth="1"/>
    <col min="9" max="9" width="10" style="58" customWidth="1"/>
    <col min="10" max="10" width="8.5" style="58" customWidth="1"/>
    <col min="11" max="11" width="10" style="58" customWidth="1"/>
    <col min="12" max="12" width="11.375" style="58" customWidth="1"/>
    <col min="13" max="13" width="12.125" style="58" customWidth="1"/>
    <col min="14" max="14" width="19.625" style="32" customWidth="1"/>
    <col min="15" max="256" width="10.625" style="32" customWidth="1"/>
    <col min="257" max="257" width="5.125" style="32" customWidth="1"/>
    <col min="258" max="258" width="4.875" style="32" customWidth="1"/>
    <col min="259" max="259" width="26.375" style="32" customWidth="1"/>
    <col min="260" max="260" width="15.875" style="32" customWidth="1"/>
    <col min="261" max="263" width="13.375" style="32" customWidth="1"/>
    <col min="264" max="264" width="8.125" style="32" customWidth="1"/>
    <col min="265" max="265" width="9.875" style="32" customWidth="1"/>
    <col min="266" max="266" width="6.875" style="32" customWidth="1"/>
    <col min="267" max="267" width="8.5" style="32" customWidth="1"/>
    <col min="268" max="268" width="10.875" style="32" customWidth="1"/>
    <col min="269" max="269" width="10.5" style="32" customWidth="1"/>
    <col min="270" max="512" width="10.625" style="32" customWidth="1"/>
    <col min="513" max="513" width="5.125" style="32" customWidth="1"/>
    <col min="514" max="514" width="4.875" style="32" customWidth="1"/>
    <col min="515" max="515" width="26.375" style="32" customWidth="1"/>
    <col min="516" max="516" width="15.875" style="32" customWidth="1"/>
    <col min="517" max="519" width="13.375" style="32" customWidth="1"/>
    <col min="520" max="520" width="8.125" style="32" customWidth="1"/>
    <col min="521" max="521" width="9.875" style="32" customWidth="1"/>
    <col min="522" max="522" width="6.875" style="32" customWidth="1"/>
    <col min="523" max="523" width="8.5" style="32" customWidth="1"/>
    <col min="524" max="524" width="10.875" style="32" customWidth="1"/>
    <col min="525" max="525" width="10.5" style="32" customWidth="1"/>
    <col min="526" max="768" width="10.625" style="32" customWidth="1"/>
    <col min="769" max="769" width="5.125" style="32" customWidth="1"/>
    <col min="770" max="770" width="4.875" style="32" customWidth="1"/>
    <col min="771" max="771" width="26.375" style="32" customWidth="1"/>
    <col min="772" max="772" width="15.875" style="32" customWidth="1"/>
    <col min="773" max="775" width="13.375" style="32" customWidth="1"/>
    <col min="776" max="776" width="8.125" style="32" customWidth="1"/>
    <col min="777" max="777" width="9.875" style="32" customWidth="1"/>
    <col min="778" max="778" width="6.875" style="32" customWidth="1"/>
    <col min="779" max="779" width="8.5" style="32" customWidth="1"/>
    <col min="780" max="780" width="10.875" style="32" customWidth="1"/>
    <col min="781" max="781" width="10.5" style="32" customWidth="1"/>
    <col min="782" max="1022" width="10.625" style="32" customWidth="1"/>
    <col min="1023" max="1024" width="10.625" customWidth="1"/>
    <col min="1025" max="1025" width="11" customWidth="1"/>
  </cols>
  <sheetData>
    <row r="1" spans="1:13" ht="7.35" customHeight="1">
      <c r="A1" s="27"/>
      <c r="B1" s="28"/>
      <c r="C1" s="29"/>
      <c r="D1" s="30"/>
      <c r="E1" s="31"/>
      <c r="F1" s="31"/>
      <c r="G1" s="31"/>
      <c r="H1" s="31"/>
      <c r="I1" s="31"/>
      <c r="J1" s="31"/>
      <c r="K1" s="31"/>
      <c r="L1" s="31"/>
      <c r="M1" s="31"/>
    </row>
    <row r="2" spans="1:13" ht="20.25" customHeight="1">
      <c r="A2" s="140" t="s">
        <v>482</v>
      </c>
      <c r="B2" s="140"/>
      <c r="C2" s="140"/>
      <c r="D2" s="140"/>
      <c r="E2" s="140"/>
      <c r="F2" s="140"/>
      <c r="G2" s="140"/>
      <c r="H2" s="140"/>
      <c r="I2" s="31"/>
      <c r="J2" s="31"/>
      <c r="K2" s="31"/>
      <c r="L2" s="31"/>
      <c r="M2" s="31"/>
    </row>
    <row r="3" spans="1:13" ht="7.35" customHeight="1">
      <c r="A3" s="140"/>
      <c r="B3" s="140"/>
      <c r="C3" s="140"/>
      <c r="D3" s="140"/>
      <c r="E3" s="140"/>
      <c r="F3" s="140"/>
      <c r="G3" s="140"/>
      <c r="H3" s="140"/>
      <c r="I3" s="31"/>
      <c r="J3" s="31"/>
      <c r="K3" s="31"/>
      <c r="L3" s="31"/>
      <c r="M3" s="31"/>
    </row>
    <row r="4" spans="1:13" ht="25.5" customHeight="1">
      <c r="A4" s="514" t="s">
        <v>28</v>
      </c>
      <c r="B4" s="514"/>
      <c r="C4" s="514"/>
      <c r="D4" s="514"/>
      <c r="E4" s="490" t="s">
        <v>1871</v>
      </c>
      <c r="F4" s="490"/>
      <c r="G4" s="490"/>
      <c r="H4" s="490"/>
      <c r="I4" s="490"/>
      <c r="J4" s="490"/>
      <c r="K4" s="490"/>
      <c r="L4" s="31"/>
      <c r="M4" s="31"/>
    </row>
    <row r="5" spans="1:13" ht="12" customHeight="1">
      <c r="A5" s="33"/>
      <c r="B5" s="33"/>
      <c r="C5" s="34"/>
      <c r="D5" s="34"/>
      <c r="E5" s="31"/>
      <c r="F5" s="31"/>
      <c r="G5" s="31"/>
      <c r="H5" s="31"/>
      <c r="I5" s="31"/>
      <c r="J5" s="31"/>
      <c r="K5" s="31"/>
      <c r="L5" s="31"/>
      <c r="M5" s="31"/>
    </row>
    <row r="6" spans="1:13" ht="15.75">
      <c r="A6" s="27"/>
      <c r="B6" s="35"/>
      <c r="C6" s="36"/>
      <c r="D6" s="36"/>
      <c r="E6" s="515" t="s">
        <v>29</v>
      </c>
      <c r="F6" s="515"/>
      <c r="G6" s="515"/>
      <c r="H6" s="516" t="s">
        <v>30</v>
      </c>
      <c r="I6" s="516"/>
      <c r="J6" s="516"/>
      <c r="K6" s="516"/>
      <c r="L6" s="517" t="s">
        <v>31</v>
      </c>
      <c r="M6" s="517"/>
    </row>
    <row r="7" spans="1:13" ht="36">
      <c r="A7" s="27"/>
      <c r="B7" s="38" t="s">
        <v>32</v>
      </c>
      <c r="C7" s="39" t="s">
        <v>33</v>
      </c>
      <c r="D7" s="39" t="s">
        <v>34</v>
      </c>
      <c r="E7" s="40" t="s">
        <v>35</v>
      </c>
      <c r="F7" s="41" t="s">
        <v>36</v>
      </c>
      <c r="G7" s="41" t="s">
        <v>426</v>
      </c>
      <c r="H7" s="42" t="s">
        <v>36</v>
      </c>
      <c r="I7" s="42" t="s">
        <v>427</v>
      </c>
      <c r="J7" s="43" t="s">
        <v>37</v>
      </c>
      <c r="K7" s="43" t="s">
        <v>38</v>
      </c>
      <c r="L7" s="37" t="s">
        <v>39</v>
      </c>
      <c r="M7" s="37" t="s">
        <v>40</v>
      </c>
    </row>
    <row r="8" spans="1:13" ht="12.6" customHeight="1">
      <c r="A8" s="518" t="s">
        <v>41</v>
      </c>
      <c r="B8" s="44" t="s">
        <v>42</v>
      </c>
      <c r="C8" s="246" t="s">
        <v>1792</v>
      </c>
      <c r="D8" s="45"/>
      <c r="E8" s="46">
        <f>'Berechnung_FSG u. Turnhalle'!N275*12</f>
        <v>1495260.4400000004</v>
      </c>
      <c r="F8" s="46">
        <f>'Berechnung_FSG u. Turnhalle'!P275*12</f>
        <v>10832.352559999999</v>
      </c>
      <c r="G8" s="47">
        <f>'Berechnung_FSG u. Turnhalle'!U275*12</f>
        <v>216647.05120000002</v>
      </c>
      <c r="H8" s="46">
        <f>'Berechnung_FSG u. Turnhalle'!V273</f>
        <v>327.3786666666665</v>
      </c>
      <c r="I8" s="47">
        <f>'Berechnung_FSG u. Turnhalle'!W273</f>
        <v>8184.4666666666681</v>
      </c>
      <c r="J8" s="46">
        <f>H8/2</f>
        <v>163.68933333333325</v>
      </c>
      <c r="K8" s="48">
        <f>I8/2</f>
        <v>4092.233333333334</v>
      </c>
      <c r="L8" s="47">
        <f>G8+K8</f>
        <v>220739.28453333335</v>
      </c>
      <c r="M8" s="47">
        <f>L8*1.19</f>
        <v>262679.74859466666</v>
      </c>
    </row>
    <row r="9" spans="1:13" ht="12.6" customHeight="1">
      <c r="A9" s="518"/>
      <c r="B9" s="44" t="s">
        <v>43</v>
      </c>
      <c r="C9" s="246" t="s">
        <v>1793</v>
      </c>
      <c r="D9" s="45"/>
      <c r="E9" s="46">
        <f>'Berechnung_FSG Sporthalle'!N37*12</f>
        <v>129249.4</v>
      </c>
      <c r="F9" s="46">
        <f>'Berechnung_FSG Sporthalle'!P37*12</f>
        <v>1028.6293499999999</v>
      </c>
      <c r="G9" s="47">
        <f>'Berechnung_FSG Sporthalle'!U37*12</f>
        <v>20572.587</v>
      </c>
      <c r="H9" s="46">
        <f>'Berechnung_FSG Sporthalle'!V35</f>
        <v>24.527000000000001</v>
      </c>
      <c r="I9" s="47">
        <f>'Berechnung_FSG Sporthalle'!W35</f>
        <v>503.16666666666657</v>
      </c>
      <c r="J9" s="46">
        <f t="shared" ref="J9:J19" si="0">H9/2</f>
        <v>12.263500000000001</v>
      </c>
      <c r="K9" s="48">
        <f t="shared" ref="K9:K19" si="1">I9/2</f>
        <v>251.58333333333329</v>
      </c>
      <c r="L9" s="47">
        <f t="shared" ref="L9:L19" si="2">G9+K9</f>
        <v>20824.170333333332</v>
      </c>
      <c r="M9" s="47">
        <f t="shared" ref="M9:M19" si="3">L9*1.19</f>
        <v>24780.762696666665</v>
      </c>
    </row>
    <row r="10" spans="1:13" ht="12.6" customHeight="1">
      <c r="A10" s="518"/>
      <c r="B10" s="44" t="s">
        <v>44</v>
      </c>
      <c r="C10" s="246" t="s">
        <v>1795</v>
      </c>
      <c r="D10" s="45"/>
      <c r="E10" s="46">
        <f>'Berechnung_Auberlen RS'!N123*12</f>
        <v>811976.88200000022</v>
      </c>
      <c r="F10" s="46">
        <f>'Berechnung_Auberlen RS'!P123*12</f>
        <v>5872.3032200000016</v>
      </c>
      <c r="G10" s="47">
        <f>'Berechnung_Auberlen RS'!U123*12</f>
        <v>117446.06440000003</v>
      </c>
      <c r="H10" s="46">
        <f>'Berechnung_Auberlen RS'!V121</f>
        <v>175.18366666666665</v>
      </c>
      <c r="I10" s="47">
        <f>'Berechnung_Auberlen RS'!W121</f>
        <v>4379.5916666666662</v>
      </c>
      <c r="J10" s="46">
        <f t="shared" si="0"/>
        <v>87.591833333333327</v>
      </c>
      <c r="K10" s="48">
        <f t="shared" si="1"/>
        <v>2189.7958333333331</v>
      </c>
      <c r="L10" s="47">
        <f t="shared" si="2"/>
        <v>119635.86023333337</v>
      </c>
      <c r="M10" s="47">
        <f t="shared" si="3"/>
        <v>142366.67367766669</v>
      </c>
    </row>
    <row r="11" spans="1:13" ht="12.6" customHeight="1">
      <c r="A11" s="518"/>
      <c r="B11" s="44" t="s">
        <v>45</v>
      </c>
      <c r="C11" s="246" t="s">
        <v>1872</v>
      </c>
      <c r="D11" s="45"/>
      <c r="E11" s="46">
        <f>'Berechnung_Maickler Sch. Altbau'!N80*12</f>
        <v>82088.67</v>
      </c>
      <c r="F11" s="46">
        <f>'Berechnung_Maickler Sch. Altbau'!P80*12</f>
        <v>469.72638000000006</v>
      </c>
      <c r="G11" s="47">
        <f>'Berechnung_Maickler Sch. Altbau'!U80*12</f>
        <v>9394.5276000000013</v>
      </c>
      <c r="H11" s="46">
        <f>'Berechnung_Maickler Sch. Altbau'!V78</f>
        <v>95.308666666666682</v>
      </c>
      <c r="I11" s="47">
        <f>'Berechnung_Maickler Sch. Altbau'!W78</f>
        <v>2382.7166666666667</v>
      </c>
      <c r="J11" s="46">
        <f t="shared" si="0"/>
        <v>47.654333333333341</v>
      </c>
      <c r="K11" s="48">
        <f t="shared" si="1"/>
        <v>1191.3583333333333</v>
      </c>
      <c r="L11" s="47">
        <f t="shared" si="2"/>
        <v>10585.885933333335</v>
      </c>
      <c r="M11" s="47">
        <f t="shared" si="3"/>
        <v>12597.204260666667</v>
      </c>
    </row>
    <row r="12" spans="1:13" ht="12.6" customHeight="1">
      <c r="A12" s="518"/>
      <c r="B12" s="44" t="s">
        <v>1878</v>
      </c>
      <c r="C12" s="246" t="s">
        <v>1877</v>
      </c>
      <c r="D12" s="45"/>
      <c r="E12" s="46"/>
      <c r="F12" s="46"/>
      <c r="G12" s="484">
        <f>('Berechnung_Maickler Sch. Altbau'!U80*12)+('Berechnung_Maickler Sch. Altbau'!U80*12*'Berechnung_Maickler Sch. Altbau'!G10)</f>
        <v>9864.2539800000013</v>
      </c>
      <c r="H12" s="46"/>
      <c r="I12" s="47"/>
      <c r="J12" s="46"/>
      <c r="K12" s="48"/>
      <c r="L12" s="47"/>
      <c r="M12" s="47"/>
    </row>
    <row r="13" spans="1:13" ht="12.6" customHeight="1">
      <c r="A13" s="518"/>
      <c r="B13" s="44" t="s">
        <v>46</v>
      </c>
      <c r="C13" s="246" t="s">
        <v>1796</v>
      </c>
      <c r="D13" s="45"/>
      <c r="E13" s="46">
        <f>'Berechnung_Maickler Sch. Neubau'!N135*12</f>
        <v>702538.43600000045</v>
      </c>
      <c r="F13" s="46">
        <f>'Berechnung_Maickler Sch. Neubau'!P135*12</f>
        <v>5505.3856399999968</v>
      </c>
      <c r="G13" s="47">
        <f>'Berechnung_Maickler Sch. Neubau'!U135*12</f>
        <v>110107.71279999992</v>
      </c>
      <c r="H13" s="46">
        <f>'Berechnung_Maickler Sch. Neubau'!V133</f>
        <v>138.08143333333339</v>
      </c>
      <c r="I13" s="47">
        <f>'Berechnung_Maickler Sch. Neubau'!W133</f>
        <v>3452.0358333333329</v>
      </c>
      <c r="J13" s="46">
        <f t="shared" si="0"/>
        <v>69.040716666666697</v>
      </c>
      <c r="K13" s="48">
        <f t="shared" si="1"/>
        <v>1726.0179166666665</v>
      </c>
      <c r="L13" s="47">
        <f t="shared" si="2"/>
        <v>111833.73071666659</v>
      </c>
      <c r="M13" s="47">
        <f t="shared" si="3"/>
        <v>133082.13955283322</v>
      </c>
    </row>
    <row r="14" spans="1:13" ht="12.6" customHeight="1">
      <c r="A14" s="518"/>
      <c r="B14" s="44" t="s">
        <v>1878</v>
      </c>
      <c r="C14" s="246" t="s">
        <v>1879</v>
      </c>
      <c r="D14" s="45"/>
      <c r="E14" s="46"/>
      <c r="F14" s="46"/>
      <c r="G14" s="484">
        <f>('Berechnung_Maickler Sch. Neubau'!U135*12)+('Berechnung_Maickler Sch. Neubau'!U135*12*'Berechnung_Maickler Sch. Neubau'!G10)</f>
        <v>115613.09843999991</v>
      </c>
      <c r="H14" s="46"/>
      <c r="I14" s="47"/>
      <c r="J14" s="46"/>
      <c r="K14" s="48"/>
      <c r="L14" s="47"/>
      <c r="M14" s="47"/>
    </row>
    <row r="15" spans="1:13" ht="12.6" customHeight="1">
      <c r="A15" s="518"/>
      <c r="B15" s="44" t="s">
        <v>493</v>
      </c>
      <c r="C15" s="246" t="s">
        <v>779</v>
      </c>
      <c r="D15" s="45"/>
      <c r="E15" s="46">
        <f>Berechnung_Maicklerpav._West!N35*12</f>
        <v>104288.64000000001</v>
      </c>
      <c r="F15" s="46">
        <f>Berechnung_Maicklerpav._West!P35*12</f>
        <v>717.55392000000006</v>
      </c>
      <c r="G15" s="47">
        <f>Berechnung_Maicklerpav._West!U35*12</f>
        <v>14351.078399999999</v>
      </c>
      <c r="H15" s="46">
        <f>Berechnung_Maicklerpav._West!V33</f>
        <v>19.025333333333336</v>
      </c>
      <c r="I15" s="47">
        <f>Berechnung_Maicklerpav._West!W33</f>
        <v>475.63333333333333</v>
      </c>
      <c r="J15" s="46">
        <f t="shared" si="0"/>
        <v>9.5126666666666679</v>
      </c>
      <c r="K15" s="48">
        <f t="shared" si="1"/>
        <v>237.81666666666666</v>
      </c>
      <c r="L15" s="47">
        <f t="shared" si="2"/>
        <v>14588.895066666666</v>
      </c>
      <c r="M15" s="47">
        <f t="shared" si="3"/>
        <v>17360.785129333333</v>
      </c>
    </row>
    <row r="16" spans="1:13" ht="12.6" customHeight="1">
      <c r="A16" s="518"/>
      <c r="B16" s="44" t="s">
        <v>1878</v>
      </c>
      <c r="C16" s="246" t="s">
        <v>1880</v>
      </c>
      <c r="D16" s="45"/>
      <c r="E16" s="46"/>
      <c r="F16" s="46"/>
      <c r="G16" s="484">
        <f>(Berechnung_Maicklerpav._West!U35*12)+(Berechnung_Maicklerpav._West!U35*12*Berechnung_Maicklerpav._West!G10)</f>
        <v>15068.632319999999</v>
      </c>
      <c r="H16" s="46"/>
      <c r="I16" s="47"/>
      <c r="J16" s="46"/>
      <c r="K16" s="48"/>
      <c r="L16" s="47"/>
      <c r="M16" s="47"/>
    </row>
    <row r="17" spans="1:13" ht="12.6" customHeight="1">
      <c r="A17" s="518"/>
      <c r="B17" s="44" t="s">
        <v>494</v>
      </c>
      <c r="C17" s="246" t="s">
        <v>780</v>
      </c>
      <c r="D17" s="45"/>
      <c r="E17" s="46">
        <f>Berechnung_Maicklerpav._Ost!N36*12</f>
        <v>106765.82399999999</v>
      </c>
      <c r="F17" s="46">
        <f>Berechnung_Maicklerpav._Ost!P36*12</f>
        <v>865.10784000000001</v>
      </c>
      <c r="G17" s="47">
        <f>Berechnung_Maicklerpav._Ost!U36*12</f>
        <v>17302.156799999997</v>
      </c>
      <c r="H17" s="46">
        <f>Berechnung_Maicklerpav._Ost!V34</f>
        <v>19.106333333333332</v>
      </c>
      <c r="I17" s="47">
        <f>Berechnung_Maicklerpav._Ost!W34</f>
        <v>477.6583333333333</v>
      </c>
      <c r="J17" s="46">
        <f t="shared" si="0"/>
        <v>9.5531666666666659</v>
      </c>
      <c r="K17" s="48">
        <f t="shared" si="1"/>
        <v>238.82916666666665</v>
      </c>
      <c r="L17" s="47">
        <f t="shared" si="2"/>
        <v>17540.985966666663</v>
      </c>
      <c r="M17" s="47">
        <f t="shared" si="3"/>
        <v>20873.773300333327</v>
      </c>
    </row>
    <row r="18" spans="1:13" ht="12.6" customHeight="1">
      <c r="A18" s="518"/>
      <c r="B18" s="44" t="s">
        <v>495</v>
      </c>
      <c r="C18" s="246" t="s">
        <v>1794</v>
      </c>
      <c r="D18" s="45"/>
      <c r="E18" s="46">
        <f>Berechnung_Maickler_Turnhalle!N41*12</f>
        <v>207066.88333333333</v>
      </c>
      <c r="F18" s="46">
        <f>Berechnung_Maickler_Turnhalle!P41*12</f>
        <v>1672.7328333333335</v>
      </c>
      <c r="G18" s="47">
        <f>Berechnung_Maickler_Turnhalle!U41*12</f>
        <v>33454.656666666677</v>
      </c>
      <c r="H18" s="46">
        <f>Berechnung_Maickler_Turnhalle!V39</f>
        <v>34.454999999999998</v>
      </c>
      <c r="I18" s="47">
        <f>Berechnung_Maickler_Turnhalle!W39</f>
        <v>861.375</v>
      </c>
      <c r="J18" s="46">
        <f t="shared" si="0"/>
        <v>17.227499999999999</v>
      </c>
      <c r="K18" s="48">
        <f t="shared" si="1"/>
        <v>430.6875</v>
      </c>
      <c r="L18" s="47">
        <f t="shared" si="2"/>
        <v>33885.344166666677</v>
      </c>
      <c r="M18" s="47">
        <f t="shared" si="3"/>
        <v>40323.559558333342</v>
      </c>
    </row>
    <row r="19" spans="1:13" ht="12.6" customHeight="1">
      <c r="A19" s="518"/>
      <c r="B19" s="44" t="s">
        <v>496</v>
      </c>
      <c r="C19" s="246" t="s">
        <v>1889</v>
      </c>
      <c r="D19" s="186"/>
      <c r="E19" s="46">
        <f>Berechnung_Kunstwerk!N137*12</f>
        <v>42656.139999999985</v>
      </c>
      <c r="F19" s="46">
        <f>Berechnung_Kunstwerk!P137*12</f>
        <v>426.56139999999994</v>
      </c>
      <c r="G19" s="47">
        <f>Berechnung_Kunstwerk!U137*12</f>
        <v>8531.2279999999992</v>
      </c>
      <c r="H19" s="46">
        <f>Berechnung_Kunstwerk!V135</f>
        <v>151.57099999999997</v>
      </c>
      <c r="I19" s="47">
        <f>Berechnung_Kunstwerk!W135</f>
        <v>3789.2749999999996</v>
      </c>
      <c r="J19" s="46">
        <f t="shared" si="0"/>
        <v>75.785499999999985</v>
      </c>
      <c r="K19" s="48">
        <f t="shared" si="1"/>
        <v>1894.6374999999998</v>
      </c>
      <c r="L19" s="47">
        <f t="shared" si="2"/>
        <v>10425.8655</v>
      </c>
      <c r="M19" s="47">
        <f t="shared" si="3"/>
        <v>12406.779944999998</v>
      </c>
    </row>
    <row r="20" spans="1:13" ht="12.6" customHeight="1">
      <c r="A20" s="519"/>
      <c r="B20" s="44" t="s">
        <v>497</v>
      </c>
      <c r="C20" s="246" t="s">
        <v>1296</v>
      </c>
      <c r="D20" s="177"/>
      <c r="E20" s="176">
        <f>'Berechnung_Stadtteil-Familienze'!N83*12</f>
        <v>153090.79999999999</v>
      </c>
      <c r="F20" s="46">
        <f>'Berechnung_Stadtteil-Familienze'!P83*12</f>
        <v>1530.9079999999994</v>
      </c>
      <c r="G20" s="47">
        <f>'Berechnung_Stadtteil-Familienze'!U83*12</f>
        <v>30618.159999999989</v>
      </c>
      <c r="H20" s="46">
        <f>'Berechnung_Stadtteil-Familienze'!V81</f>
        <v>18.000666666666664</v>
      </c>
      <c r="I20" s="47">
        <f>'Berechnung_Stadtteil-Familienze'!W81</f>
        <v>450.01666666666654</v>
      </c>
      <c r="J20" s="46">
        <f t="shared" ref="J20" si="4">H20/2</f>
        <v>9.000333333333332</v>
      </c>
      <c r="K20" s="48">
        <f t="shared" ref="K20" si="5">I20/2</f>
        <v>225.00833333333327</v>
      </c>
      <c r="L20" s="47">
        <f t="shared" ref="L20:L22" si="6">G20+K20</f>
        <v>30843.168333333324</v>
      </c>
      <c r="M20" s="47">
        <f t="shared" ref="M20:M22" si="7">L20*1.19</f>
        <v>36703.370316666653</v>
      </c>
    </row>
    <row r="21" spans="1:13">
      <c r="A21" s="49"/>
      <c r="B21" s="28"/>
      <c r="C21" s="50"/>
      <c r="D21" s="51" t="s">
        <v>1881</v>
      </c>
      <c r="E21" s="52">
        <f>SUM(E8:E20)</f>
        <v>3834982.1153333341</v>
      </c>
      <c r="F21" s="52">
        <f t="shared" ref="F21:M21" si="8">SUM(F8:F20)</f>
        <v>28921.261143333326</v>
      </c>
      <c r="G21" s="178">
        <f>G8+G9+G10+G11+G13+G15+G17+G18+G19+G20</f>
        <v>578425.22286666674</v>
      </c>
      <c r="H21" s="52">
        <f t="shared" si="8"/>
        <v>1002.6377666666666</v>
      </c>
      <c r="I21" s="178">
        <f t="shared" si="8"/>
        <v>24955.935833333333</v>
      </c>
      <c r="J21" s="52">
        <f t="shared" si="8"/>
        <v>501.3188833333333</v>
      </c>
      <c r="K21" s="178">
        <f t="shared" si="8"/>
        <v>12477.967916666666</v>
      </c>
      <c r="L21" s="487">
        <f t="shared" si="8"/>
        <v>590903.19078333327</v>
      </c>
      <c r="M21" s="178">
        <f t="shared" si="8"/>
        <v>703174.79703216662</v>
      </c>
    </row>
    <row r="22" spans="1:13">
      <c r="A22" s="49"/>
      <c r="B22" s="28"/>
      <c r="C22" s="50"/>
      <c r="D22" s="488" t="s">
        <v>1882</v>
      </c>
      <c r="E22" s="51"/>
      <c r="F22" s="52"/>
      <c r="G22" s="53">
        <f>G8+G9+G10+G12+G14+G16+G17+G18+G19+G20</f>
        <v>585117.88880666671</v>
      </c>
      <c r="H22" s="52"/>
      <c r="I22" s="53"/>
      <c r="J22" s="52"/>
      <c r="K22" s="53">
        <v>12477.967916666666</v>
      </c>
      <c r="L22" s="485">
        <f t="shared" si="6"/>
        <v>597595.85672333336</v>
      </c>
      <c r="M22" s="486">
        <f t="shared" si="7"/>
        <v>711139.06950076669</v>
      </c>
    </row>
    <row r="23" spans="1:13">
      <c r="A23" s="49"/>
      <c r="B23" s="28"/>
      <c r="C23" s="54"/>
      <c r="D23" s="54"/>
      <c r="E23" s="55"/>
      <c r="F23" s="55"/>
      <c r="G23" s="55"/>
      <c r="H23" s="55"/>
      <c r="I23" s="55"/>
      <c r="J23" s="55"/>
      <c r="K23" s="55"/>
      <c r="L23" s="51"/>
      <c r="M23" s="51"/>
    </row>
    <row r="24" spans="1:13">
      <c r="A24" s="49"/>
      <c r="B24" s="28"/>
      <c r="C24" s="511" t="s">
        <v>47</v>
      </c>
      <c r="D24" s="511"/>
      <c r="E24" s="512" t="s">
        <v>1883</v>
      </c>
      <c r="F24" s="513"/>
      <c r="G24" s="513"/>
      <c r="H24" s="513"/>
      <c r="I24" s="513"/>
      <c r="J24" s="513"/>
      <c r="K24" s="513"/>
      <c r="L24" s="513"/>
      <c r="M24" s="51"/>
    </row>
    <row r="25" spans="1:13">
      <c r="A25" s="49"/>
      <c r="B25" s="28"/>
      <c r="C25" s="511"/>
      <c r="D25" s="511"/>
      <c r="E25" s="513"/>
      <c r="F25" s="513"/>
      <c r="G25" s="513"/>
      <c r="H25" s="513"/>
      <c r="I25" s="513"/>
      <c r="J25" s="513"/>
      <c r="K25" s="513"/>
      <c r="L25" s="513"/>
      <c r="M25" s="51"/>
    </row>
    <row r="26" spans="1:13">
      <c r="A26" s="49"/>
      <c r="B26" s="28"/>
      <c r="C26" s="54"/>
      <c r="D26" s="54"/>
      <c r="E26" s="159"/>
      <c r="F26" s="159"/>
      <c r="G26" s="159"/>
      <c r="H26" s="159"/>
      <c r="I26" s="159"/>
      <c r="J26" s="159"/>
      <c r="K26" s="159"/>
      <c r="L26" s="160"/>
      <c r="M26" s="51"/>
    </row>
    <row r="27" spans="1:13">
      <c r="A27" s="49"/>
      <c r="B27" s="28"/>
      <c r="C27" s="511" t="s">
        <v>34</v>
      </c>
      <c r="D27" s="511"/>
      <c r="E27" s="520"/>
      <c r="F27" s="520"/>
      <c r="G27" s="520"/>
      <c r="H27" s="520"/>
      <c r="I27" s="520"/>
      <c r="J27" s="520"/>
      <c r="K27" s="520"/>
      <c r="L27" s="520"/>
      <c r="M27" s="51"/>
    </row>
    <row r="28" spans="1:13">
      <c r="A28" s="49"/>
      <c r="B28" s="28"/>
      <c r="C28" s="511"/>
      <c r="D28" s="511"/>
      <c r="E28" s="520"/>
      <c r="F28" s="520"/>
      <c r="G28" s="520"/>
      <c r="H28" s="520"/>
      <c r="I28" s="520"/>
      <c r="J28" s="520"/>
      <c r="K28" s="520"/>
      <c r="L28" s="520"/>
      <c r="M28" s="51"/>
    </row>
    <row r="29" spans="1:13">
      <c r="A29" s="49"/>
      <c r="B29" s="28"/>
      <c r="C29" s="54"/>
      <c r="D29" s="54"/>
      <c r="E29" s="159"/>
      <c r="F29" s="159"/>
      <c r="G29" s="159"/>
      <c r="H29" s="159"/>
      <c r="I29" s="159"/>
      <c r="J29" s="159"/>
      <c r="K29" s="159"/>
      <c r="L29" s="160"/>
      <c r="M29" s="51"/>
    </row>
    <row r="30" spans="1:13">
      <c r="A30" s="49"/>
      <c r="B30" s="28"/>
      <c r="C30" s="511" t="s">
        <v>7</v>
      </c>
      <c r="D30" s="511"/>
      <c r="E30" s="520"/>
      <c r="F30" s="520"/>
      <c r="G30" s="520"/>
      <c r="H30" s="520"/>
      <c r="I30" s="520"/>
      <c r="J30" s="520"/>
      <c r="K30" s="520"/>
      <c r="L30" s="520"/>
      <c r="M30" s="51"/>
    </row>
    <row r="31" spans="1:13">
      <c r="A31" s="49"/>
      <c r="B31" s="28"/>
      <c r="C31" s="511"/>
      <c r="D31" s="511"/>
      <c r="E31" s="520"/>
      <c r="F31" s="520"/>
      <c r="G31" s="520"/>
      <c r="H31" s="520"/>
      <c r="I31" s="520"/>
      <c r="J31" s="520"/>
      <c r="K31" s="520"/>
      <c r="L31" s="520"/>
      <c r="M31" s="51"/>
    </row>
    <row r="32" spans="1:13">
      <c r="A32" s="49"/>
      <c r="B32" s="28"/>
      <c r="C32" s="54"/>
      <c r="D32" s="54"/>
      <c r="E32" s="159"/>
      <c r="F32" s="159"/>
      <c r="G32" s="159"/>
      <c r="H32" s="159"/>
      <c r="I32" s="159"/>
      <c r="J32" s="159"/>
      <c r="K32" s="159"/>
      <c r="L32" s="160"/>
      <c r="M32" s="51"/>
    </row>
    <row r="33" spans="1:13">
      <c r="A33" s="49"/>
      <c r="B33" s="28"/>
      <c r="C33" s="511" t="s">
        <v>48</v>
      </c>
      <c r="D33" s="511"/>
      <c r="E33" s="520"/>
      <c r="F33" s="520"/>
      <c r="G33" s="520"/>
      <c r="H33" s="520"/>
      <c r="I33" s="520"/>
      <c r="J33" s="520"/>
      <c r="K33" s="520"/>
      <c r="L33" s="520"/>
      <c r="M33" s="51"/>
    </row>
    <row r="34" spans="1:13">
      <c r="A34" s="49"/>
      <c r="B34" s="28"/>
      <c r="C34" s="511"/>
      <c r="D34" s="511"/>
      <c r="E34" s="520"/>
      <c r="F34" s="520"/>
      <c r="G34" s="520"/>
      <c r="H34" s="520"/>
      <c r="I34" s="520"/>
      <c r="J34" s="520"/>
      <c r="K34" s="520"/>
      <c r="L34" s="520"/>
      <c r="M34" s="51"/>
    </row>
    <row r="35" spans="1:13">
      <c r="A35" s="49"/>
      <c r="B35" s="28"/>
      <c r="C35" s="54"/>
      <c r="D35" s="54"/>
      <c r="E35" s="161"/>
      <c r="F35" s="161"/>
      <c r="G35" s="161"/>
      <c r="H35" s="161"/>
      <c r="I35" s="161"/>
      <c r="J35" s="161"/>
      <c r="K35" s="161"/>
      <c r="L35" s="161"/>
      <c r="M35" s="51"/>
    </row>
    <row r="36" spans="1:13">
      <c r="A36" s="49"/>
      <c r="B36" s="28"/>
      <c r="C36" s="511" t="s">
        <v>448</v>
      </c>
      <c r="D36" s="511"/>
      <c r="E36" s="520"/>
      <c r="F36" s="520"/>
      <c r="G36" s="520"/>
      <c r="H36" s="520"/>
      <c r="I36" s="520"/>
      <c r="J36" s="520"/>
      <c r="K36" s="520"/>
      <c r="L36" s="520"/>
      <c r="M36" s="51"/>
    </row>
    <row r="37" spans="1:13">
      <c r="A37" s="49"/>
      <c r="B37" s="28"/>
      <c r="C37" s="511"/>
      <c r="D37" s="511"/>
      <c r="E37" s="520"/>
      <c r="F37" s="520"/>
      <c r="G37" s="520"/>
      <c r="H37" s="520"/>
      <c r="I37" s="520"/>
      <c r="J37" s="520"/>
      <c r="K37" s="520"/>
      <c r="L37" s="520"/>
      <c r="M37" s="51"/>
    </row>
    <row r="38" spans="1:13">
      <c r="A38" s="49"/>
      <c r="B38" s="28"/>
      <c r="C38" s="54"/>
      <c r="D38" s="54"/>
      <c r="E38" s="161"/>
      <c r="F38" s="161"/>
      <c r="G38" s="161"/>
      <c r="H38" s="161"/>
      <c r="I38" s="161"/>
      <c r="J38" s="161"/>
      <c r="K38" s="161"/>
      <c r="L38" s="161"/>
      <c r="M38" s="51"/>
    </row>
    <row r="39" spans="1:13" ht="21.6" customHeight="1">
      <c r="A39" s="49"/>
      <c r="B39" s="28"/>
      <c r="C39" s="54"/>
      <c r="D39" s="54"/>
      <c r="E39" s="162"/>
      <c r="F39" s="162"/>
      <c r="G39" s="162"/>
      <c r="H39" s="162"/>
      <c r="I39" s="163"/>
      <c r="J39" s="163"/>
      <c r="K39" s="161"/>
      <c r="L39" s="161"/>
      <c r="M39" s="51"/>
    </row>
    <row r="40" spans="1:13" ht="11.45" customHeight="1">
      <c r="A40" s="49"/>
      <c r="B40" s="28"/>
      <c r="C40" s="50"/>
      <c r="D40" s="51"/>
      <c r="E40" s="160"/>
      <c r="F40" s="160"/>
      <c r="G40" s="160"/>
      <c r="H40" s="160"/>
      <c r="I40" s="160"/>
      <c r="J40" s="160"/>
      <c r="K40" s="160"/>
      <c r="L40" s="160"/>
      <c r="M40" s="51"/>
    </row>
    <row r="41" spans="1:13">
      <c r="A41" s="49"/>
      <c r="B41" s="28"/>
      <c r="C41" s="520"/>
      <c r="D41" s="520"/>
      <c r="E41" s="520"/>
      <c r="F41" s="520"/>
      <c r="G41" s="520"/>
      <c r="H41" s="520"/>
      <c r="I41" s="520"/>
      <c r="J41" s="520"/>
      <c r="K41" s="520"/>
      <c r="L41" s="520"/>
      <c r="M41" s="51"/>
    </row>
    <row r="42" spans="1:13">
      <c r="A42" s="49"/>
      <c r="B42" s="28"/>
      <c r="C42" s="520"/>
      <c r="D42" s="520"/>
      <c r="E42" s="520"/>
      <c r="F42" s="520"/>
      <c r="G42" s="520"/>
      <c r="H42" s="520"/>
      <c r="I42" s="520"/>
      <c r="J42" s="520"/>
      <c r="K42" s="520"/>
      <c r="L42" s="520"/>
      <c r="M42" s="51"/>
    </row>
    <row r="43" spans="1:13">
      <c r="A43" s="49"/>
      <c r="B43" s="28"/>
      <c r="C43" s="521" t="s">
        <v>49</v>
      </c>
      <c r="D43" s="521"/>
      <c r="E43" s="522" t="s">
        <v>50</v>
      </c>
      <c r="F43" s="522"/>
      <c r="G43" s="522"/>
      <c r="H43" s="522"/>
      <c r="I43" s="522"/>
      <c r="J43" s="522"/>
      <c r="K43" s="522"/>
      <c r="L43" s="522"/>
      <c r="M43" s="51"/>
    </row>
    <row r="44" spans="1:13">
      <c r="A44" s="49"/>
      <c r="B44" s="28"/>
      <c r="C44" s="56"/>
      <c r="D44" s="56"/>
      <c r="E44" s="57"/>
      <c r="F44" s="57"/>
      <c r="G44" s="57"/>
      <c r="H44" s="57"/>
      <c r="I44" s="57"/>
      <c r="J44" s="57"/>
      <c r="K44" s="57"/>
      <c r="L44" s="57"/>
      <c r="M44" s="51"/>
    </row>
  </sheetData>
  <sheetProtection algorithmName="SHA-512" hashValue="Lt+gN7yaurFKjRgQUF2zN3o9pRhQXdXqxCsoXsocQNNfh6FzQ1eFeFCAHkfAV6SbQlEA2WbM71FwT95P9+effg==" saltValue="vIa+S0xA13uOFxcUdDR9/A==" spinCount="100000" sheet="1" objects="1" scenarios="1"/>
  <mergeCells count="19">
    <mergeCell ref="C36:D37"/>
    <mergeCell ref="E36:L37"/>
    <mergeCell ref="C41:D42"/>
    <mergeCell ref="E41:L42"/>
    <mergeCell ref="C43:D43"/>
    <mergeCell ref="E43:L43"/>
    <mergeCell ref="C27:D28"/>
    <mergeCell ref="E27:L28"/>
    <mergeCell ref="C30:D31"/>
    <mergeCell ref="E30:L31"/>
    <mergeCell ref="C33:D34"/>
    <mergeCell ref="E33:L34"/>
    <mergeCell ref="C24:D25"/>
    <mergeCell ref="E24:L25"/>
    <mergeCell ref="A4:D4"/>
    <mergeCell ref="E6:G6"/>
    <mergeCell ref="H6:K6"/>
    <mergeCell ref="L6:M6"/>
    <mergeCell ref="A8:A20"/>
  </mergeCells>
  <phoneticPr fontId="51" type="noConversion"/>
  <conditionalFormatting sqref="E8:M20">
    <cfRule type="cellIs" dxfId="1" priority="11" stopIfTrue="1" operator="equal">
      <formula>0</formula>
    </cfRule>
  </conditionalFormatting>
  <conditionalFormatting sqref="L22:M22">
    <cfRule type="cellIs" dxfId="0" priority="1" stopIfTrue="1" operator="equal">
      <formula>0</formula>
    </cfRule>
  </conditionalFormatting>
  <pageMargins left="0" right="0" top="0.39409448818897608" bottom="0.39409448818897608" header="0" footer="0"/>
  <pageSetup paperSize="9" scale="86" orientation="landscape" r:id="rId1"/>
  <headerFooter>
    <oddHeader>&amp;C&amp;A</oddHeader>
    <oddFooter>&amp;CSeite &amp;P</oddFooter>
  </headerFooter>
  <colBreaks count="1" manualBreakCount="1">
    <brk id="1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75B5E-8B15-4DFF-BF6E-3CD4CDF360CF}">
  <sheetPr codeName="Tabelle9">
    <tabColor rgb="FFFFFF00"/>
  </sheetPr>
  <dimension ref="A1:AMJ76"/>
  <sheetViews>
    <sheetView topLeftCell="A4" workbookViewId="0">
      <selection activeCell="M10" sqref="M10"/>
    </sheetView>
  </sheetViews>
  <sheetFormatPr baseColWidth="10" defaultRowHeight="14.25"/>
  <cols>
    <col min="1" max="1" width="3.625" style="66" customWidth="1"/>
    <col min="2" max="2" width="11.125" style="98" customWidth="1"/>
    <col min="3" max="3" width="51.875" style="99" customWidth="1"/>
    <col min="4" max="4" width="10.625" style="99" customWidth="1"/>
    <col min="5" max="5" width="9.5" style="100" customWidth="1"/>
    <col min="6" max="6" width="8.125" style="101" customWidth="1"/>
    <col min="7" max="7" width="4.625" style="99" customWidth="1"/>
    <col min="8" max="1024" width="10.625" style="66" customWidth="1"/>
    <col min="1025" max="1025" width="11" customWidth="1"/>
  </cols>
  <sheetData>
    <row r="1" spans="2:7">
      <c r="B1" s="525" t="s">
        <v>51</v>
      </c>
      <c r="C1" s="525"/>
      <c r="D1" s="525"/>
      <c r="E1" s="63" t="s">
        <v>52</v>
      </c>
      <c r="F1" s="64" t="s">
        <v>53</v>
      </c>
      <c r="G1" s="65"/>
    </row>
    <row r="2" spans="2:7">
      <c r="B2" s="67" t="s">
        <v>54</v>
      </c>
      <c r="C2" s="526" t="str">
        <f>Objektübersicht!E24</f>
        <v>Bieter 2025</v>
      </c>
      <c r="D2" s="526"/>
      <c r="E2" s="68"/>
      <c r="F2" s="69" t="s">
        <v>11</v>
      </c>
      <c r="G2" s="527" t="s">
        <v>55</v>
      </c>
    </row>
    <row r="3" spans="2:7">
      <c r="B3" s="67" t="s">
        <v>56</v>
      </c>
      <c r="C3" s="70" t="s">
        <v>1726</v>
      </c>
      <c r="D3" s="70"/>
      <c r="E3" s="71">
        <v>1</v>
      </c>
      <c r="F3" s="72">
        <v>20</v>
      </c>
      <c r="G3" s="527"/>
    </row>
    <row r="4" spans="2:7">
      <c r="B4" s="67" t="s">
        <v>58</v>
      </c>
      <c r="C4" s="70" t="s">
        <v>59</v>
      </c>
      <c r="D4" s="73"/>
      <c r="E4" s="74"/>
      <c r="F4" s="75"/>
      <c r="G4" s="527"/>
    </row>
    <row r="5" spans="2:7">
      <c r="B5" s="76" t="s">
        <v>60</v>
      </c>
      <c r="C5" s="70" t="s">
        <v>61</v>
      </c>
      <c r="D5" s="73"/>
      <c r="E5" s="77"/>
      <c r="F5" s="75"/>
      <c r="G5" s="527"/>
    </row>
    <row r="6" spans="2:7">
      <c r="B6" s="76" t="s">
        <v>62</v>
      </c>
      <c r="C6" s="73" t="s">
        <v>63</v>
      </c>
      <c r="D6" s="73"/>
      <c r="E6" s="78"/>
      <c r="F6" s="165">
        <f t="shared" ref="F6:F11" si="0">$F$3*E6</f>
        <v>0</v>
      </c>
      <c r="G6" s="527"/>
    </row>
    <row r="7" spans="2:7">
      <c r="B7" s="76" t="s">
        <v>64</v>
      </c>
      <c r="C7" s="73" t="s">
        <v>65</v>
      </c>
      <c r="D7" s="73"/>
      <c r="E7" s="78"/>
      <c r="F7" s="165">
        <f t="shared" si="0"/>
        <v>0</v>
      </c>
      <c r="G7" s="527"/>
    </row>
    <row r="8" spans="2:7">
      <c r="B8" s="76" t="s">
        <v>66</v>
      </c>
      <c r="C8" s="73" t="s">
        <v>449</v>
      </c>
      <c r="D8" s="73"/>
      <c r="E8" s="78"/>
      <c r="F8" s="165">
        <f t="shared" si="0"/>
        <v>0</v>
      </c>
      <c r="G8" s="527"/>
    </row>
    <row r="9" spans="2:7">
      <c r="B9" s="76" t="s">
        <v>67</v>
      </c>
      <c r="C9" s="73" t="s">
        <v>68</v>
      </c>
      <c r="D9" s="73"/>
      <c r="E9" s="78"/>
      <c r="F9" s="165">
        <f t="shared" si="0"/>
        <v>0</v>
      </c>
      <c r="G9" s="527"/>
    </row>
    <row r="10" spans="2:7">
      <c r="B10" s="76" t="s">
        <v>69</v>
      </c>
      <c r="C10" s="73" t="s">
        <v>70</v>
      </c>
      <c r="D10" s="73"/>
      <c r="E10" s="78"/>
      <c r="F10" s="165">
        <f t="shared" si="0"/>
        <v>0</v>
      </c>
      <c r="G10" s="527"/>
    </row>
    <row r="11" spans="2:7">
      <c r="B11" s="76" t="s">
        <v>71</v>
      </c>
      <c r="C11" s="164" t="s">
        <v>72</v>
      </c>
      <c r="D11" s="73"/>
      <c r="E11" s="78"/>
      <c r="F11" s="165">
        <f t="shared" si="0"/>
        <v>0</v>
      </c>
      <c r="G11" s="527"/>
    </row>
    <row r="12" spans="2:7">
      <c r="B12" s="67"/>
      <c r="C12" s="70" t="s">
        <v>73</v>
      </c>
      <c r="D12" s="70"/>
      <c r="E12" s="71">
        <f>E6+E7+E8+E9+E10+E11</f>
        <v>0</v>
      </c>
      <c r="F12" s="166">
        <f>SUM(F6:F11)</f>
        <v>0</v>
      </c>
      <c r="G12" s="527"/>
    </row>
    <row r="13" spans="2:7">
      <c r="B13" s="67"/>
      <c r="C13" s="70"/>
      <c r="D13" s="70"/>
      <c r="E13" s="79"/>
      <c r="F13" s="166"/>
      <c r="G13" s="527"/>
    </row>
    <row r="14" spans="2:7">
      <c r="B14" s="76" t="s">
        <v>74</v>
      </c>
      <c r="C14" s="70" t="s">
        <v>75</v>
      </c>
      <c r="D14" s="73"/>
      <c r="E14" s="80"/>
      <c r="F14" s="165"/>
      <c r="G14" s="527"/>
    </row>
    <row r="15" spans="2:7">
      <c r="B15" s="76" t="s">
        <v>76</v>
      </c>
      <c r="C15" s="73" t="s">
        <v>77</v>
      </c>
      <c r="D15" s="78"/>
      <c r="E15" s="80"/>
      <c r="F15" s="165"/>
      <c r="G15" s="527"/>
    </row>
    <row r="16" spans="2:7">
      <c r="B16" s="76"/>
      <c r="C16" s="73" t="s">
        <v>78</v>
      </c>
      <c r="D16" s="84">
        <f>E12*D15</f>
        <v>0</v>
      </c>
      <c r="E16" s="82">
        <f>D16+D15</f>
        <v>0</v>
      </c>
      <c r="F16" s="165">
        <f>F3*E16</f>
        <v>0</v>
      </c>
      <c r="G16" s="527"/>
    </row>
    <row r="17" spans="2:7">
      <c r="B17" s="76"/>
      <c r="C17" s="73"/>
      <c r="D17" s="83"/>
      <c r="E17" s="82"/>
      <c r="F17" s="165"/>
      <c r="G17" s="527"/>
    </row>
    <row r="18" spans="2:7">
      <c r="B18" s="76" t="s">
        <v>79</v>
      </c>
      <c r="C18" s="73" t="s">
        <v>80</v>
      </c>
      <c r="D18" s="78"/>
      <c r="E18" s="82"/>
      <c r="F18" s="165"/>
      <c r="G18" s="527"/>
    </row>
    <row r="19" spans="2:7">
      <c r="B19" s="76"/>
      <c r="C19" s="73" t="s">
        <v>81</v>
      </c>
      <c r="D19" s="84">
        <f>E12*D18</f>
        <v>0</v>
      </c>
      <c r="E19" s="82">
        <f>D19+D18</f>
        <v>0</v>
      </c>
      <c r="F19" s="165">
        <f>E19*F3</f>
        <v>0</v>
      </c>
      <c r="G19" s="527"/>
    </row>
    <row r="20" spans="2:7">
      <c r="B20" s="76"/>
      <c r="C20" s="73"/>
      <c r="D20" s="83"/>
      <c r="E20" s="82"/>
      <c r="F20" s="165"/>
      <c r="G20" s="527"/>
    </row>
    <row r="21" spans="2:7">
      <c r="B21" s="76" t="s">
        <v>82</v>
      </c>
      <c r="C21" s="73" t="s">
        <v>83</v>
      </c>
      <c r="D21" s="78"/>
      <c r="E21" s="82"/>
      <c r="F21" s="165"/>
      <c r="G21" s="527"/>
    </row>
    <row r="22" spans="2:7">
      <c r="B22" s="76"/>
      <c r="C22" s="73" t="s">
        <v>84</v>
      </c>
      <c r="D22" s="84">
        <f>E12*D21</f>
        <v>0</v>
      </c>
      <c r="E22" s="82">
        <f>D22+D21</f>
        <v>0</v>
      </c>
      <c r="F22" s="165">
        <f>E22*F3</f>
        <v>0</v>
      </c>
      <c r="G22" s="527"/>
    </row>
    <row r="23" spans="2:7">
      <c r="B23" s="76"/>
      <c r="C23" s="73"/>
      <c r="D23" s="85"/>
      <c r="E23" s="82"/>
      <c r="F23" s="165"/>
      <c r="G23" s="527"/>
    </row>
    <row r="24" spans="2:7">
      <c r="B24" s="76" t="s">
        <v>85</v>
      </c>
      <c r="C24" s="73" t="s">
        <v>86</v>
      </c>
      <c r="D24" s="78"/>
      <c r="E24" s="82"/>
      <c r="F24" s="165"/>
      <c r="G24" s="527"/>
    </row>
    <row r="25" spans="2:7">
      <c r="B25" s="76"/>
      <c r="C25" s="73" t="s">
        <v>87</v>
      </c>
      <c r="D25" s="84">
        <f>E12*D24</f>
        <v>0</v>
      </c>
      <c r="E25" s="82">
        <f>D25+D24</f>
        <v>0</v>
      </c>
      <c r="F25" s="165">
        <f>F3*E25</f>
        <v>0</v>
      </c>
      <c r="G25" s="527"/>
    </row>
    <row r="26" spans="2:7">
      <c r="B26" s="76"/>
      <c r="C26" s="73"/>
      <c r="D26" s="85"/>
      <c r="E26" s="82"/>
      <c r="F26" s="165"/>
      <c r="G26" s="527"/>
    </row>
    <row r="27" spans="2:7">
      <c r="B27" s="76" t="s">
        <v>88</v>
      </c>
      <c r="C27" s="73" t="s">
        <v>89</v>
      </c>
      <c r="D27" s="78"/>
      <c r="E27" s="82"/>
      <c r="F27" s="165"/>
      <c r="G27" s="527"/>
    </row>
    <row r="28" spans="2:7">
      <c r="B28" s="76"/>
      <c r="C28" s="73" t="s">
        <v>90</v>
      </c>
      <c r="D28" s="84">
        <f>E12*D27</f>
        <v>0</v>
      </c>
      <c r="E28" s="82">
        <f>D28+D27</f>
        <v>0</v>
      </c>
      <c r="F28" s="165">
        <f>F3*E28</f>
        <v>0</v>
      </c>
      <c r="G28" s="527"/>
    </row>
    <row r="29" spans="2:7">
      <c r="B29" s="76"/>
      <c r="C29" s="73"/>
      <c r="D29" s="73"/>
      <c r="E29" s="82"/>
      <c r="F29" s="165"/>
      <c r="G29" s="527"/>
    </row>
    <row r="30" spans="2:7">
      <c r="B30" s="76" t="s">
        <v>91</v>
      </c>
      <c r="C30" s="73" t="s">
        <v>92</v>
      </c>
      <c r="D30" s="73"/>
      <c r="E30" s="78"/>
      <c r="F30" s="165">
        <f>F3*E30</f>
        <v>0</v>
      </c>
      <c r="G30" s="527"/>
    </row>
    <row r="31" spans="2:7">
      <c r="B31" s="76" t="s">
        <v>93</v>
      </c>
      <c r="C31" s="73" t="s">
        <v>94</v>
      </c>
      <c r="D31" s="73"/>
      <c r="E31" s="78"/>
      <c r="F31" s="165">
        <f>F3*E31</f>
        <v>0</v>
      </c>
      <c r="G31" s="527"/>
    </row>
    <row r="32" spans="2:7">
      <c r="B32" s="76"/>
      <c r="C32" s="70" t="s">
        <v>95</v>
      </c>
      <c r="D32" s="73"/>
      <c r="E32" s="71">
        <f>E16+E19+E22+E25+E28+E30+E31</f>
        <v>0</v>
      </c>
      <c r="F32" s="166">
        <f>SUM(F16:F31)</f>
        <v>0</v>
      </c>
      <c r="G32" s="527"/>
    </row>
    <row r="33" spans="2:7">
      <c r="B33" s="76"/>
      <c r="C33" s="73"/>
      <c r="D33" s="73"/>
      <c r="E33" s="80"/>
      <c r="F33" s="165"/>
      <c r="G33" s="527"/>
    </row>
    <row r="34" spans="2:7">
      <c r="B34" s="76"/>
      <c r="C34" s="70" t="s">
        <v>96</v>
      </c>
      <c r="D34" s="73"/>
      <c r="E34" s="80"/>
      <c r="F34" s="165"/>
      <c r="G34" s="527"/>
    </row>
    <row r="35" spans="2:7">
      <c r="B35" s="76" t="s">
        <v>97</v>
      </c>
      <c r="C35" s="73" t="s">
        <v>98</v>
      </c>
      <c r="D35" s="73"/>
      <c r="E35" s="78"/>
      <c r="F35" s="165">
        <f>F3*E35</f>
        <v>0</v>
      </c>
      <c r="G35" s="527"/>
    </row>
    <row r="36" spans="2:7">
      <c r="B36" s="76" t="s">
        <v>99</v>
      </c>
      <c r="C36" s="73" t="s">
        <v>100</v>
      </c>
      <c r="D36" s="73"/>
      <c r="E36" s="78"/>
      <c r="F36" s="165">
        <f>F3*E36</f>
        <v>0</v>
      </c>
      <c r="G36" s="527"/>
    </row>
    <row r="37" spans="2:7">
      <c r="B37" s="76"/>
      <c r="C37" s="70" t="s">
        <v>101</v>
      </c>
      <c r="D37" s="73"/>
      <c r="E37" s="71">
        <f>SUM(E35:E36)</f>
        <v>0</v>
      </c>
      <c r="F37" s="166">
        <f>SUM(F35:F36)</f>
        <v>0</v>
      </c>
      <c r="G37" s="527"/>
    </row>
    <row r="38" spans="2:7">
      <c r="B38" s="76"/>
      <c r="C38" s="73"/>
      <c r="D38" s="73"/>
      <c r="E38" s="75"/>
      <c r="F38" s="165"/>
      <c r="G38" s="527"/>
    </row>
    <row r="39" spans="2:7">
      <c r="B39" s="67"/>
      <c r="C39" s="70" t="s">
        <v>102</v>
      </c>
      <c r="D39" s="70"/>
      <c r="E39" s="86">
        <f>E37+E32+E12+E3</f>
        <v>1</v>
      </c>
      <c r="F39" s="166">
        <f>F37+F32+F12+F3</f>
        <v>20</v>
      </c>
      <c r="G39" s="527"/>
    </row>
    <row r="40" spans="2:7">
      <c r="B40" s="67"/>
      <c r="C40" s="70"/>
      <c r="D40" s="70"/>
      <c r="E40" s="86"/>
      <c r="F40" s="166"/>
      <c r="G40" s="527"/>
    </row>
    <row r="41" spans="2:7">
      <c r="B41" s="67" t="s">
        <v>103</v>
      </c>
      <c r="C41" s="70" t="s">
        <v>104</v>
      </c>
      <c r="D41" s="73"/>
      <c r="E41" s="82"/>
      <c r="F41" s="165"/>
      <c r="G41" s="528" t="s">
        <v>105</v>
      </c>
    </row>
    <row r="42" spans="2:7">
      <c r="B42" s="76" t="s">
        <v>106</v>
      </c>
      <c r="C42" s="73" t="s">
        <v>458</v>
      </c>
      <c r="D42" s="73"/>
      <c r="E42" s="78"/>
      <c r="F42" s="165">
        <f>F3*E42</f>
        <v>0</v>
      </c>
      <c r="G42" s="528"/>
    </row>
    <row r="43" spans="2:7">
      <c r="B43" s="76" t="s">
        <v>107</v>
      </c>
      <c r="C43" s="73" t="s">
        <v>450</v>
      </c>
      <c r="D43" s="73"/>
      <c r="E43" s="82"/>
      <c r="F43" s="165"/>
      <c r="G43" s="528"/>
    </row>
    <row r="44" spans="2:7">
      <c r="B44" s="76" t="s">
        <v>108</v>
      </c>
      <c r="C44" s="87" t="s">
        <v>455</v>
      </c>
      <c r="D44" s="73"/>
      <c r="E44" s="78"/>
      <c r="F44" s="165">
        <f>F3*E44</f>
        <v>0</v>
      </c>
      <c r="G44" s="528"/>
    </row>
    <row r="45" spans="2:7">
      <c r="B45" s="76" t="s">
        <v>109</v>
      </c>
      <c r="C45" s="73" t="s">
        <v>110</v>
      </c>
      <c r="D45" s="73"/>
      <c r="E45" s="78"/>
      <c r="F45" s="165">
        <f>F3*E45</f>
        <v>0</v>
      </c>
      <c r="G45" s="528"/>
    </row>
    <row r="46" spans="2:7">
      <c r="B46" s="76"/>
      <c r="C46" s="88" t="s">
        <v>451</v>
      </c>
      <c r="D46" s="73"/>
      <c r="E46" s="82">
        <f>SUM(E44:E45)</f>
        <v>0</v>
      </c>
      <c r="F46" s="165">
        <f>SUM(F44:F45)</f>
        <v>0</v>
      </c>
      <c r="G46" s="528"/>
    </row>
    <row r="47" spans="2:7">
      <c r="B47" s="76"/>
      <c r="C47" s="70"/>
      <c r="D47" s="73"/>
      <c r="E47" s="82"/>
      <c r="F47" s="165"/>
      <c r="G47" s="528"/>
    </row>
    <row r="48" spans="2:7">
      <c r="B48" s="76" t="s">
        <v>111</v>
      </c>
      <c r="C48" s="73" t="s">
        <v>112</v>
      </c>
      <c r="D48" s="73"/>
      <c r="E48" s="82"/>
      <c r="F48" s="165"/>
      <c r="G48" s="528"/>
    </row>
    <row r="49" spans="2:7">
      <c r="B49" s="76" t="s">
        <v>113</v>
      </c>
      <c r="C49" s="73" t="s">
        <v>114</v>
      </c>
      <c r="D49" s="73"/>
      <c r="E49" s="78"/>
      <c r="F49" s="165">
        <f>$F$3*E49</f>
        <v>0</v>
      </c>
      <c r="G49" s="528"/>
    </row>
    <row r="50" spans="2:7">
      <c r="B50" s="76" t="s">
        <v>115</v>
      </c>
      <c r="C50" s="73" t="s">
        <v>116</v>
      </c>
      <c r="D50" s="73"/>
      <c r="E50" s="78"/>
      <c r="F50" s="165">
        <f>$F$3*E50</f>
        <v>0</v>
      </c>
      <c r="G50" s="528"/>
    </row>
    <row r="51" spans="2:7">
      <c r="B51" s="76"/>
      <c r="C51" s="88" t="s">
        <v>117</v>
      </c>
      <c r="D51" s="73"/>
      <c r="E51" s="82">
        <f>SUM(E49:E50)</f>
        <v>0</v>
      </c>
      <c r="F51" s="165">
        <f>SUM(F49:F50)</f>
        <v>0</v>
      </c>
      <c r="G51" s="528"/>
    </row>
    <row r="52" spans="2:7">
      <c r="B52" s="76"/>
      <c r="C52" s="73"/>
      <c r="D52" s="73"/>
      <c r="E52" s="82"/>
      <c r="F52" s="165"/>
      <c r="G52" s="528"/>
    </row>
    <row r="53" spans="2:7">
      <c r="B53" s="67"/>
      <c r="C53" s="70" t="s">
        <v>118</v>
      </c>
      <c r="D53" s="70"/>
      <c r="E53" s="86">
        <f>E42+E46+E51</f>
        <v>0</v>
      </c>
      <c r="F53" s="166">
        <f>F42+F46+F51</f>
        <v>0</v>
      </c>
      <c r="G53" s="528"/>
    </row>
    <row r="54" spans="2:7">
      <c r="B54" s="67"/>
      <c r="C54" s="70"/>
      <c r="D54" s="70"/>
      <c r="E54" s="86"/>
      <c r="F54" s="166"/>
      <c r="G54" s="528"/>
    </row>
    <row r="55" spans="2:7">
      <c r="B55" s="76" t="s">
        <v>119</v>
      </c>
      <c r="C55" s="70" t="s">
        <v>120</v>
      </c>
      <c r="D55" s="73"/>
      <c r="E55" s="82"/>
      <c r="F55" s="165"/>
      <c r="G55" s="529" t="s">
        <v>121</v>
      </c>
    </row>
    <row r="56" spans="2:7">
      <c r="B56" s="76" t="s">
        <v>122</v>
      </c>
      <c r="C56" s="73" t="s">
        <v>123</v>
      </c>
      <c r="D56" s="73"/>
      <c r="E56" s="82"/>
      <c r="F56" s="165"/>
      <c r="G56" s="529"/>
    </row>
    <row r="57" spans="2:7">
      <c r="B57" s="76" t="s">
        <v>124</v>
      </c>
      <c r="C57" s="73" t="s">
        <v>453</v>
      </c>
      <c r="D57" s="73"/>
      <c r="E57" s="78"/>
      <c r="F57" s="165">
        <f>$F$3*E57</f>
        <v>0</v>
      </c>
      <c r="G57" s="529"/>
    </row>
    <row r="58" spans="2:7">
      <c r="B58" s="76" t="s">
        <v>125</v>
      </c>
      <c r="C58" s="73" t="s">
        <v>452</v>
      </c>
      <c r="D58" s="73"/>
      <c r="E58" s="78"/>
      <c r="F58" s="165">
        <f>$F$3*E58</f>
        <v>0</v>
      </c>
      <c r="G58" s="529"/>
    </row>
    <row r="59" spans="2:7">
      <c r="B59" s="76" t="s">
        <v>126</v>
      </c>
      <c r="C59" s="73" t="s">
        <v>127</v>
      </c>
      <c r="D59" s="73"/>
      <c r="E59" s="78"/>
      <c r="F59" s="165">
        <f>$F$3*E59</f>
        <v>0</v>
      </c>
      <c r="G59" s="529"/>
    </row>
    <row r="60" spans="2:7">
      <c r="B60" s="76" t="s">
        <v>128</v>
      </c>
      <c r="C60" s="73" t="s">
        <v>129</v>
      </c>
      <c r="D60" s="73"/>
      <c r="E60" s="82"/>
      <c r="F60" s="165"/>
      <c r="G60" s="529"/>
    </row>
    <row r="61" spans="2:7">
      <c r="B61" s="76" t="s">
        <v>130</v>
      </c>
      <c r="C61" s="73" t="s">
        <v>456</v>
      </c>
      <c r="D61" s="73"/>
      <c r="E61" s="78"/>
      <c r="F61" s="165">
        <f t="shared" ref="F61:F66" si="1">$F$3*E61</f>
        <v>0</v>
      </c>
      <c r="G61" s="529"/>
    </row>
    <row r="62" spans="2:7">
      <c r="B62" s="76" t="s">
        <v>131</v>
      </c>
      <c r="C62" s="73" t="s">
        <v>132</v>
      </c>
      <c r="D62" s="73"/>
      <c r="E62" s="78"/>
      <c r="F62" s="165">
        <f t="shared" si="1"/>
        <v>0</v>
      </c>
      <c r="G62" s="529"/>
    </row>
    <row r="63" spans="2:7">
      <c r="B63" s="76" t="s">
        <v>133</v>
      </c>
      <c r="C63" s="73" t="s">
        <v>134</v>
      </c>
      <c r="D63" s="73"/>
      <c r="E63" s="78"/>
      <c r="F63" s="165">
        <f t="shared" si="1"/>
        <v>0</v>
      </c>
      <c r="G63" s="529"/>
    </row>
    <row r="64" spans="2:7">
      <c r="B64" s="76" t="s">
        <v>135</v>
      </c>
      <c r="C64" s="73" t="s">
        <v>136</v>
      </c>
      <c r="D64" s="73"/>
      <c r="E64" s="78"/>
      <c r="F64" s="165">
        <f t="shared" si="1"/>
        <v>0</v>
      </c>
      <c r="G64" s="529"/>
    </row>
    <row r="65" spans="2:7">
      <c r="B65" s="76" t="s">
        <v>137</v>
      </c>
      <c r="C65" s="73" t="s">
        <v>459</v>
      </c>
      <c r="D65" s="73"/>
      <c r="E65" s="78"/>
      <c r="F65" s="165">
        <f t="shared" si="1"/>
        <v>0</v>
      </c>
      <c r="G65" s="529"/>
    </row>
    <row r="66" spans="2:7">
      <c r="B66" s="76" t="s">
        <v>138</v>
      </c>
      <c r="C66" s="73" t="s">
        <v>139</v>
      </c>
      <c r="D66" s="73"/>
      <c r="E66" s="78"/>
      <c r="F66" s="165">
        <f t="shared" si="1"/>
        <v>0</v>
      </c>
      <c r="G66" s="529"/>
    </row>
    <row r="67" spans="2:7">
      <c r="B67" s="67"/>
      <c r="C67" s="70" t="s">
        <v>140</v>
      </c>
      <c r="D67" s="70"/>
      <c r="E67" s="86">
        <f>SUM(E55:E66)</f>
        <v>0</v>
      </c>
      <c r="F67" s="166">
        <f>SUM(F57:F66)</f>
        <v>0</v>
      </c>
      <c r="G67" s="529"/>
    </row>
    <row r="68" spans="2:7">
      <c r="B68" s="67"/>
      <c r="C68" s="70"/>
      <c r="D68" s="70"/>
      <c r="E68" s="86"/>
      <c r="F68" s="166"/>
      <c r="G68" s="529"/>
    </row>
    <row r="69" spans="2:7">
      <c r="B69" s="67" t="s">
        <v>141</v>
      </c>
      <c r="C69" s="70" t="s">
        <v>142</v>
      </c>
      <c r="D69" s="73"/>
      <c r="E69" s="71">
        <f>E39+E53+E67</f>
        <v>1</v>
      </c>
      <c r="F69" s="166">
        <f>ROUND($F$3*E69,2)</f>
        <v>20</v>
      </c>
      <c r="G69" s="89"/>
    </row>
    <row r="70" spans="2:7">
      <c r="B70" s="67"/>
      <c r="C70" s="70"/>
      <c r="D70" s="73"/>
      <c r="E70" s="71"/>
      <c r="F70" s="166"/>
      <c r="G70" s="89"/>
    </row>
    <row r="71" spans="2:7">
      <c r="B71" s="76" t="s">
        <v>143</v>
      </c>
      <c r="C71" s="90" t="s">
        <v>144</v>
      </c>
      <c r="D71" s="91">
        <f>F71/F72</f>
        <v>0</v>
      </c>
      <c r="E71" s="78"/>
      <c r="F71" s="165">
        <f>F3*E71</f>
        <v>0</v>
      </c>
      <c r="G71" s="89"/>
    </row>
    <row r="72" spans="2:7">
      <c r="B72" s="67" t="s">
        <v>145</v>
      </c>
      <c r="C72" s="70" t="s">
        <v>146</v>
      </c>
      <c r="D72" s="73"/>
      <c r="E72" s="92">
        <f>SUM(E69:E71)</f>
        <v>1</v>
      </c>
      <c r="F72" s="167">
        <f>SUM(F69:F71)</f>
        <v>20</v>
      </c>
      <c r="G72" s="89"/>
    </row>
    <row r="73" spans="2:7">
      <c r="B73" s="447">
        <v>0.8</v>
      </c>
      <c r="C73" s="523" t="s">
        <v>1727</v>
      </c>
      <c r="D73" s="523"/>
      <c r="E73" s="94"/>
      <c r="F73" s="95"/>
      <c r="G73" s="96"/>
    </row>
    <row r="74" spans="2:7">
      <c r="B74" s="447">
        <v>0.3</v>
      </c>
      <c r="C74" s="523" t="s">
        <v>1728</v>
      </c>
      <c r="D74" s="523"/>
      <c r="E74" s="524" t="s">
        <v>147</v>
      </c>
      <c r="F74" s="524"/>
      <c r="G74" s="524"/>
    </row>
    <row r="75" spans="2:7">
      <c r="B75" s="447">
        <v>0</v>
      </c>
      <c r="C75" s="523" t="s">
        <v>148</v>
      </c>
      <c r="D75" s="523"/>
      <c r="E75" s="524"/>
      <c r="F75" s="524"/>
      <c r="G75" s="524"/>
    </row>
    <row r="76" spans="2:7">
      <c r="B76" s="97">
        <f>F39/F72</f>
        <v>1</v>
      </c>
      <c r="C76" s="523" t="s">
        <v>149</v>
      </c>
      <c r="D76" s="523"/>
      <c r="E76" s="524"/>
      <c r="F76" s="524"/>
      <c r="G76" s="524"/>
    </row>
  </sheetData>
  <sheetProtection algorithmName="SHA-512" hashValue="AlBc8rfCFsLcLbGPbh2AvB4Id7J0VP74OQ7Gq3Qbs392azYRdop6OSCdB5nmiRRf+xVzlwDZHNvkT0Xb60bgFw==" saltValue="/V2WbZaEvPRWM8F9Meb6QA==" spinCount="100000" sheet="1" objects="1" scenarios="1"/>
  <mergeCells count="10">
    <mergeCell ref="C74:D74"/>
    <mergeCell ref="E74:G76"/>
    <mergeCell ref="C75:D75"/>
    <mergeCell ref="C76:D76"/>
    <mergeCell ref="B1:D1"/>
    <mergeCell ref="C2:D2"/>
    <mergeCell ref="G2:G40"/>
    <mergeCell ref="G41:G54"/>
    <mergeCell ref="G55:G68"/>
    <mergeCell ref="C73:D73"/>
  </mergeCells>
  <conditionalFormatting sqref="C25">
    <cfRule type="cellIs" priority="1" stopIfTrue="1" operator="equal">
      <formula>""</formula>
    </cfRule>
  </conditionalFormatting>
  <pageMargins left="0" right="0" top="0.39409448818897608" bottom="0.39409448818897608" header="0" footer="0"/>
  <headerFooter>
    <oddHeader>&amp;C&amp;A</oddHeader>
    <oddFooter>&amp;CSeite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6</vt:i4>
      </vt:variant>
    </vt:vector>
  </HeadingPairs>
  <TitlesOfParts>
    <vt:vector size="28" baseType="lpstr">
      <vt:lpstr>Auftraggeber</vt:lpstr>
      <vt:lpstr>Wichtige Hinweise Kalkulation</vt:lpstr>
      <vt:lpstr>Max. Leistungskennzahlen</vt:lpstr>
      <vt:lpstr>Arbeitsanweisung</vt:lpstr>
      <vt:lpstr>Anforderung Objektbetreuung</vt:lpstr>
      <vt:lpstr>Anforderung Objektausführung</vt:lpstr>
      <vt:lpstr>Anforderung Nachhaltigkeit</vt:lpstr>
      <vt:lpstr>Objektübersicht</vt:lpstr>
      <vt:lpstr>SVS_Unterhaltsreinigung</vt:lpstr>
      <vt:lpstr>SVS_Vertretungsreinigung</vt:lpstr>
      <vt:lpstr>SVS_Grundreinigung</vt:lpstr>
      <vt:lpstr>Berechnung_FSG u. Turnhalle</vt:lpstr>
      <vt:lpstr>Berechnung_FSG Sporthalle</vt:lpstr>
      <vt:lpstr>Berechnung_Auberlen RS</vt:lpstr>
      <vt:lpstr>Berechnung_Maickler Sch. Altbau</vt:lpstr>
      <vt:lpstr>Berechnung_Maickler Sch. Neubau</vt:lpstr>
      <vt:lpstr>Berechnung_Maicklerpav._West</vt:lpstr>
      <vt:lpstr>Berechnung_Maicklerpav._Ost</vt:lpstr>
      <vt:lpstr>Berechnung_Maickler_Turnhalle</vt:lpstr>
      <vt:lpstr>Berechnung_Kunstwerk</vt:lpstr>
      <vt:lpstr>Berechnung_Stadtteil-Familienze</vt:lpstr>
      <vt:lpstr>Bestätigung Objektbegehung</vt:lpstr>
      <vt:lpstr>'Anforderung Nachhaltigkeit'!Druckbereich</vt:lpstr>
      <vt:lpstr>'Anforderung Objektausführung'!Druckbereich</vt:lpstr>
      <vt:lpstr>'Anforderung Objektbetreuung'!Druckbereich</vt:lpstr>
      <vt:lpstr>Arbeitsanweisung!Druckbereich</vt:lpstr>
      <vt:lpstr>'Max. Leistungskennzahlen'!Druckbereich</vt:lpstr>
      <vt:lpstr>Objektübersicht!Druckbereich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Siegfried Höfflin</dc:creator>
  <cp:lastModifiedBy>Siegfried Höfflin</cp:lastModifiedBy>
  <cp:revision>2</cp:revision>
  <cp:lastPrinted>2024-05-17T15:33:29Z</cp:lastPrinted>
  <dcterms:created xsi:type="dcterms:W3CDTF">2023-02-14T12:26:27Z</dcterms:created>
  <dcterms:modified xsi:type="dcterms:W3CDTF">2025-04-04T13:55:37Z</dcterms:modified>
</cp:coreProperties>
</file>