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WW\ZBM\7-Datensicherung-ZBM\SüßJ\Janine\2 - Ausschreibungen\OFFEN 2025 Unterhalts- und Glasreinigung\3. Vergabeunterlagen\Preisblätter\"/>
    </mc:Choice>
  </mc:AlternateContent>
  <bookViews>
    <workbookView xWindow="0" yWindow="0" windowWidth="18870" windowHeight="7410"/>
  </bookViews>
  <sheets>
    <sheet name="Preiszusammenstellung Los 11" sheetId="4" r:id="rId1"/>
    <sheet name="RFV Ärztehäuser" sheetId="3" r:id="rId2"/>
    <sheet name="GFV Ärztehäuser" sheetId="2" r:id="rId3"/>
    <sheet name="Erläuterungen zu Los 11" sheetId="1" r:id="rId4"/>
  </sheets>
  <definedNames>
    <definedName name="_xlnm._FilterDatabase" localSheetId="1" hidden="1">'RFV Ärztehäuser'!$A$4:$D$158</definedName>
    <definedName name="_xlnm.Print_Area" localSheetId="3">'Erläuterungen zu Los 11'!$A$1:$O$172</definedName>
    <definedName name="_xlnm.Print_Area" localSheetId="1">'RFV Ärztehäuser'!$A$5:$K$157</definedName>
    <definedName name="_xlnm.Print_Titles" localSheetId="3">'Erläuterungen zu Los 11'!$17:$18</definedName>
    <definedName name="_xlnm.Print_Titles" localSheetId="1">'RFV Ärztehäuser'!#REF!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7" i="3" l="1"/>
  <c r="J157" i="3" s="1"/>
  <c r="K157" i="3" s="1"/>
  <c r="I156" i="3"/>
  <c r="J156" i="3" s="1"/>
  <c r="K156" i="3" s="1"/>
  <c r="I155" i="3"/>
  <c r="J155" i="3" s="1"/>
  <c r="K155" i="3" s="1"/>
  <c r="I154" i="3"/>
  <c r="J154" i="3" s="1"/>
  <c r="K154" i="3" s="1"/>
  <c r="I153" i="3"/>
  <c r="J153" i="3" s="1"/>
  <c r="K153" i="3" s="1"/>
  <c r="I152" i="3"/>
  <c r="J152" i="3" s="1"/>
  <c r="K152" i="3" s="1"/>
  <c r="I151" i="3"/>
  <c r="J151" i="3" s="1"/>
  <c r="K151" i="3" s="1"/>
  <c r="I150" i="3"/>
  <c r="J150" i="3" s="1"/>
  <c r="K150" i="3" s="1"/>
  <c r="I149" i="3"/>
  <c r="J149" i="3" s="1"/>
  <c r="K149" i="3" s="1"/>
  <c r="I148" i="3"/>
  <c r="J148" i="3" s="1"/>
  <c r="K148" i="3" s="1"/>
  <c r="I147" i="3"/>
  <c r="J147" i="3" s="1"/>
  <c r="K147" i="3" s="1"/>
  <c r="I146" i="3"/>
  <c r="J146" i="3" s="1"/>
  <c r="K146" i="3" s="1"/>
  <c r="I145" i="3"/>
  <c r="J145" i="3" s="1"/>
  <c r="K145" i="3" s="1"/>
  <c r="I144" i="3"/>
  <c r="J144" i="3" s="1"/>
  <c r="K144" i="3" s="1"/>
  <c r="I143" i="3"/>
  <c r="J143" i="3" s="1"/>
  <c r="K143" i="3" s="1"/>
  <c r="I142" i="3"/>
  <c r="J142" i="3" s="1"/>
  <c r="K142" i="3" s="1"/>
  <c r="I140" i="3"/>
  <c r="J140" i="3" s="1"/>
  <c r="K140" i="3" s="1"/>
  <c r="I139" i="3"/>
  <c r="J139" i="3" s="1"/>
  <c r="K139" i="3" s="1"/>
  <c r="I138" i="3"/>
  <c r="J138" i="3" s="1"/>
  <c r="K138" i="3" s="1"/>
  <c r="I137" i="3"/>
  <c r="J137" i="3" s="1"/>
  <c r="K137" i="3" s="1"/>
  <c r="I136" i="3"/>
  <c r="J136" i="3" s="1"/>
  <c r="K136" i="3" s="1"/>
  <c r="I135" i="3"/>
  <c r="J135" i="3" s="1"/>
  <c r="K135" i="3" s="1"/>
  <c r="I134" i="3"/>
  <c r="J134" i="3" s="1"/>
  <c r="K134" i="3" s="1"/>
  <c r="I133" i="3"/>
  <c r="J133" i="3" s="1"/>
  <c r="K133" i="3" s="1"/>
  <c r="I132" i="3"/>
  <c r="J132" i="3" s="1"/>
  <c r="K132" i="3" s="1"/>
  <c r="I130" i="3"/>
  <c r="J130" i="3" s="1"/>
  <c r="K130" i="3" s="1"/>
  <c r="I129" i="3"/>
  <c r="J129" i="3" s="1"/>
  <c r="K129" i="3" s="1"/>
  <c r="I128" i="3"/>
  <c r="J128" i="3" s="1"/>
  <c r="K128" i="3" s="1"/>
  <c r="I127" i="3"/>
  <c r="J127" i="3" s="1"/>
  <c r="K127" i="3" s="1"/>
  <c r="I126" i="3"/>
  <c r="J126" i="3" s="1"/>
  <c r="K126" i="3" s="1"/>
  <c r="I125" i="3"/>
  <c r="J125" i="3" s="1"/>
  <c r="K125" i="3" s="1"/>
  <c r="I124" i="3"/>
  <c r="J124" i="3" s="1"/>
  <c r="K124" i="3" s="1"/>
  <c r="I123" i="3"/>
  <c r="J123" i="3" s="1"/>
  <c r="K123" i="3" s="1"/>
  <c r="I122" i="3"/>
  <c r="J122" i="3" s="1"/>
  <c r="K122" i="3" s="1"/>
  <c r="I121" i="3"/>
  <c r="J121" i="3" s="1"/>
  <c r="K121" i="3" s="1"/>
  <c r="I120" i="3"/>
  <c r="J120" i="3" s="1"/>
  <c r="K120" i="3" s="1"/>
  <c r="I119" i="3"/>
  <c r="J119" i="3" s="1"/>
  <c r="K119" i="3" s="1"/>
  <c r="I118" i="3"/>
  <c r="J118" i="3" s="1"/>
  <c r="K118" i="3" s="1"/>
  <c r="I116" i="3"/>
  <c r="J116" i="3" s="1"/>
  <c r="K116" i="3" s="1"/>
  <c r="I115" i="3"/>
  <c r="J115" i="3" s="1"/>
  <c r="K115" i="3" s="1"/>
  <c r="I114" i="3"/>
  <c r="J114" i="3" s="1"/>
  <c r="K114" i="3" s="1"/>
  <c r="I113" i="3"/>
  <c r="J113" i="3" s="1"/>
  <c r="K113" i="3" s="1"/>
  <c r="I112" i="3"/>
  <c r="J112" i="3" s="1"/>
  <c r="K112" i="3" s="1"/>
  <c r="I111" i="3"/>
  <c r="J111" i="3" s="1"/>
  <c r="K111" i="3" s="1"/>
  <c r="I110" i="3"/>
  <c r="J110" i="3" s="1"/>
  <c r="K110" i="3" s="1"/>
  <c r="I109" i="3"/>
  <c r="J109" i="3" s="1"/>
  <c r="K109" i="3" s="1"/>
  <c r="I108" i="3"/>
  <c r="J108" i="3" s="1"/>
  <c r="K108" i="3" s="1"/>
  <c r="I107" i="3"/>
  <c r="J107" i="3" s="1"/>
  <c r="K107" i="3" s="1"/>
  <c r="I106" i="3"/>
  <c r="J106" i="3" s="1"/>
  <c r="K106" i="3" s="1"/>
  <c r="I105" i="3"/>
  <c r="J105" i="3" s="1"/>
  <c r="K105" i="3" s="1"/>
  <c r="I104" i="3"/>
  <c r="J104" i="3" s="1"/>
  <c r="K104" i="3" s="1"/>
  <c r="I103" i="3"/>
  <c r="J103" i="3" s="1"/>
  <c r="K103" i="3" s="1"/>
  <c r="I101" i="3"/>
  <c r="J101" i="3" s="1"/>
  <c r="K101" i="3" s="1"/>
  <c r="I100" i="3"/>
  <c r="J100" i="3" s="1"/>
  <c r="K100" i="3" s="1"/>
  <c r="I99" i="3"/>
  <c r="J99" i="3" s="1"/>
  <c r="K99" i="3" s="1"/>
  <c r="I97" i="3"/>
  <c r="J97" i="3" s="1"/>
  <c r="K97" i="3" s="1"/>
  <c r="I96" i="3"/>
  <c r="J96" i="3" s="1"/>
  <c r="K96" i="3" s="1"/>
  <c r="I95" i="3"/>
  <c r="J95" i="3" s="1"/>
  <c r="K95" i="3" s="1"/>
  <c r="I93" i="3"/>
  <c r="J93" i="3" s="1"/>
  <c r="K93" i="3" s="1"/>
  <c r="I92" i="3"/>
  <c r="J92" i="3" s="1"/>
  <c r="K92" i="3" s="1"/>
  <c r="I91" i="3"/>
  <c r="J91" i="3" s="1"/>
  <c r="K91" i="3" s="1"/>
  <c r="I90" i="3"/>
  <c r="J90" i="3" s="1"/>
  <c r="K90" i="3" s="1"/>
  <c r="I89" i="3"/>
  <c r="J89" i="3" s="1"/>
  <c r="K89" i="3" s="1"/>
  <c r="I88" i="3"/>
  <c r="J88" i="3" s="1"/>
  <c r="K88" i="3" s="1"/>
  <c r="I87" i="3"/>
  <c r="J87" i="3" s="1"/>
  <c r="K87" i="3" s="1"/>
  <c r="I86" i="3"/>
  <c r="J86" i="3" s="1"/>
  <c r="K86" i="3" s="1"/>
  <c r="I85" i="3"/>
  <c r="J85" i="3" s="1"/>
  <c r="K85" i="3" s="1"/>
  <c r="I84" i="3"/>
  <c r="J84" i="3" s="1"/>
  <c r="K84" i="3" s="1"/>
  <c r="I83" i="3"/>
  <c r="J83" i="3" s="1"/>
  <c r="K83" i="3" s="1"/>
  <c r="I81" i="3"/>
  <c r="J81" i="3" s="1"/>
  <c r="K81" i="3" s="1"/>
  <c r="I80" i="3"/>
  <c r="J80" i="3" s="1"/>
  <c r="K80" i="3" s="1"/>
  <c r="I79" i="3"/>
  <c r="J79" i="3" s="1"/>
  <c r="K79" i="3" s="1"/>
  <c r="I78" i="3"/>
  <c r="J78" i="3" s="1"/>
  <c r="K78" i="3" s="1"/>
  <c r="I77" i="3"/>
  <c r="J77" i="3" s="1"/>
  <c r="K77" i="3" s="1"/>
  <c r="I76" i="3"/>
  <c r="J76" i="3" s="1"/>
  <c r="K76" i="3" s="1"/>
  <c r="I75" i="3"/>
  <c r="J75" i="3" s="1"/>
  <c r="K75" i="3" s="1"/>
  <c r="I74" i="3"/>
  <c r="J74" i="3" s="1"/>
  <c r="K74" i="3" s="1"/>
  <c r="I73" i="3"/>
  <c r="J73" i="3" s="1"/>
  <c r="K73" i="3" s="1"/>
  <c r="I72" i="3"/>
  <c r="J72" i="3" s="1"/>
  <c r="K72" i="3" s="1"/>
  <c r="I71" i="3"/>
  <c r="J71" i="3" s="1"/>
  <c r="K71" i="3" s="1"/>
  <c r="I70" i="3"/>
  <c r="J70" i="3" s="1"/>
  <c r="K70" i="3" s="1"/>
  <c r="I69" i="3"/>
  <c r="J69" i="3" s="1"/>
  <c r="K69" i="3" s="1"/>
  <c r="I68" i="3"/>
  <c r="J68" i="3" s="1"/>
  <c r="K68" i="3" s="1"/>
  <c r="I67" i="3"/>
  <c r="J67" i="3" s="1"/>
  <c r="K67" i="3" s="1"/>
  <c r="I66" i="3"/>
  <c r="J66" i="3" s="1"/>
  <c r="K66" i="3" s="1"/>
  <c r="I65" i="3"/>
  <c r="J65" i="3" s="1"/>
  <c r="K65" i="3" s="1"/>
  <c r="I64" i="3"/>
  <c r="J64" i="3" s="1"/>
  <c r="K64" i="3" s="1"/>
  <c r="I63" i="3"/>
  <c r="J63" i="3" s="1"/>
  <c r="K63" i="3" s="1"/>
  <c r="I61" i="3"/>
  <c r="J61" i="3" s="1"/>
  <c r="K61" i="3" s="1"/>
  <c r="I60" i="3"/>
  <c r="J60" i="3" s="1"/>
  <c r="K60" i="3" s="1"/>
  <c r="I59" i="3"/>
  <c r="J59" i="3" s="1"/>
  <c r="K59" i="3" s="1"/>
  <c r="I58" i="3"/>
  <c r="J58" i="3" s="1"/>
  <c r="K58" i="3" s="1"/>
  <c r="I57" i="3"/>
  <c r="J57" i="3" s="1"/>
  <c r="K57" i="3" s="1"/>
  <c r="I56" i="3"/>
  <c r="J56" i="3" s="1"/>
  <c r="K56" i="3" s="1"/>
  <c r="I55" i="3"/>
  <c r="J55" i="3" s="1"/>
  <c r="K55" i="3" s="1"/>
  <c r="I54" i="3"/>
  <c r="J54" i="3" s="1"/>
  <c r="K54" i="3" s="1"/>
  <c r="I53" i="3"/>
  <c r="J53" i="3" s="1"/>
  <c r="K53" i="3" s="1"/>
  <c r="I52" i="3"/>
  <c r="J52" i="3" s="1"/>
  <c r="K52" i="3" s="1"/>
  <c r="I51" i="3"/>
  <c r="J51" i="3" s="1"/>
  <c r="K51" i="3" s="1"/>
  <c r="I50" i="3"/>
  <c r="J50" i="3" s="1"/>
  <c r="K50" i="3" s="1"/>
  <c r="I49" i="3"/>
  <c r="J49" i="3" s="1"/>
  <c r="K49" i="3" s="1"/>
  <c r="I48" i="3"/>
  <c r="J48" i="3" s="1"/>
  <c r="K48" i="3" s="1"/>
  <c r="I47" i="3"/>
  <c r="J47" i="3" s="1"/>
  <c r="K47" i="3" s="1"/>
  <c r="I46" i="3"/>
  <c r="J46" i="3" s="1"/>
  <c r="K46" i="3" s="1"/>
  <c r="I45" i="3"/>
  <c r="J45" i="3" s="1"/>
  <c r="K45" i="3" s="1"/>
  <c r="I44" i="3"/>
  <c r="J44" i="3" s="1"/>
  <c r="K44" i="3" s="1"/>
  <c r="I41" i="3"/>
  <c r="J41" i="3" s="1"/>
  <c r="K41" i="3" s="1"/>
  <c r="I40" i="3"/>
  <c r="J40" i="3" s="1"/>
  <c r="K40" i="3" s="1"/>
  <c r="I39" i="3"/>
  <c r="J39" i="3" s="1"/>
  <c r="K39" i="3" s="1"/>
  <c r="I38" i="3"/>
  <c r="J38" i="3" s="1"/>
  <c r="K38" i="3" s="1"/>
  <c r="I37" i="3"/>
  <c r="J37" i="3" s="1"/>
  <c r="K37" i="3" s="1"/>
  <c r="I36" i="3"/>
  <c r="J36" i="3" s="1"/>
  <c r="K36" i="3" s="1"/>
  <c r="I35" i="3"/>
  <c r="J35" i="3" s="1"/>
  <c r="K35" i="3" s="1"/>
  <c r="I33" i="3"/>
  <c r="J33" i="3" s="1"/>
  <c r="K33" i="3" s="1"/>
  <c r="I32" i="3"/>
  <c r="J32" i="3" s="1"/>
  <c r="K32" i="3" s="1"/>
  <c r="I31" i="3"/>
  <c r="J31" i="3" s="1"/>
  <c r="K31" i="3" s="1"/>
  <c r="I30" i="3"/>
  <c r="J30" i="3" s="1"/>
  <c r="K30" i="3" s="1"/>
  <c r="I29" i="3"/>
  <c r="J29" i="3" s="1"/>
  <c r="K29" i="3" s="1"/>
  <c r="I28" i="3"/>
  <c r="J28" i="3" s="1"/>
  <c r="K28" i="3" s="1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J22" i="3" s="1"/>
  <c r="K22" i="3" s="1"/>
  <c r="I21" i="3"/>
  <c r="J21" i="3" s="1"/>
  <c r="K21" i="3" s="1"/>
  <c r="I20" i="3"/>
  <c r="J20" i="3" s="1"/>
  <c r="K20" i="3" s="1"/>
  <c r="I19" i="3"/>
  <c r="J19" i="3" s="1"/>
  <c r="K19" i="3" s="1"/>
  <c r="I18" i="3"/>
  <c r="J18" i="3" s="1"/>
  <c r="K18" i="3" s="1"/>
  <c r="I7" i="3"/>
  <c r="J7" i="3" s="1"/>
  <c r="K7" i="3" s="1"/>
  <c r="I8" i="3"/>
  <c r="J8" i="3" s="1"/>
  <c r="K8" i="3" s="1"/>
  <c r="I9" i="3"/>
  <c r="J9" i="3" s="1"/>
  <c r="K9" i="3" s="1"/>
  <c r="I10" i="3"/>
  <c r="J10" i="3" s="1"/>
  <c r="K10" i="3" s="1"/>
  <c r="I11" i="3"/>
  <c r="J11" i="3"/>
  <c r="K11" i="3" s="1"/>
  <c r="I12" i="3"/>
  <c r="J12" i="3" s="1"/>
  <c r="K12" i="3" s="1"/>
  <c r="I13" i="3"/>
  <c r="J13" i="3" s="1"/>
  <c r="K13" i="3" s="1"/>
  <c r="I14" i="3"/>
  <c r="J14" i="3" s="1"/>
  <c r="K14" i="3" s="1"/>
  <c r="I15" i="3"/>
  <c r="J15" i="3" s="1"/>
  <c r="K15" i="3" s="1"/>
  <c r="I16" i="3"/>
  <c r="J16" i="3" s="1"/>
  <c r="K16" i="3" s="1"/>
  <c r="I6" i="3"/>
  <c r="J6" i="3" s="1"/>
  <c r="K6" i="3" s="1"/>
  <c r="F143" i="3"/>
  <c r="G143" i="3" s="1"/>
  <c r="F144" i="3"/>
  <c r="G144" i="3" s="1"/>
  <c r="F145" i="3"/>
  <c r="G145" i="3" s="1"/>
  <c r="F146" i="3"/>
  <c r="G146" i="3" s="1"/>
  <c r="F147" i="3"/>
  <c r="G147" i="3" s="1"/>
  <c r="F148" i="3"/>
  <c r="G148" i="3" s="1"/>
  <c r="F149" i="3"/>
  <c r="G149" i="3" s="1"/>
  <c r="F150" i="3"/>
  <c r="G150" i="3"/>
  <c r="F151" i="3"/>
  <c r="G151" i="3" s="1"/>
  <c r="F152" i="3"/>
  <c r="G152" i="3" s="1"/>
  <c r="F153" i="3"/>
  <c r="G153" i="3" s="1"/>
  <c r="F154" i="3"/>
  <c r="G154" i="3" s="1"/>
  <c r="F155" i="3"/>
  <c r="G155" i="3" s="1"/>
  <c r="F156" i="3"/>
  <c r="G156" i="3" s="1"/>
  <c r="F157" i="3"/>
  <c r="G157" i="3" s="1"/>
  <c r="F142" i="3"/>
  <c r="G142" i="3" s="1"/>
  <c r="F133" i="3"/>
  <c r="G133" i="3" s="1"/>
  <c r="F134" i="3"/>
  <c r="G134" i="3" s="1"/>
  <c r="F135" i="3"/>
  <c r="G135" i="3" s="1"/>
  <c r="F136" i="3"/>
  <c r="G136" i="3" s="1"/>
  <c r="F137" i="3"/>
  <c r="G137" i="3" s="1"/>
  <c r="F138" i="3"/>
  <c r="G138" i="3" s="1"/>
  <c r="F139" i="3"/>
  <c r="G139" i="3" s="1"/>
  <c r="F140" i="3"/>
  <c r="G140" i="3" s="1"/>
  <c r="F132" i="3"/>
  <c r="G132" i="3" s="1"/>
  <c r="F119" i="3"/>
  <c r="G119" i="3" s="1"/>
  <c r="F120" i="3"/>
  <c r="G120" i="3" s="1"/>
  <c r="F121" i="3"/>
  <c r="G121" i="3" s="1"/>
  <c r="F122" i="3"/>
  <c r="G122" i="3" s="1"/>
  <c r="F123" i="3"/>
  <c r="G123" i="3" s="1"/>
  <c r="F124" i="3"/>
  <c r="G124" i="3" s="1"/>
  <c r="F125" i="3"/>
  <c r="G125" i="3" s="1"/>
  <c r="F126" i="3"/>
  <c r="G126" i="3" s="1"/>
  <c r="F127" i="3"/>
  <c r="G127" i="3" s="1"/>
  <c r="F128" i="3"/>
  <c r="G128" i="3" s="1"/>
  <c r="F129" i="3"/>
  <c r="G129" i="3" s="1"/>
  <c r="F130" i="3"/>
  <c r="G130" i="3" s="1"/>
  <c r="F118" i="3"/>
  <c r="G118" i="3" s="1"/>
  <c r="F104" i="3"/>
  <c r="G104" i="3" s="1"/>
  <c r="F105" i="3"/>
  <c r="G105" i="3" s="1"/>
  <c r="F106" i="3"/>
  <c r="G106" i="3" s="1"/>
  <c r="F107" i="3"/>
  <c r="G107" i="3" s="1"/>
  <c r="F108" i="3"/>
  <c r="G108" i="3" s="1"/>
  <c r="F109" i="3"/>
  <c r="G109" i="3" s="1"/>
  <c r="F110" i="3"/>
  <c r="G110" i="3" s="1"/>
  <c r="F111" i="3"/>
  <c r="G111" i="3" s="1"/>
  <c r="F112" i="3"/>
  <c r="G112" i="3" s="1"/>
  <c r="F113" i="3"/>
  <c r="G113" i="3" s="1"/>
  <c r="F114" i="3"/>
  <c r="G114" i="3" s="1"/>
  <c r="F115" i="3"/>
  <c r="G115" i="3" s="1"/>
  <c r="F116" i="3"/>
  <c r="G116" i="3" s="1"/>
  <c r="F103" i="3"/>
  <c r="G103" i="3" s="1"/>
  <c r="F64" i="3"/>
  <c r="G64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73" i="3"/>
  <c r="G73" i="3" s="1"/>
  <c r="F74" i="3"/>
  <c r="G74" i="3" s="1"/>
  <c r="F75" i="3"/>
  <c r="G75" i="3" s="1"/>
  <c r="F76" i="3"/>
  <c r="G76" i="3" s="1"/>
  <c r="F77" i="3"/>
  <c r="G77" i="3" s="1"/>
  <c r="F78" i="3"/>
  <c r="G78" i="3" s="1"/>
  <c r="F79" i="3"/>
  <c r="G79" i="3" s="1"/>
  <c r="F80" i="3"/>
  <c r="G80" i="3"/>
  <c r="F81" i="3"/>
  <c r="G81" i="3" s="1"/>
  <c r="F83" i="3"/>
  <c r="G83" i="3" s="1"/>
  <c r="F84" i="3"/>
  <c r="G84" i="3"/>
  <c r="F85" i="3"/>
  <c r="G85" i="3" s="1"/>
  <c r="F86" i="3"/>
  <c r="G86" i="3" s="1"/>
  <c r="F87" i="3"/>
  <c r="G87" i="3" s="1"/>
  <c r="F88" i="3"/>
  <c r="G88" i="3" s="1"/>
  <c r="F89" i="3"/>
  <c r="G89" i="3" s="1"/>
  <c r="F90" i="3"/>
  <c r="G90" i="3" s="1"/>
  <c r="F91" i="3"/>
  <c r="G91" i="3" s="1"/>
  <c r="F92" i="3"/>
  <c r="G92" i="3" s="1"/>
  <c r="F93" i="3"/>
  <c r="G93" i="3" s="1"/>
  <c r="F95" i="3"/>
  <c r="G95" i="3" s="1"/>
  <c r="F96" i="3"/>
  <c r="G96" i="3" s="1"/>
  <c r="F97" i="3"/>
  <c r="G97" i="3" s="1"/>
  <c r="F99" i="3"/>
  <c r="G99" i="3" s="1"/>
  <c r="F100" i="3"/>
  <c r="G100" i="3" s="1"/>
  <c r="F101" i="3"/>
  <c r="G101" i="3" s="1"/>
  <c r="F63" i="3"/>
  <c r="G63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F60" i="3"/>
  <c r="G60" i="3" s="1"/>
  <c r="F61" i="3"/>
  <c r="G61" i="3" s="1"/>
  <c r="F44" i="3"/>
  <c r="G44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35" i="3"/>
  <c r="G35" i="3" s="1"/>
  <c r="F19" i="3"/>
  <c r="G19" i="3"/>
  <c r="F20" i="3"/>
  <c r="G20" i="3" s="1"/>
  <c r="F21" i="3"/>
  <c r="G21" i="3" s="1"/>
  <c r="F22" i="3"/>
  <c r="G22" i="3" s="1"/>
  <c r="F23" i="3"/>
  <c r="G23" i="3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18" i="3"/>
  <c r="G18" i="3" s="1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/>
  <c r="F6" i="3"/>
  <c r="G6" i="3" s="1"/>
  <c r="J158" i="3" l="1"/>
  <c r="B8" i="4" s="1"/>
  <c r="C141" i="3" l="1"/>
  <c r="C131" i="3"/>
  <c r="C117" i="3"/>
  <c r="C102" i="3"/>
  <c r="C42" i="3"/>
  <c r="C34" i="3"/>
  <c r="C17" i="3"/>
  <c r="C5" i="3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E17" i="2"/>
  <c r="H8" i="2"/>
  <c r="I8" i="2" s="1"/>
  <c r="H9" i="2" l="1"/>
  <c r="H17" i="2" l="1"/>
  <c r="I9" i="2"/>
  <c r="I17" i="2" s="1"/>
  <c r="B9" i="4" s="1"/>
  <c r="B10" i="4" s="1"/>
  <c r="D170" i="1" l="1"/>
  <c r="D169" i="1"/>
  <c r="D168" i="1"/>
  <c r="D162" i="1"/>
  <c r="D142" i="1"/>
  <c r="D143" i="1"/>
  <c r="D144" i="1"/>
  <c r="D165" i="1" l="1"/>
  <c r="D161" i="1"/>
  <c r="D167" i="1"/>
  <c r="D158" i="1"/>
  <c r="D157" i="1"/>
  <c r="D152" i="1"/>
  <c r="D150" i="1"/>
  <c r="D137" i="1"/>
  <c r="D133" i="1"/>
  <c r="D127" i="1"/>
  <c r="D130" i="1"/>
  <c r="D126" i="1"/>
  <c r="D129" i="1"/>
  <c r="D128" i="1"/>
  <c r="D120" i="1"/>
  <c r="D118" i="1"/>
  <c r="D122" i="1"/>
  <c r="D121" i="1"/>
  <c r="D116" i="1"/>
  <c r="D111" i="1"/>
  <c r="D110" i="1"/>
  <c r="D107" i="1"/>
  <c r="D103" i="1"/>
  <c r="D102" i="1"/>
  <c r="D88" i="1"/>
  <c r="D87" i="1"/>
  <c r="D71" i="1"/>
  <c r="D69" i="1"/>
  <c r="D68" i="1"/>
  <c r="D67" i="1"/>
  <c r="D66" i="1"/>
  <c r="D65" i="1"/>
  <c r="D60" i="1"/>
  <c r="D59" i="1"/>
  <c r="D56" i="1"/>
  <c r="D55" i="1"/>
  <c r="D53" i="1"/>
  <c r="D52" i="1"/>
  <c r="D50" i="1"/>
  <c r="D43" i="1"/>
  <c r="D41" i="1"/>
  <c r="D39" i="1"/>
  <c r="D36" i="1"/>
  <c r="D35" i="1"/>
  <c r="D33" i="1"/>
  <c r="D31" i="1"/>
  <c r="D30" i="1"/>
  <c r="D29" i="1"/>
  <c r="D28" i="1"/>
  <c r="D27" i="1"/>
  <c r="D26" i="1"/>
  <c r="D21" i="1"/>
  <c r="D156" i="1" l="1"/>
  <c r="D146" i="1"/>
  <c r="D132" i="1"/>
  <c r="D117" i="1"/>
  <c r="D57" i="1"/>
  <c r="D49" i="1"/>
  <c r="D32" i="1"/>
  <c r="D20" i="1"/>
  <c r="C156" i="1" l="1"/>
  <c r="C146" i="1"/>
  <c r="C132" i="1"/>
  <c r="C117" i="1"/>
  <c r="C57" i="1"/>
  <c r="C49" i="1"/>
  <c r="C32" i="1"/>
  <c r="C20" i="1"/>
</calcChain>
</file>

<file path=xl/sharedStrings.xml><?xml version="1.0" encoding="utf-8"?>
<sst xmlns="http://schemas.openxmlformats.org/spreadsheetml/2006/main" count="1063" uniqueCount="174">
  <si>
    <t>Leistungsverzeichnis</t>
  </si>
  <si>
    <t>Position Nr.</t>
  </si>
  <si>
    <t>Leistungsanteil</t>
  </si>
  <si>
    <t>Ausführung</t>
  </si>
  <si>
    <t>nach Bedarf</t>
  </si>
  <si>
    <t>Scharnhorststraße 2</t>
  </si>
  <si>
    <t>Stollberger Straße 131</t>
  </si>
  <si>
    <t>Faleska-Meinig-Straße 2</t>
  </si>
  <si>
    <t>Usti nad Labem 3</t>
  </si>
  <si>
    <t>Walter Oertel Straße 1</t>
  </si>
  <si>
    <t>Flemmingstraße 1b</t>
  </si>
  <si>
    <t>2x/ Jahr</t>
  </si>
  <si>
    <t>Schmutzfangmattenservice (ca. 90 x 200 cm), Leistungszeitraum Okt.-März</t>
  </si>
  <si>
    <t>14-tägig</t>
  </si>
  <si>
    <t>2 x/ Jahr</t>
  </si>
  <si>
    <t>5 x/ Woche</t>
  </si>
  <si>
    <t>2 x/ Woche Di. und Do.</t>
  </si>
  <si>
    <t>Bau- und Glasreinigung nach gesondertem Auftrag auf separate Rechnung</t>
  </si>
  <si>
    <t>Bezeichnung</t>
  </si>
  <si>
    <t>Fläche in m²</t>
  </si>
  <si>
    <t>Pos.-Nr.</t>
  </si>
  <si>
    <t>UG</t>
  </si>
  <si>
    <t>HAST</t>
  </si>
  <si>
    <t>Treppenhaus</t>
  </si>
  <si>
    <t>Markersdorfer Straße 124</t>
  </si>
  <si>
    <t>Flur</t>
  </si>
  <si>
    <t>Hausmeister</t>
  </si>
  <si>
    <t>UG-EG</t>
  </si>
  <si>
    <t>EG-1.OG</t>
  </si>
  <si>
    <t>1.OG-2.OG</t>
  </si>
  <si>
    <t>x</t>
  </si>
  <si>
    <t>Aufzug</t>
  </si>
  <si>
    <t xml:space="preserve">UG </t>
  </si>
  <si>
    <t>1.OG</t>
  </si>
  <si>
    <t>2.OG</t>
  </si>
  <si>
    <t>Notstrom</t>
  </si>
  <si>
    <t>Reinigung der Fußabstreifer im Eingangsbereich innen (Okt-März 1/Woche, Apr-Sep 1/Monat)</t>
  </si>
  <si>
    <t>wöchentl. bzw. monatl.</t>
  </si>
  <si>
    <t>Vorraum Aufzug</t>
  </si>
  <si>
    <t>EG</t>
  </si>
  <si>
    <t>EG/1.OG</t>
  </si>
  <si>
    <t>EG-UG</t>
  </si>
  <si>
    <t>Kellergang</t>
  </si>
  <si>
    <t>DG</t>
  </si>
  <si>
    <t>Bodentreppe</t>
  </si>
  <si>
    <t xml:space="preserve">DG </t>
  </si>
  <si>
    <t>Kellertreppe</t>
  </si>
  <si>
    <t>Ebene 1</t>
  </si>
  <si>
    <t>R 060</t>
  </si>
  <si>
    <t>R 025</t>
  </si>
  <si>
    <t>R 045</t>
  </si>
  <si>
    <t>R 020a</t>
  </si>
  <si>
    <t>R 023</t>
  </si>
  <si>
    <t>R 009</t>
  </si>
  <si>
    <t>WC Damen</t>
  </si>
  <si>
    <t>R 007</t>
  </si>
  <si>
    <t>WC Herren</t>
  </si>
  <si>
    <t>R 052a</t>
  </si>
  <si>
    <t>BMA</t>
  </si>
  <si>
    <t>R 079</t>
  </si>
  <si>
    <t>R 082</t>
  </si>
  <si>
    <t>R 051</t>
  </si>
  <si>
    <t>R 050a</t>
  </si>
  <si>
    <t>R 021</t>
  </si>
  <si>
    <t>R 174</t>
  </si>
  <si>
    <t>R 175</t>
  </si>
  <si>
    <t>R 146</t>
  </si>
  <si>
    <t>R 146a</t>
  </si>
  <si>
    <t>R 142c</t>
  </si>
  <si>
    <t>R 139</t>
  </si>
  <si>
    <t xml:space="preserve">R 140 </t>
  </si>
  <si>
    <t>R 267</t>
  </si>
  <si>
    <t>R 262</t>
  </si>
  <si>
    <t>R 264</t>
  </si>
  <si>
    <t>R 265</t>
  </si>
  <si>
    <t>R 248</t>
  </si>
  <si>
    <t>R 268</t>
  </si>
  <si>
    <t>R 243</t>
  </si>
  <si>
    <t>R 246</t>
  </si>
  <si>
    <t>R 221</t>
  </si>
  <si>
    <t>Etage/Raum</t>
  </si>
  <si>
    <t>R 344</t>
  </si>
  <si>
    <t>R 343</t>
  </si>
  <si>
    <t>R 436</t>
  </si>
  <si>
    <t>R 441</t>
  </si>
  <si>
    <t>R 445</t>
  </si>
  <si>
    <t>R 052</t>
  </si>
  <si>
    <t>Durchgang</t>
  </si>
  <si>
    <t>Reinigung Briefkastenanlage &amp; Schilderträger, Reinigung der Außenbeleuchtung</t>
  </si>
  <si>
    <t>R 345</t>
  </si>
  <si>
    <t>R 081 + R 081a</t>
  </si>
  <si>
    <t>R 050b</t>
  </si>
  <si>
    <t>R 006</t>
  </si>
  <si>
    <t>Vorraum WC H</t>
  </si>
  <si>
    <t>R 008</t>
  </si>
  <si>
    <t>Vorraum WC D</t>
  </si>
  <si>
    <t>R 170</t>
  </si>
  <si>
    <t>R 171</t>
  </si>
  <si>
    <t>R 172</t>
  </si>
  <si>
    <t>R 173</t>
  </si>
  <si>
    <t xml:space="preserve">Ebene 4 </t>
  </si>
  <si>
    <t xml:space="preserve">Ebene 3 </t>
  </si>
  <si>
    <t xml:space="preserve">Ebene 2 </t>
  </si>
  <si>
    <t xml:space="preserve">Ebene 0 </t>
  </si>
  <si>
    <t>R 176</t>
  </si>
  <si>
    <t>Wartebereich</t>
  </si>
  <si>
    <t>R 261</t>
  </si>
  <si>
    <t>R 263</t>
  </si>
  <si>
    <t>Podest</t>
  </si>
  <si>
    <t>UG/EG</t>
  </si>
  <si>
    <t>Windfang</t>
  </si>
  <si>
    <t>R 101 + 102</t>
  </si>
  <si>
    <t>Foyer</t>
  </si>
  <si>
    <t>UG - EG</t>
  </si>
  <si>
    <t>2.OG-DG</t>
  </si>
  <si>
    <t>DG - Boden</t>
  </si>
  <si>
    <t>Glasfläche mit Rahmen in m² (2-seitig)</t>
  </si>
  <si>
    <t>Reinigung der Haustechnikräume, z. B. Zählerplatz ELT, Hausanschlussraum etc. sowie Aussaugen der Aufzugskabine, vor allem der Führungsschienen der Kabinentür</t>
  </si>
  <si>
    <t>*Allgemeinflächen=Treppenhaus, Kellergang, gemeinschaftlich genutzte Flächen (ausgenommen Haustechnikräume und Aufzug)</t>
  </si>
  <si>
    <t>Reinigung (Nasswischen) der Aufzugskabine (Boden, Handläufe, Bedienpanel, Sitzfläche etc.)</t>
  </si>
  <si>
    <t>Feuchtwischen der Treppengeländer, der Heizkörper sowie der Lampenschirme der Allgemeinflächen*</t>
  </si>
  <si>
    <t>Carl-von-Ossietzky-Straße 151</t>
  </si>
  <si>
    <t>Reinigung der WC-Anlagen (Objekt MS 124) inkl. Entleerung der Abfallbehälter und Befüllen der Papier-&amp; Seifenspender sowie Auffüllen des Toilettenpapier</t>
  </si>
  <si>
    <t>Flur (Hintereingang)</t>
  </si>
  <si>
    <t xml:space="preserve">Reinigung Glasvordächer </t>
  </si>
  <si>
    <t>R 103</t>
  </si>
  <si>
    <t>Pförtner</t>
  </si>
  <si>
    <t>R 112</t>
  </si>
  <si>
    <t>R 113</t>
  </si>
  <si>
    <t>R 114</t>
  </si>
  <si>
    <t>R 115</t>
  </si>
  <si>
    <t>2-seitige Reinigung sämtlicher Fenster mit Rahmen, Glastüren mit Rahmen und Festverglasung/Glasbausteine einschließlich Fensterbretter innen und Fensterbleche außen (im Objekt MS 124 Hubbühne erforderlich)</t>
  </si>
  <si>
    <t>Aufzugsvorraum</t>
  </si>
  <si>
    <t>Bodengang</t>
  </si>
  <si>
    <t>ELT</t>
  </si>
  <si>
    <t>Pos.</t>
  </si>
  <si>
    <t>Abteilung</t>
  </si>
  <si>
    <t>Bauteil</t>
  </si>
  <si>
    <t xml:space="preserve"> Fläche m²</t>
  </si>
  <si>
    <t xml:space="preserve">Reinigung mit Rahmen </t>
  </si>
  <si>
    <t>Gesamtpreis</t>
  </si>
  <si>
    <t>einseitig gemessen /</t>
  </si>
  <si>
    <t>€/ m²</t>
  </si>
  <si>
    <t>Preis / Einheit</t>
  </si>
  <si>
    <t>Preis/Einheit</t>
  </si>
  <si>
    <t>zweiseitig reinigen</t>
  </si>
  <si>
    <t>mal Fläche m²</t>
  </si>
  <si>
    <t>Fenster</t>
  </si>
  <si>
    <t>Gesamt</t>
  </si>
  <si>
    <t>Summe</t>
  </si>
  <si>
    <t>Glasflächenverzeichnis Los 11</t>
  </si>
  <si>
    <t>max. Leist. 
m²/Stunde</t>
  </si>
  <si>
    <t>Std./ Reinig.</t>
  </si>
  <si>
    <t>Std./Jahr</t>
  </si>
  <si>
    <t>SVS
€</t>
  </si>
  <si>
    <t>€ / m²
pro Reinigung</t>
  </si>
  <si>
    <t>Preis/ Jahr
€</t>
  </si>
  <si>
    <t>Preis / Monat
€</t>
  </si>
  <si>
    <t>Jahres-
faktor*</t>
  </si>
  <si>
    <t>* Tätigkeiten/ Reinigungsarbeiten sind dem Blatt "Erläuterungen" zu entnehmen</t>
  </si>
  <si>
    <t>Raumflächenverzeichnis – Los 11</t>
  </si>
  <si>
    <t>Reinigung</t>
  </si>
  <si>
    <t>pro Jahr</t>
  </si>
  <si>
    <t>Gesamtpreis netto aus RFV</t>
  </si>
  <si>
    <t>Gesamtpreis netto aus GFV</t>
  </si>
  <si>
    <t>Wert einzutragen in KCLW-V02 Angebotsschreiben (Punkt 6)</t>
  </si>
  <si>
    <t>Preiszusammenstellung Los 11</t>
  </si>
  <si>
    <t>Gesamtpreis netto Los 11</t>
  </si>
  <si>
    <r>
      <t>Nasswischen/Saugen der Allgemeinflächen*, Griffspurentfernung an allen Türen, Nasswischen der Handläufe der Allgemeinflächen,</t>
    </r>
    <r>
      <rPr>
        <sz val="9"/>
        <color rgb="FF0070C0"/>
        <rFont val="Arial"/>
        <family val="2"/>
      </rPr>
      <t xml:space="preserve"> </t>
    </r>
    <r>
      <rPr>
        <sz val="9"/>
        <rFont val="Arial"/>
        <family val="2"/>
      </rPr>
      <t>Spinnwebenentfernung</t>
    </r>
  </si>
  <si>
    <t>Diese Seite ist auszudrucken und den Angebotsunterlagen beizufügen</t>
  </si>
  <si>
    <t xml:space="preserve">Ort, Datum                                                                                                                      Stempel und Unterschrift       </t>
  </si>
  <si>
    <t>Wird die Preiszusammenstellung an dieser Stelle nicht unterschrieben, gilt das Angebot als nicht abgegeben.</t>
  </si>
  <si>
    <t xml:space="preserve">Ärztehäuser der </t>
  </si>
  <si>
    <t>Klinikum Chemnitz gGmbH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</si>
</sst>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]_-;\-* #,##0.00\ [$€]_-;_-* &quot;-&quot;??\ [$€]_-;_-@_-"/>
    <numFmt numFmtId="165" formatCode="#,##0.00\ &quot;€&quot;"/>
    <numFmt numFmtId="166" formatCode="#,##0.00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u/>
      <sz val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i/>
      <u/>
      <sz val="11"/>
      <color theme="1"/>
      <name val="Arial"/>
      <family val="2"/>
    </font>
    <font>
      <sz val="9"/>
      <color rgb="FF0070C0"/>
      <name val="Arial"/>
      <family val="2"/>
    </font>
    <font>
      <b/>
      <sz val="10"/>
      <color rgb="FFFF0000"/>
      <name val="Arial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rgb="FF00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/>
    <xf numFmtId="49" fontId="3" fillId="0" borderId="0" xfId="0" applyNumberFormat="1" applyFont="1" applyFill="1" applyAlignment="1" applyProtection="1">
      <alignment horizontal="left"/>
    </xf>
    <xf numFmtId="0" fontId="4" fillId="0" borderId="0" xfId="0" applyFont="1" applyFill="1" applyProtection="1"/>
    <xf numFmtId="0" fontId="5" fillId="0" borderId="0" xfId="0" applyFont="1" applyAlignment="1" applyProtection="1">
      <alignment vertical="center"/>
    </xf>
    <xf numFmtId="44" fontId="3" fillId="0" borderId="0" xfId="2" applyFont="1" applyFill="1" applyProtection="1">
      <protection locked="0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Protection="1">
      <protection locked="0"/>
    </xf>
    <xf numFmtId="0" fontId="8" fillId="0" borderId="16" xfId="3" applyFont="1" applyFill="1" applyBorder="1" applyAlignment="1" applyProtection="1">
      <alignment horizontal="center" vertical="center"/>
    </xf>
    <xf numFmtId="0" fontId="8" fillId="0" borderId="17" xfId="3" applyFont="1" applyFill="1" applyBorder="1" applyAlignment="1" applyProtection="1">
      <alignment horizontal="center" vertical="center"/>
    </xf>
    <xf numFmtId="0" fontId="8" fillId="0" borderId="17" xfId="3" applyFont="1" applyBorder="1" applyAlignment="1" applyProtection="1">
      <alignment horizontal="center" vertical="center"/>
    </xf>
    <xf numFmtId="0" fontId="6" fillId="0" borderId="19" xfId="3" applyFont="1" applyBorder="1" applyProtection="1"/>
    <xf numFmtId="0" fontId="6" fillId="0" borderId="20" xfId="3" applyFont="1" applyBorder="1" applyProtection="1"/>
    <xf numFmtId="0" fontId="9" fillId="0" borderId="20" xfId="3" applyFont="1" applyBorder="1" applyProtection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9" fillId="0" borderId="23" xfId="0" applyFont="1" applyBorder="1" applyAlignment="1" applyProtection="1">
      <alignment horizontal="center" vertical="center"/>
    </xf>
    <xf numFmtId="0" fontId="6" fillId="0" borderId="24" xfId="3" applyFont="1" applyBorder="1" applyProtection="1"/>
    <xf numFmtId="0" fontId="6" fillId="0" borderId="10" xfId="3" applyFont="1" applyBorder="1" applyProtection="1"/>
    <xf numFmtId="0" fontId="6" fillId="0" borderId="10" xfId="0" applyFont="1" applyBorder="1" applyProtection="1"/>
    <xf numFmtId="0" fontId="9" fillId="4" borderId="25" xfId="0" applyFont="1" applyFill="1" applyBorder="1" applyAlignment="1" applyProtection="1">
      <alignment horizontal="center"/>
      <protection locked="0"/>
    </xf>
    <xf numFmtId="0" fontId="9" fillId="4" borderId="26" xfId="0" applyFont="1" applyFill="1" applyBorder="1" applyAlignment="1" applyProtection="1">
      <alignment horizontal="center"/>
      <protection locked="0"/>
    </xf>
    <xf numFmtId="0" fontId="9" fillId="0" borderId="27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9" fillId="4" borderId="28" xfId="0" applyFont="1" applyFill="1" applyBorder="1" applyProtection="1">
      <protection locked="0"/>
    </xf>
    <xf numFmtId="0" fontId="9" fillId="4" borderId="29" xfId="0" applyFont="1" applyFill="1" applyBorder="1" applyProtection="1">
      <protection locked="0"/>
    </xf>
    <xf numFmtId="0" fontId="6" fillId="0" borderId="30" xfId="0" applyFont="1" applyBorder="1" applyAlignment="1" applyProtection="1">
      <alignment horizontal="center"/>
    </xf>
    <xf numFmtId="0" fontId="6" fillId="0" borderId="31" xfId="0" applyFont="1" applyBorder="1" applyProtection="1"/>
    <xf numFmtId="0" fontId="9" fillId="0" borderId="31" xfId="0" applyFont="1" applyBorder="1" applyProtection="1"/>
    <xf numFmtId="164" fontId="9" fillId="0" borderId="9" xfId="4" applyFont="1" applyBorder="1" applyProtection="1">
      <protection locked="0"/>
    </xf>
    <xf numFmtId="164" fontId="9" fillId="0" borderId="32" xfId="4" applyFont="1" applyBorder="1" applyProtection="1"/>
    <xf numFmtId="0" fontId="6" fillId="0" borderId="33" xfId="0" applyFont="1" applyBorder="1" applyAlignment="1" applyProtection="1">
      <alignment horizontal="center"/>
    </xf>
    <xf numFmtId="0" fontId="6" fillId="0" borderId="2" xfId="0" applyFont="1" applyBorder="1" applyProtection="1"/>
    <xf numFmtId="4" fontId="6" fillId="0" borderId="2" xfId="0" applyNumberFormat="1" applyFont="1" applyBorder="1" applyProtection="1"/>
    <xf numFmtId="165" fontId="9" fillId="4" borderId="2" xfId="4" applyNumberFormat="1" applyFont="1" applyFill="1" applyBorder="1" applyProtection="1">
      <protection locked="0"/>
    </xf>
    <xf numFmtId="165" fontId="9" fillId="0" borderId="34" xfId="4" applyNumberFormat="1" applyFont="1" applyBorder="1" applyProtection="1"/>
    <xf numFmtId="0" fontId="6" fillId="0" borderId="35" xfId="0" applyFont="1" applyBorder="1" applyAlignment="1" applyProtection="1">
      <alignment horizontal="center"/>
    </xf>
    <xf numFmtId="0" fontId="6" fillId="0" borderId="1" xfId="0" applyFont="1" applyBorder="1" applyProtection="1"/>
    <xf numFmtId="164" fontId="9" fillId="0" borderId="1" xfId="4" applyFont="1" applyBorder="1" applyProtection="1">
      <protection locked="0"/>
    </xf>
    <xf numFmtId="164" fontId="9" fillId="0" borderId="36" xfId="4" applyFont="1" applyBorder="1" applyProtection="1"/>
    <xf numFmtId="0" fontId="10" fillId="0" borderId="16" xfId="0" applyFont="1" applyBorder="1" applyAlignment="1" applyProtection="1">
      <alignment horizontal="center"/>
    </xf>
    <xf numFmtId="0" fontId="10" fillId="0" borderId="17" xfId="0" applyFont="1" applyBorder="1" applyProtection="1"/>
    <xf numFmtId="4" fontId="10" fillId="0" borderId="17" xfId="0" applyNumberFormat="1" applyFont="1" applyBorder="1" applyProtection="1"/>
    <xf numFmtId="164" fontId="10" fillId="0" borderId="17" xfId="4" applyFont="1" applyBorder="1" applyProtection="1">
      <protection locked="0"/>
    </xf>
    <xf numFmtId="164" fontId="10" fillId="0" borderId="18" xfId="4" applyFont="1" applyFill="1" applyBorder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44" fontId="3" fillId="0" borderId="0" xfId="2" applyFont="1" applyFill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center" vertical="center"/>
    </xf>
    <xf numFmtId="44" fontId="5" fillId="0" borderId="0" xfId="2" applyFont="1" applyAlignment="1" applyProtection="1">
      <alignment horizontal="center" vertical="center"/>
    </xf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/>
    </xf>
    <xf numFmtId="44" fontId="9" fillId="0" borderId="0" xfId="2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 applyProtection="1">
      <alignment horizontal="center"/>
    </xf>
    <xf numFmtId="44" fontId="6" fillId="0" borderId="0" xfId="2" applyFont="1" applyFill="1" applyAlignment="1" applyProtection="1">
      <alignment horizontal="center"/>
    </xf>
    <xf numFmtId="4" fontId="13" fillId="0" borderId="0" xfId="0" applyNumberFormat="1" applyFont="1" applyFill="1" applyProtection="1"/>
    <xf numFmtId="1" fontId="13" fillId="0" borderId="0" xfId="0" applyNumberFormat="1" applyFont="1" applyFill="1" applyProtection="1"/>
    <xf numFmtId="0" fontId="0" fillId="0" borderId="0" xfId="0" applyProtection="1"/>
    <xf numFmtId="0" fontId="8" fillId="0" borderId="37" xfId="5" applyFont="1" applyFill="1" applyBorder="1" applyAlignment="1" applyProtection="1">
      <alignment horizontal="left" vertical="top" wrapText="1"/>
      <protection locked="0"/>
    </xf>
    <xf numFmtId="4" fontId="8" fillId="0" borderId="37" xfId="5" applyNumberFormat="1" applyFont="1" applyFill="1" applyBorder="1" applyAlignment="1" applyProtection="1">
      <alignment horizontal="center" vertical="top" wrapText="1"/>
      <protection locked="0"/>
    </xf>
    <xf numFmtId="166" fontId="8" fillId="4" borderId="37" xfId="5" applyNumberFormat="1" applyFont="1" applyFill="1" applyBorder="1" applyAlignment="1" applyProtection="1">
      <alignment horizontal="center" vertical="center" wrapText="1"/>
      <protection locked="0"/>
    </xf>
    <xf numFmtId="166" fontId="8" fillId="0" borderId="37" xfId="5" applyNumberFormat="1" applyFont="1" applyFill="1" applyBorder="1" applyAlignment="1" applyProtection="1">
      <alignment horizontal="center" vertical="top" wrapText="1"/>
      <protection locked="0"/>
    </xf>
    <xf numFmtId="44" fontId="8" fillId="4" borderId="37" xfId="2" applyFont="1" applyFill="1" applyBorder="1" applyAlignment="1" applyProtection="1">
      <alignment horizontal="center" vertical="top" wrapText="1"/>
      <protection locked="0"/>
    </xf>
    <xf numFmtId="44" fontId="8" fillId="0" borderId="37" xfId="2" applyFont="1" applyFill="1" applyBorder="1" applyAlignment="1" applyProtection="1">
      <alignment horizontal="center" vertical="top" wrapText="1"/>
      <protection locked="0"/>
    </xf>
    <xf numFmtId="0" fontId="14" fillId="0" borderId="0" xfId="0" applyFont="1" applyProtection="1"/>
    <xf numFmtId="0" fontId="14" fillId="0" borderId="0" xfId="0" applyFont="1"/>
    <xf numFmtId="0" fontId="14" fillId="0" borderId="2" xfId="0" applyFont="1" applyBorder="1"/>
    <xf numFmtId="0" fontId="8" fillId="4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/>
    </xf>
    <xf numFmtId="44" fontId="8" fillId="4" borderId="2" xfId="2" applyFont="1" applyFill="1" applyBorder="1" applyAlignment="1" applyProtection="1">
      <alignment horizontal="center"/>
      <protection locked="0"/>
    </xf>
    <xf numFmtId="44" fontId="14" fillId="0" borderId="2" xfId="2" applyFont="1" applyBorder="1" applyAlignment="1">
      <alignment horizontal="center"/>
    </xf>
    <xf numFmtId="1" fontId="4" fillId="0" borderId="0" xfId="0" applyNumberFormat="1" applyFont="1" applyFill="1" applyProtection="1"/>
    <xf numFmtId="1" fontId="6" fillId="0" borderId="0" xfId="0" applyNumberFormat="1" applyFont="1" applyFill="1" applyProtection="1"/>
    <xf numFmtId="1" fontId="8" fillId="0" borderId="37" xfId="5" applyNumberFormat="1" applyFont="1" applyFill="1" applyBorder="1" applyAlignment="1" applyProtection="1">
      <alignment horizontal="center" vertical="top" wrapText="1"/>
      <protection locked="0"/>
    </xf>
    <xf numFmtId="1" fontId="14" fillId="0" borderId="2" xfId="0" applyNumberFormat="1" applyFont="1" applyBorder="1"/>
    <xf numFmtId="1" fontId="0" fillId="0" borderId="0" xfId="0" applyNumberFormat="1"/>
    <xf numFmtId="0" fontId="17" fillId="2" borderId="2" xfId="0" applyFont="1" applyFill="1" applyBorder="1"/>
    <xf numFmtId="0" fontId="18" fillId="2" borderId="2" xfId="0" applyFont="1" applyFill="1" applyBorder="1"/>
    <xf numFmtId="2" fontId="17" fillId="2" borderId="1" xfId="0" applyNumberFormat="1" applyFont="1" applyFill="1" applyBorder="1"/>
    <xf numFmtId="0" fontId="18" fillId="2" borderId="2" xfId="0" applyFont="1" applyFill="1" applyBorder="1" applyAlignment="1">
      <alignment horizontal="center" vertical="top"/>
    </xf>
    <xf numFmtId="0" fontId="18" fillId="0" borderId="1" xfId="0" applyFont="1" applyBorder="1"/>
    <xf numFmtId="0" fontId="18" fillId="0" borderId="2" xfId="0" applyFont="1" applyBorder="1"/>
    <xf numFmtId="2" fontId="18" fillId="0" borderId="13" xfId="0" applyNumberFormat="1" applyFont="1" applyBorder="1"/>
    <xf numFmtId="0" fontId="18" fillId="0" borderId="2" xfId="0" applyFont="1" applyBorder="1" applyAlignment="1">
      <alignment horizontal="center" vertical="top"/>
    </xf>
    <xf numFmtId="2" fontId="18" fillId="0" borderId="9" xfId="0" applyNumberFormat="1" applyFont="1" applyBorder="1"/>
    <xf numFmtId="2" fontId="18" fillId="0" borderId="2" xfId="0" applyNumberFormat="1" applyFont="1" applyBorder="1"/>
    <xf numFmtId="1" fontId="18" fillId="0" borderId="2" xfId="0" applyNumberFormat="1" applyFont="1" applyBorder="1"/>
    <xf numFmtId="2" fontId="14" fillId="0" borderId="2" xfId="0" applyNumberFormat="1" applyFont="1" applyBorder="1"/>
    <xf numFmtId="0" fontId="14" fillId="0" borderId="2" xfId="0" applyFont="1" applyBorder="1" applyAlignment="1">
      <alignment horizontal="center" vertical="top"/>
    </xf>
    <xf numFmtId="0" fontId="14" fillId="0" borderId="2" xfId="0" applyFont="1" applyFill="1" applyBorder="1"/>
    <xf numFmtId="2" fontId="14" fillId="0" borderId="2" xfId="0" applyNumberFormat="1" applyFont="1" applyFill="1" applyBorder="1"/>
    <xf numFmtId="0" fontId="14" fillId="0" borderId="2" xfId="0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/>
    </xf>
    <xf numFmtId="0" fontId="18" fillId="0" borderId="2" xfId="0" applyFont="1" applyFill="1" applyBorder="1"/>
    <xf numFmtId="2" fontId="18" fillId="0" borderId="2" xfId="0" applyNumberFormat="1" applyFont="1" applyFill="1" applyBorder="1"/>
    <xf numFmtId="2" fontId="18" fillId="0" borderId="1" xfId="0" applyNumberFormat="1" applyFont="1" applyFill="1" applyBorder="1"/>
    <xf numFmtId="2" fontId="17" fillId="2" borderId="14" xfId="0" applyNumberFormat="1" applyFont="1" applyFill="1" applyBorder="1"/>
    <xf numFmtId="0" fontId="18" fillId="2" borderId="3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18" fillId="2" borderId="5" xfId="0" applyFont="1" applyFill="1" applyBorder="1" applyAlignment="1">
      <alignment horizontal="center" vertical="top"/>
    </xf>
    <xf numFmtId="0" fontId="18" fillId="0" borderId="9" xfId="0" applyFont="1" applyBorder="1"/>
    <xf numFmtId="0" fontId="18" fillId="0" borderId="3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 vertical="top"/>
    </xf>
    <xf numFmtId="0" fontId="18" fillId="0" borderId="9" xfId="0" applyFont="1" applyFill="1" applyBorder="1" applyAlignment="1">
      <alignment horizontal="center" vertical="top"/>
    </xf>
    <xf numFmtId="2" fontId="18" fillId="0" borderId="9" xfId="0" applyNumberFormat="1" applyFont="1" applyFill="1" applyBorder="1"/>
    <xf numFmtId="0" fontId="18" fillId="2" borderId="4" xfId="0" applyFont="1" applyFill="1" applyBorder="1" applyAlignment="1">
      <alignment horizontal="center" vertical="top"/>
    </xf>
    <xf numFmtId="2" fontId="18" fillId="0" borderId="15" xfId="0" applyNumberFormat="1" applyFont="1" applyFill="1" applyBorder="1"/>
    <xf numFmtId="1" fontId="18" fillId="0" borderId="2" xfId="0" applyNumberFormat="1" applyFont="1" applyFill="1" applyBorder="1"/>
    <xf numFmtId="0" fontId="18" fillId="2" borderId="1" xfId="0" applyFont="1" applyFill="1" applyBorder="1"/>
    <xf numFmtId="0" fontId="18" fillId="2" borderId="6" xfId="0" applyFont="1" applyFill="1" applyBorder="1" applyAlignment="1">
      <alignment horizontal="center" vertical="top"/>
    </xf>
    <xf numFmtId="2" fontId="18" fillId="3" borderId="9" xfId="0" applyNumberFormat="1" applyFont="1" applyFill="1" applyBorder="1"/>
    <xf numFmtId="49" fontId="14" fillId="0" borderId="2" xfId="1" applyNumberFormat="1" applyFont="1" applyBorder="1"/>
    <xf numFmtId="0" fontId="14" fillId="0" borderId="8" xfId="0" applyFont="1" applyBorder="1"/>
    <xf numFmtId="0" fontId="14" fillId="0" borderId="3" xfId="0" applyFont="1" applyBorder="1"/>
    <xf numFmtId="0" fontId="14" fillId="2" borderId="2" xfId="0" applyFont="1" applyFill="1" applyBorder="1"/>
    <xf numFmtId="0" fontId="14" fillId="0" borderId="3" xfId="0" applyFont="1" applyFill="1" applyBorder="1"/>
    <xf numFmtId="0" fontId="14" fillId="3" borderId="2" xfId="0" applyFont="1" applyFill="1" applyBorder="1"/>
    <xf numFmtId="0" fontId="14" fillId="3" borderId="3" xfId="0" applyFont="1" applyFill="1" applyBorder="1"/>
    <xf numFmtId="0" fontId="19" fillId="0" borderId="2" xfId="0" applyFont="1" applyBorder="1" applyAlignment="1">
      <alignment horizontal="center" vertical="top"/>
    </xf>
    <xf numFmtId="0" fontId="18" fillId="0" borderId="3" xfId="0" applyFont="1" applyBorder="1"/>
    <xf numFmtId="0" fontId="18" fillId="0" borderId="3" xfId="0" applyFont="1" applyFill="1" applyBorder="1"/>
    <xf numFmtId="0" fontId="18" fillId="3" borderId="3" xfId="0" applyFont="1" applyFill="1" applyBorder="1"/>
    <xf numFmtId="0" fontId="18" fillId="0" borderId="8" xfId="0" applyFont="1" applyBorder="1"/>
    <xf numFmtId="0" fontId="17" fillId="2" borderId="1" xfId="0" applyFont="1" applyFill="1" applyBorder="1"/>
    <xf numFmtId="0" fontId="18" fillId="2" borderId="7" xfId="0" applyFont="1" applyFill="1" applyBorder="1"/>
    <xf numFmtId="2" fontId="17" fillId="2" borderId="7" xfId="0" applyNumberFormat="1" applyFont="1" applyFill="1" applyBorder="1"/>
    <xf numFmtId="0" fontId="18" fillId="2" borderId="7" xfId="0" applyFont="1" applyFill="1" applyBorder="1" applyAlignment="1">
      <alignment horizontal="center" vertical="top"/>
    </xf>
    <xf numFmtId="0" fontId="17" fillId="2" borderId="10" xfId="0" applyFont="1" applyFill="1" applyBorder="1"/>
    <xf numFmtId="0" fontId="18" fillId="0" borderId="4" xfId="0" applyFont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  <xf numFmtId="0" fontId="18" fillId="2" borderId="6" xfId="0" applyFont="1" applyFill="1" applyBorder="1"/>
    <xf numFmtId="0" fontId="18" fillId="0" borderId="4" xfId="0" applyFont="1" applyFill="1" applyBorder="1" applyAlignment="1">
      <alignment horizontal="center" vertical="top"/>
    </xf>
    <xf numFmtId="0" fontId="18" fillId="2" borderId="10" xfId="0" applyFont="1" applyFill="1" applyBorder="1" applyAlignment="1">
      <alignment horizontal="center" vertical="top"/>
    </xf>
    <xf numFmtId="0" fontId="18" fillId="2" borderId="0" xfId="0" applyFont="1" applyFill="1" applyAlignment="1">
      <alignment horizontal="center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2" fontId="17" fillId="2" borderId="2" xfId="0" applyNumberFormat="1" applyFont="1" applyFill="1" applyBorder="1"/>
    <xf numFmtId="1" fontId="17" fillId="2" borderId="2" xfId="0" applyNumberFormat="1" applyFont="1" applyFill="1" applyBorder="1"/>
    <xf numFmtId="2" fontId="18" fillId="3" borderId="2" xfId="0" applyNumberFormat="1" applyFont="1" applyFill="1" applyBorder="1"/>
    <xf numFmtId="1" fontId="18" fillId="3" borderId="2" xfId="0" applyNumberFormat="1" applyFont="1" applyFill="1" applyBorder="1"/>
    <xf numFmtId="0" fontId="18" fillId="3" borderId="2" xfId="0" applyFont="1" applyFill="1" applyBorder="1"/>
    <xf numFmtId="44" fontId="15" fillId="0" borderId="29" xfId="0" applyNumberFormat="1" applyFont="1" applyBorder="1"/>
    <xf numFmtId="0" fontId="17" fillId="2" borderId="33" xfId="0" applyFont="1" applyFill="1" applyBorder="1"/>
    <xf numFmtId="0" fontId="18" fillId="2" borderId="34" xfId="0" applyFont="1" applyFill="1" applyBorder="1" applyAlignment="1">
      <alignment horizontal="center" vertical="top"/>
    </xf>
    <xf numFmtId="0" fontId="18" fillId="0" borderId="33" xfId="0" applyFont="1" applyBorder="1"/>
    <xf numFmtId="44" fontId="14" fillId="0" borderId="34" xfId="2" applyFont="1" applyBorder="1" applyAlignment="1">
      <alignment horizontal="center"/>
    </xf>
    <xf numFmtId="0" fontId="14" fillId="0" borderId="33" xfId="0" applyFont="1" applyBorder="1"/>
    <xf numFmtId="0" fontId="14" fillId="0" borderId="33" xfId="0" applyFont="1" applyFill="1" applyBorder="1"/>
    <xf numFmtId="0" fontId="18" fillId="0" borderId="33" xfId="0" applyFont="1" applyFill="1" applyBorder="1"/>
    <xf numFmtId="0" fontId="18" fillId="2" borderId="33" xfId="0" applyFont="1" applyFill="1" applyBorder="1"/>
    <xf numFmtId="0" fontId="18" fillId="0" borderId="34" xfId="0" applyFont="1" applyBorder="1" applyAlignment="1">
      <alignment horizontal="center" vertical="top"/>
    </xf>
    <xf numFmtId="49" fontId="14" fillId="0" borderId="33" xfId="1" applyNumberFormat="1" applyFont="1" applyBorder="1"/>
    <xf numFmtId="1" fontId="14" fillId="0" borderId="33" xfId="0" applyNumberFormat="1" applyFont="1" applyBorder="1"/>
    <xf numFmtId="0" fontId="14" fillId="2" borderId="33" xfId="0" applyFont="1" applyFill="1" applyBorder="1"/>
    <xf numFmtId="0" fontId="14" fillId="3" borderId="33" xfId="0" applyFont="1" applyFill="1" applyBorder="1"/>
    <xf numFmtId="0" fontId="18" fillId="0" borderId="38" xfId="0" applyFont="1" applyBorder="1"/>
    <xf numFmtId="0" fontId="18" fillId="0" borderId="39" xfId="0" applyFont="1" applyBorder="1"/>
    <xf numFmtId="2" fontId="18" fillId="0" borderId="39" xfId="0" applyNumberFormat="1" applyFont="1" applyBorder="1"/>
    <xf numFmtId="1" fontId="18" fillId="0" borderId="39" xfId="0" applyNumberFormat="1" applyFont="1" applyBorder="1"/>
    <xf numFmtId="0" fontId="8" fillId="4" borderId="39" xfId="0" applyFont="1" applyFill="1" applyBorder="1" applyAlignment="1" applyProtection="1">
      <alignment horizontal="center" vertical="center"/>
      <protection locked="0"/>
    </xf>
    <xf numFmtId="0" fontId="14" fillId="0" borderId="39" xfId="0" applyFont="1" applyBorder="1" applyAlignment="1">
      <alignment horizontal="center"/>
    </xf>
    <xf numFmtId="44" fontId="8" fillId="4" borderId="39" xfId="2" applyFont="1" applyFill="1" applyBorder="1" applyAlignment="1" applyProtection="1">
      <alignment horizontal="center"/>
      <protection locked="0"/>
    </xf>
    <xf numFmtId="44" fontId="14" fillId="0" borderId="39" xfId="2" applyFont="1" applyBorder="1" applyAlignment="1">
      <alignment horizontal="center"/>
    </xf>
    <xf numFmtId="44" fontId="14" fillId="0" borderId="40" xfId="2" applyFont="1" applyBorder="1" applyAlignment="1">
      <alignment horizontal="center"/>
    </xf>
    <xf numFmtId="0" fontId="18" fillId="2" borderId="2" xfId="0" applyFont="1" applyFill="1" applyBorder="1" applyAlignment="1" applyProtection="1">
      <alignment horizontal="center" vertical="top"/>
      <protection locked="0"/>
    </xf>
    <xf numFmtId="0" fontId="18" fillId="0" borderId="2" xfId="0" applyFont="1" applyBorder="1" applyAlignment="1" applyProtection="1">
      <alignment horizontal="center" vertical="top"/>
      <protection locked="0"/>
    </xf>
    <xf numFmtId="0" fontId="20" fillId="0" borderId="0" xfId="6" applyFont="1" applyAlignment="1">
      <alignment horizontal="left" vertical="center"/>
    </xf>
    <xf numFmtId="0" fontId="7" fillId="0" borderId="0" xfId="6" applyAlignment="1">
      <alignment horizontal="left"/>
    </xf>
    <xf numFmtId="0" fontId="7" fillId="0" borderId="0" xfId="6"/>
    <xf numFmtId="0" fontId="16" fillId="0" borderId="0" xfId="6" applyFont="1"/>
    <xf numFmtId="0" fontId="16" fillId="0" borderId="27" xfId="6" applyFont="1" applyBorder="1"/>
    <xf numFmtId="0" fontId="15" fillId="0" borderId="23" xfId="6" applyFont="1" applyBorder="1" applyAlignment="1">
      <alignment horizontal="center" vertical="center"/>
    </xf>
    <xf numFmtId="0" fontId="15" fillId="0" borderId="27" xfId="6" applyFont="1" applyBorder="1" applyAlignment="1">
      <alignment horizontal="center" vertical="center"/>
    </xf>
    <xf numFmtId="0" fontId="15" fillId="0" borderId="22" xfId="6" applyFont="1" applyBorder="1" applyAlignment="1">
      <alignment vertical="center"/>
    </xf>
    <xf numFmtId="44" fontId="16" fillId="0" borderId="22" xfId="7" applyFont="1" applyBorder="1" applyAlignment="1">
      <alignment horizontal="right" vertical="center"/>
    </xf>
    <xf numFmtId="0" fontId="15" fillId="0" borderId="42" xfId="6" applyFont="1" applyBorder="1" applyAlignment="1">
      <alignment vertical="center"/>
    </xf>
    <xf numFmtId="44" fontId="16" fillId="0" borderId="43" xfId="7" applyFont="1" applyBorder="1" applyAlignment="1">
      <alignment horizontal="right" vertical="center"/>
    </xf>
    <xf numFmtId="0" fontId="15" fillId="0" borderId="37" xfId="6" applyFont="1" applyBorder="1" applyAlignment="1">
      <alignment vertical="center"/>
    </xf>
    <xf numFmtId="44" fontId="15" fillId="5" borderId="44" xfId="7" applyFont="1" applyFill="1" applyBorder="1" applyAlignment="1">
      <alignment horizontal="right" vertical="center"/>
    </xf>
    <xf numFmtId="0" fontId="17" fillId="0" borderId="0" xfId="0" applyFont="1"/>
    <xf numFmtId="0" fontId="18" fillId="0" borderId="0" xfId="0" applyFont="1"/>
    <xf numFmtId="0" fontId="18" fillId="0" borderId="12" xfId="0" applyFont="1" applyBorder="1" applyAlignment="1">
      <alignment horizontal="left"/>
    </xf>
    <xf numFmtId="0" fontId="18" fillId="0" borderId="0" xfId="0" applyFont="1" applyBorder="1"/>
    <xf numFmtId="0" fontId="17" fillId="0" borderId="2" xfId="0" applyFont="1" applyBorder="1" applyAlignment="1">
      <alignment horizontal="left" vertical="center"/>
    </xf>
    <xf numFmtId="0" fontId="17" fillId="0" borderId="2" xfId="0" applyFont="1" applyBorder="1"/>
    <xf numFmtId="0" fontId="17" fillId="0" borderId="11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8" fillId="0" borderId="0" xfId="0" applyFont="1" applyBorder="1" applyAlignment="1">
      <alignment vertical="top" wrapText="1"/>
    </xf>
    <xf numFmtId="0" fontId="18" fillId="0" borderId="12" xfId="0" applyFont="1" applyBorder="1"/>
    <xf numFmtId="0" fontId="17" fillId="0" borderId="2" xfId="0" applyFont="1" applyBorder="1" applyAlignment="1">
      <alignment horizontal="center" vertical="top"/>
    </xf>
    <xf numFmtId="0" fontId="18" fillId="0" borderId="9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top" wrapText="1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6" fillId="0" borderId="27" xfId="6" applyFont="1" applyBorder="1" applyAlignment="1">
      <alignment vertical="center"/>
    </xf>
    <xf numFmtId="0" fontId="16" fillId="0" borderId="41" xfId="6" applyFont="1" applyBorder="1" applyAlignment="1">
      <alignment vertical="center"/>
    </xf>
    <xf numFmtId="0" fontId="17" fillId="0" borderId="21" xfId="0" applyFont="1" applyBorder="1" applyAlignment="1">
      <alignment horizontal="center" vertical="top" wrapText="1"/>
    </xf>
    <xf numFmtId="0" fontId="17" fillId="0" borderId="45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23" fillId="0" borderId="28" xfId="0" applyFont="1" applyBorder="1" applyAlignment="1">
      <alignment horizontal="center" wrapText="1"/>
    </xf>
    <xf numFmtId="0" fontId="23" fillId="0" borderId="46" xfId="0" applyFont="1" applyBorder="1" applyAlignment="1">
      <alignment horizontal="center" wrapText="1"/>
    </xf>
    <xf numFmtId="0" fontId="23" fillId="0" borderId="41" xfId="0" applyFont="1" applyBorder="1" applyAlignment="1">
      <alignment horizontal="center" wrapText="1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8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/>
    <xf numFmtId="0" fontId="17" fillId="0" borderId="0" xfId="0" applyFont="1" applyAlignment="1"/>
    <xf numFmtId="0" fontId="18" fillId="0" borderId="0" xfId="0" applyFont="1" applyAlignment="1"/>
    <xf numFmtId="0" fontId="17" fillId="0" borderId="2" xfId="0" applyFont="1" applyBorder="1" applyAlignment="1">
      <alignment vertical="center"/>
    </xf>
    <xf numFmtId="0" fontId="18" fillId="0" borderId="4" xfId="0" applyFont="1" applyBorder="1" applyAlignment="1"/>
    <xf numFmtId="0" fontId="17" fillId="0" borderId="3" xfId="0" applyFont="1" applyBorder="1" applyAlignment="1">
      <alignment vertical="center"/>
    </xf>
    <xf numFmtId="0" fontId="14" fillId="0" borderId="4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</cellXfs>
  <cellStyles count="8">
    <cellStyle name="Euro" xfId="4"/>
    <cellStyle name="Komma" xfId="1" builtinId="3"/>
    <cellStyle name="Standard" xfId="0" builtinId="0"/>
    <cellStyle name="Standard 2" xfId="6"/>
    <cellStyle name="Standard_Glasflächen Markersdorfer 01_06" xfId="3"/>
    <cellStyle name="Standard_Med. Berufsschule" xfId="5"/>
    <cellStyle name="Währung" xfId="2" builtinId="4"/>
    <cellStyle name="Währung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5"/>
  <sheetViews>
    <sheetView tabSelected="1" workbookViewId="0">
      <selection activeCell="B8" sqref="B8"/>
    </sheetView>
  </sheetViews>
  <sheetFormatPr baseColWidth="10" defaultRowHeight="12.75" x14ac:dyDescent="0.2"/>
  <cols>
    <col min="1" max="1" width="32.28515625" style="175" bestFit="1" customWidth="1"/>
    <col min="2" max="2" width="33.5703125" style="175" customWidth="1"/>
    <col min="3" max="16384" width="11.42578125" style="175"/>
  </cols>
  <sheetData>
    <row r="1" spans="1:4" ht="19.5" customHeight="1" x14ac:dyDescent="0.2">
      <c r="A1" s="173" t="s">
        <v>166</v>
      </c>
      <c r="B1" s="174"/>
    </row>
    <row r="2" spans="1:4" ht="18.75" customHeight="1" x14ac:dyDescent="0.2">
      <c r="A2" s="205" t="s">
        <v>169</v>
      </c>
      <c r="B2" s="174"/>
    </row>
    <row r="3" spans="1:4" ht="13.5" thickBot="1" x14ac:dyDescent="0.25">
      <c r="A3" s="176"/>
      <c r="B3" s="176"/>
    </row>
    <row r="4" spans="1:4" ht="15" customHeight="1" x14ac:dyDescent="0.2">
      <c r="A4" s="177"/>
      <c r="B4" s="178" t="s">
        <v>161</v>
      </c>
    </row>
    <row r="5" spans="1:4" ht="15" customHeight="1" x14ac:dyDescent="0.2">
      <c r="A5" s="207"/>
      <c r="B5" s="179" t="s">
        <v>172</v>
      </c>
    </row>
    <row r="6" spans="1:4" ht="15" customHeight="1" x14ac:dyDescent="0.2">
      <c r="A6" s="207"/>
      <c r="B6" s="179" t="s">
        <v>173</v>
      </c>
    </row>
    <row r="7" spans="1:4" ht="15" customHeight="1" thickBot="1" x14ac:dyDescent="0.25">
      <c r="A7" s="208"/>
      <c r="B7" s="179" t="s">
        <v>162</v>
      </c>
    </row>
    <row r="8" spans="1:4" ht="21.95" customHeight="1" x14ac:dyDescent="0.2">
      <c r="A8" s="180" t="s">
        <v>163</v>
      </c>
      <c r="B8" s="181">
        <f>'RFV Ärztehäuser'!J158</f>
        <v>0</v>
      </c>
    </row>
    <row r="9" spans="1:4" ht="21.95" customHeight="1" thickBot="1" x14ac:dyDescent="0.25">
      <c r="A9" s="182" t="s">
        <v>164</v>
      </c>
      <c r="B9" s="183">
        <f>'GFV Ärztehäuser'!I17</f>
        <v>0</v>
      </c>
    </row>
    <row r="10" spans="1:4" ht="28.5" customHeight="1" thickBot="1" x14ac:dyDescent="0.25">
      <c r="A10" s="184" t="s">
        <v>167</v>
      </c>
      <c r="B10" s="185">
        <f>SUM(B8:B9)</f>
        <v>0</v>
      </c>
    </row>
    <row r="11" spans="1:4" ht="16.5" customHeight="1" x14ac:dyDescent="0.2">
      <c r="B11" s="206" t="s">
        <v>165</v>
      </c>
    </row>
    <row r="13" spans="1:4" ht="13.5" thickBot="1" x14ac:dyDescent="0.25"/>
    <row r="14" spans="1:4" ht="69.95" customHeight="1" x14ac:dyDescent="0.2">
      <c r="A14" s="209" t="s">
        <v>170</v>
      </c>
      <c r="B14" s="210"/>
      <c r="C14" s="210"/>
      <c r="D14" s="211"/>
    </row>
    <row r="15" spans="1:4" ht="69.95" customHeight="1" thickBot="1" x14ac:dyDescent="0.25">
      <c r="A15" s="212" t="s">
        <v>171</v>
      </c>
      <c r="B15" s="213"/>
      <c r="C15" s="213"/>
      <c r="D15" s="214"/>
    </row>
  </sheetData>
  <sheetProtection algorithmName="SHA-512" hashValue="QTh6WpcCn+bPTKwQi3b9hk6ieb19JhasO3mkc0MeCyhtXp/Ar7mmIdVk1NFzqhLK50pRPm72xjvzERUZrZg01Q==" saltValue="5Q7oMmQQ/scwCAwgdO1aow==" spinCount="100000" sheet="1" objects="1" scenarios="1" sort="0" autoFilter="0"/>
  <mergeCells count="3">
    <mergeCell ref="A5:A7"/>
    <mergeCell ref="A14:D14"/>
    <mergeCell ref="A15:D15"/>
  </mergeCells>
  <pageMargins left="0.70866141732283472" right="0.70866141732283472" top="0.78740157480314965" bottom="0.78740157480314965" header="0.31496062992125984" footer="0.31496062992125984"/>
  <pageSetup paperSize="9" scale="99" orientation="portrait" horizontalDpi="90" verticalDpi="90" r:id="rId1"/>
  <headerFooter>
    <oddHeader>&amp;F</oddHeader>
    <oddFooter>&amp;A&amp;RSeite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8"/>
  <sheetViews>
    <sheetView zoomScaleNormal="100" zoomScaleSheetLayoutView="100" workbookViewId="0">
      <selection activeCell="E24" sqref="E24"/>
    </sheetView>
  </sheetViews>
  <sheetFormatPr baseColWidth="10" defaultColWidth="5.7109375" defaultRowHeight="15" x14ac:dyDescent="0.25"/>
  <cols>
    <col min="1" max="1" width="13.42578125" customWidth="1"/>
    <col min="2" max="2" width="15.85546875" customWidth="1"/>
    <col min="3" max="3" width="9.7109375" customWidth="1"/>
    <col min="4" max="4" width="7.5703125" style="80" customWidth="1"/>
    <col min="5" max="5" width="12.140625" customWidth="1"/>
    <col min="6" max="7" width="15.7109375" customWidth="1"/>
    <col min="8" max="8" width="13.5703125" customWidth="1"/>
    <col min="9" max="11" width="15.7109375" customWidth="1"/>
  </cols>
  <sheetData>
    <row r="1" spans="1:30" s="6" customFormat="1" ht="20.25" customHeight="1" x14ac:dyDescent="0.25">
      <c r="A1" s="5" t="s">
        <v>160</v>
      </c>
      <c r="D1" s="76"/>
      <c r="E1" s="7"/>
      <c r="F1" s="49"/>
      <c r="G1" s="50"/>
      <c r="H1" s="50"/>
      <c r="I1" s="51"/>
      <c r="J1" s="52"/>
      <c r="K1" s="53"/>
      <c r="L1" s="7"/>
      <c r="M1" s="7"/>
      <c r="Y1" s="7"/>
      <c r="Z1" s="7"/>
      <c r="AA1" s="7"/>
      <c r="AB1" s="7"/>
      <c r="AC1" s="7"/>
      <c r="AD1" s="7"/>
    </row>
    <row r="2" spans="1:30" s="6" customFormat="1" ht="15" customHeight="1" x14ac:dyDescent="0.25">
      <c r="A2" s="5"/>
      <c r="D2" s="76"/>
      <c r="E2" s="7"/>
      <c r="F2" s="49"/>
      <c r="G2" s="50"/>
      <c r="H2" s="50"/>
      <c r="I2" s="51"/>
      <c r="J2" s="52"/>
      <c r="K2" s="53"/>
      <c r="L2" s="7"/>
      <c r="M2" s="7"/>
      <c r="Y2" s="7"/>
      <c r="Z2" s="7"/>
      <c r="AA2" s="7"/>
      <c r="AB2" s="7"/>
      <c r="AC2" s="7"/>
      <c r="AD2" s="7"/>
    </row>
    <row r="3" spans="1:30" s="54" customFormat="1" ht="14.25" customHeight="1" thickBot="1" x14ac:dyDescent="0.3">
      <c r="D3" s="77" t="s">
        <v>159</v>
      </c>
      <c r="F3" s="55"/>
      <c r="G3" s="56"/>
      <c r="H3" s="56"/>
      <c r="I3" s="57"/>
      <c r="J3" s="58"/>
      <c r="K3" s="59"/>
      <c r="L3" s="60"/>
      <c r="M3" s="60"/>
      <c r="N3" s="61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30" s="69" customFormat="1" ht="32.25" customHeight="1" thickBot="1" x14ac:dyDescent="0.25">
      <c r="A4" s="63" t="s">
        <v>80</v>
      </c>
      <c r="B4" s="63" t="s">
        <v>18</v>
      </c>
      <c r="C4" s="64" t="s">
        <v>19</v>
      </c>
      <c r="D4" s="78" t="s">
        <v>158</v>
      </c>
      <c r="E4" s="65" t="s">
        <v>151</v>
      </c>
      <c r="F4" s="66" t="s">
        <v>152</v>
      </c>
      <c r="G4" s="66" t="s">
        <v>153</v>
      </c>
      <c r="H4" s="67" t="s">
        <v>154</v>
      </c>
      <c r="I4" s="64" t="s">
        <v>155</v>
      </c>
      <c r="J4" s="68" t="s">
        <v>156</v>
      </c>
      <c r="K4" s="68" t="s">
        <v>157</v>
      </c>
    </row>
    <row r="5" spans="1:30" x14ac:dyDescent="0.25">
      <c r="A5" s="149" t="s">
        <v>121</v>
      </c>
      <c r="B5" s="82"/>
      <c r="C5" s="143">
        <f>SUM(C6:C14)</f>
        <v>146.63</v>
      </c>
      <c r="D5" s="144"/>
      <c r="E5" s="84"/>
      <c r="F5" s="84"/>
      <c r="G5" s="84"/>
      <c r="H5" s="84"/>
      <c r="I5" s="84"/>
      <c r="J5" s="84"/>
      <c r="K5" s="150"/>
    </row>
    <row r="6" spans="1:30" x14ac:dyDescent="0.25">
      <c r="A6" s="151" t="s">
        <v>21</v>
      </c>
      <c r="B6" s="86" t="s">
        <v>22</v>
      </c>
      <c r="C6" s="90">
        <v>38.92</v>
      </c>
      <c r="D6" s="91">
        <v>2</v>
      </c>
      <c r="E6" s="72"/>
      <c r="F6" s="73" t="str">
        <f t="shared" ref="F6" si="0">IF(E6&gt;0,C6/E6,"")</f>
        <v/>
      </c>
      <c r="G6" s="73" t="str">
        <f t="shared" ref="G6" si="1">IF(E6&gt;0,F6*D6,"")</f>
        <v/>
      </c>
      <c r="H6" s="74"/>
      <c r="I6" s="73" t="str">
        <f>IF(E6&gt;0,ROUND(H6/E6,5),"")</f>
        <v/>
      </c>
      <c r="J6" s="75" t="str">
        <f>IF(E6&gt;0,ROUND(C6*D6*I6,2),"")</f>
        <v/>
      </c>
      <c r="K6" s="152" t="str">
        <f>IF(E6&gt;0,ROUND(J6/12,2),"")</f>
        <v/>
      </c>
    </row>
    <row r="7" spans="1:30" x14ac:dyDescent="0.25">
      <c r="A7" s="151" t="s">
        <v>21</v>
      </c>
      <c r="B7" s="86" t="s">
        <v>134</v>
      </c>
      <c r="C7" s="90">
        <v>3.25</v>
      </c>
      <c r="D7" s="91">
        <v>2</v>
      </c>
      <c r="E7" s="72"/>
      <c r="F7" s="73" t="str">
        <f t="shared" ref="F7:F16" si="2">IF(E7&gt;0,C7/E7,"")</f>
        <v/>
      </c>
      <c r="G7" s="73" t="str">
        <f t="shared" ref="G7:G16" si="3">IF(E7&gt;0,F7*D7,"")</f>
        <v/>
      </c>
      <c r="H7" s="74"/>
      <c r="I7" s="73" t="str">
        <f t="shared" ref="I7:I16" si="4">IF(E7&gt;0,ROUND(H7/E7,5),"")</f>
        <v/>
      </c>
      <c r="J7" s="75" t="str">
        <f t="shared" ref="J7:J16" si="5">IF(E7&gt;0,ROUND(C7*D7*I7,2),"")</f>
        <v/>
      </c>
      <c r="K7" s="152" t="str">
        <f t="shared" ref="K7:K16" si="6">IF(E7&gt;0,ROUND(J7/12,2),"")</f>
        <v/>
      </c>
    </row>
    <row r="8" spans="1:30" x14ac:dyDescent="0.25">
      <c r="A8" s="151" t="s">
        <v>21</v>
      </c>
      <c r="B8" s="86" t="s">
        <v>134</v>
      </c>
      <c r="C8" s="90">
        <v>9.7100000000000009</v>
      </c>
      <c r="D8" s="91">
        <v>2</v>
      </c>
      <c r="E8" s="72"/>
      <c r="F8" s="73" t="str">
        <f t="shared" si="2"/>
        <v/>
      </c>
      <c r="G8" s="73" t="str">
        <f t="shared" si="3"/>
        <v/>
      </c>
      <c r="H8" s="74"/>
      <c r="I8" s="73" t="str">
        <f t="shared" si="4"/>
        <v/>
      </c>
      <c r="J8" s="75" t="str">
        <f t="shared" si="5"/>
        <v/>
      </c>
      <c r="K8" s="152" t="str">
        <f t="shared" si="6"/>
        <v/>
      </c>
    </row>
    <row r="9" spans="1:30" x14ac:dyDescent="0.25">
      <c r="A9" s="151" t="s">
        <v>21</v>
      </c>
      <c r="B9" s="86" t="s">
        <v>26</v>
      </c>
      <c r="C9" s="90">
        <v>17.78</v>
      </c>
      <c r="D9" s="91"/>
      <c r="E9" s="72"/>
      <c r="F9" s="73" t="str">
        <f t="shared" si="2"/>
        <v/>
      </c>
      <c r="G9" s="73" t="str">
        <f t="shared" si="3"/>
        <v/>
      </c>
      <c r="H9" s="74"/>
      <c r="I9" s="73" t="str">
        <f t="shared" si="4"/>
        <v/>
      </c>
      <c r="J9" s="75" t="str">
        <f t="shared" si="5"/>
        <v/>
      </c>
      <c r="K9" s="152" t="str">
        <f t="shared" si="6"/>
        <v/>
      </c>
    </row>
    <row r="10" spans="1:30" x14ac:dyDescent="0.25">
      <c r="A10" s="151" t="s">
        <v>21</v>
      </c>
      <c r="B10" s="86" t="s">
        <v>123</v>
      </c>
      <c r="C10" s="90">
        <v>14.7</v>
      </c>
      <c r="D10" s="91">
        <v>104</v>
      </c>
      <c r="E10" s="72"/>
      <c r="F10" s="73" t="str">
        <f t="shared" si="2"/>
        <v/>
      </c>
      <c r="G10" s="73" t="str">
        <f t="shared" si="3"/>
        <v/>
      </c>
      <c r="H10" s="74"/>
      <c r="I10" s="73" t="str">
        <f t="shared" si="4"/>
        <v/>
      </c>
      <c r="J10" s="75" t="str">
        <f t="shared" si="5"/>
        <v/>
      </c>
      <c r="K10" s="152" t="str">
        <f t="shared" si="6"/>
        <v/>
      </c>
    </row>
    <row r="11" spans="1:30" x14ac:dyDescent="0.25">
      <c r="A11" s="153" t="s">
        <v>21</v>
      </c>
      <c r="B11" s="71" t="s">
        <v>25</v>
      </c>
      <c r="C11" s="92">
        <v>42.08</v>
      </c>
      <c r="D11" s="91">
        <v>104</v>
      </c>
      <c r="E11" s="72"/>
      <c r="F11" s="73" t="str">
        <f t="shared" si="2"/>
        <v/>
      </c>
      <c r="G11" s="73" t="str">
        <f t="shared" si="3"/>
        <v/>
      </c>
      <c r="H11" s="74"/>
      <c r="I11" s="73" t="str">
        <f t="shared" si="4"/>
        <v/>
      </c>
      <c r="J11" s="75" t="str">
        <f t="shared" si="5"/>
        <v/>
      </c>
      <c r="K11" s="152" t="str">
        <f>IF(E11&gt;0,ROUND(J11/12,2),"")</f>
        <v/>
      </c>
      <c r="L11" s="1"/>
    </row>
    <row r="12" spans="1:30" x14ac:dyDescent="0.25">
      <c r="A12" s="154" t="s">
        <v>21</v>
      </c>
      <c r="B12" s="94" t="s">
        <v>108</v>
      </c>
      <c r="C12" s="95">
        <v>2.4</v>
      </c>
      <c r="D12" s="91">
        <v>104</v>
      </c>
      <c r="E12" s="72"/>
      <c r="F12" s="73" t="str">
        <f t="shared" si="2"/>
        <v/>
      </c>
      <c r="G12" s="73" t="str">
        <f t="shared" si="3"/>
        <v/>
      </c>
      <c r="H12" s="74"/>
      <c r="I12" s="73" t="str">
        <f t="shared" si="4"/>
        <v/>
      </c>
      <c r="J12" s="75" t="str">
        <f t="shared" si="5"/>
        <v/>
      </c>
      <c r="K12" s="152" t="str">
        <f t="shared" si="6"/>
        <v/>
      </c>
      <c r="L12" s="1"/>
    </row>
    <row r="13" spans="1:30" x14ac:dyDescent="0.25">
      <c r="A13" s="155" t="s">
        <v>39</v>
      </c>
      <c r="B13" s="98" t="s">
        <v>108</v>
      </c>
      <c r="C13" s="99">
        <v>8.5</v>
      </c>
      <c r="D13" s="91">
        <v>104</v>
      </c>
      <c r="E13" s="72"/>
      <c r="F13" s="73" t="str">
        <f t="shared" si="2"/>
        <v/>
      </c>
      <c r="G13" s="73" t="str">
        <f t="shared" si="3"/>
        <v/>
      </c>
      <c r="H13" s="74"/>
      <c r="I13" s="73" t="str">
        <f t="shared" si="4"/>
        <v/>
      </c>
      <c r="J13" s="75" t="str">
        <f t="shared" si="5"/>
        <v/>
      </c>
      <c r="K13" s="152" t="str">
        <f t="shared" si="6"/>
        <v/>
      </c>
    </row>
    <row r="14" spans="1:30" x14ac:dyDescent="0.25">
      <c r="A14" s="155" t="s">
        <v>33</v>
      </c>
      <c r="B14" s="98" t="s">
        <v>108</v>
      </c>
      <c r="C14" s="99">
        <v>9.2899999999999991</v>
      </c>
      <c r="D14" s="91">
        <v>104</v>
      </c>
      <c r="E14" s="72"/>
      <c r="F14" s="73" t="str">
        <f t="shared" si="2"/>
        <v/>
      </c>
      <c r="G14" s="73" t="str">
        <f t="shared" si="3"/>
        <v/>
      </c>
      <c r="H14" s="74"/>
      <c r="I14" s="73" t="str">
        <f t="shared" si="4"/>
        <v/>
      </c>
      <c r="J14" s="75" t="str">
        <f t="shared" si="5"/>
        <v/>
      </c>
      <c r="K14" s="152" t="str">
        <f t="shared" si="6"/>
        <v/>
      </c>
    </row>
    <row r="15" spans="1:30" x14ac:dyDescent="0.25">
      <c r="A15" s="155" t="s">
        <v>109</v>
      </c>
      <c r="B15" s="98" t="s">
        <v>23</v>
      </c>
      <c r="C15" s="99">
        <v>16.399999999999999</v>
      </c>
      <c r="D15" s="91">
        <v>104</v>
      </c>
      <c r="E15" s="72"/>
      <c r="F15" s="73" t="str">
        <f t="shared" si="2"/>
        <v/>
      </c>
      <c r="G15" s="73" t="str">
        <f t="shared" si="3"/>
        <v/>
      </c>
      <c r="H15" s="74"/>
      <c r="I15" s="73" t="str">
        <f t="shared" si="4"/>
        <v/>
      </c>
      <c r="J15" s="75" t="str">
        <f t="shared" si="5"/>
        <v/>
      </c>
      <c r="K15" s="152" t="str">
        <f t="shared" si="6"/>
        <v/>
      </c>
    </row>
    <row r="16" spans="1:30" x14ac:dyDescent="0.25">
      <c r="A16" s="155" t="s">
        <v>40</v>
      </c>
      <c r="B16" s="98" t="s">
        <v>23</v>
      </c>
      <c r="C16" s="99">
        <v>16.399999999999999</v>
      </c>
      <c r="D16" s="91">
        <v>104</v>
      </c>
      <c r="E16" s="72"/>
      <c r="F16" s="73" t="str">
        <f t="shared" si="2"/>
        <v/>
      </c>
      <c r="G16" s="73" t="str">
        <f t="shared" si="3"/>
        <v/>
      </c>
      <c r="H16" s="74"/>
      <c r="I16" s="73" t="str">
        <f t="shared" si="4"/>
        <v/>
      </c>
      <c r="J16" s="75" t="str">
        <f t="shared" si="5"/>
        <v/>
      </c>
      <c r="K16" s="152" t="str">
        <f t="shared" si="6"/>
        <v/>
      </c>
    </row>
    <row r="17" spans="1:11" x14ac:dyDescent="0.25">
      <c r="A17" s="149" t="s">
        <v>7</v>
      </c>
      <c r="B17" s="82"/>
      <c r="C17" s="143">
        <f>SUM(C18:C33)</f>
        <v>239.72999999999993</v>
      </c>
      <c r="D17" s="144"/>
      <c r="E17" s="171"/>
      <c r="F17" s="84"/>
      <c r="G17" s="84"/>
      <c r="H17" s="171"/>
      <c r="I17" s="84"/>
      <c r="J17" s="84"/>
      <c r="K17" s="150"/>
    </row>
    <row r="18" spans="1:11" x14ac:dyDescent="0.25">
      <c r="A18" s="151" t="s">
        <v>21</v>
      </c>
      <c r="B18" s="86" t="s">
        <v>22</v>
      </c>
      <c r="C18" s="90">
        <v>55.16</v>
      </c>
      <c r="D18" s="91">
        <v>2</v>
      </c>
      <c r="E18" s="72"/>
      <c r="F18" s="73" t="str">
        <f t="shared" ref="F18" si="7">IF(E18&gt;0,C18/E18,"")</f>
        <v/>
      </c>
      <c r="G18" s="73" t="str">
        <f t="shared" ref="G18" si="8">IF(E18&gt;0,F18*D18,"")</f>
        <v/>
      </c>
      <c r="H18" s="74"/>
      <c r="I18" s="73" t="str">
        <f t="shared" ref="I18:I33" si="9">IF(E18&gt;0,ROUND(H18/E18,5),"")</f>
        <v/>
      </c>
      <c r="J18" s="75" t="str">
        <f t="shared" ref="J18:J33" si="10">IF(E18&gt;0,ROUND(C18*D18*I18,2),"")</f>
        <v/>
      </c>
      <c r="K18" s="152" t="str">
        <f t="shared" ref="K18:K33" si="11">IF(E18&gt;0,ROUND(J18/12,2),"")</f>
        <v/>
      </c>
    </row>
    <row r="19" spans="1:11" x14ac:dyDescent="0.25">
      <c r="A19" s="151" t="s">
        <v>21</v>
      </c>
      <c r="B19" s="86" t="s">
        <v>134</v>
      </c>
      <c r="C19" s="90">
        <v>1.98</v>
      </c>
      <c r="D19" s="91">
        <v>2</v>
      </c>
      <c r="E19" s="72"/>
      <c r="F19" s="73" t="str">
        <f t="shared" ref="F19:F33" si="12">IF(E19&gt;0,C19/E19,"")</f>
        <v/>
      </c>
      <c r="G19" s="73" t="str">
        <f t="shared" ref="G19:G33" si="13">IF(E19&gt;0,F19*D19,"")</f>
        <v/>
      </c>
      <c r="H19" s="74"/>
      <c r="I19" s="73" t="str">
        <f t="shared" si="9"/>
        <v/>
      </c>
      <c r="J19" s="75" t="str">
        <f t="shared" si="10"/>
        <v/>
      </c>
      <c r="K19" s="152" t="str">
        <f t="shared" si="11"/>
        <v/>
      </c>
    </row>
    <row r="20" spans="1:11" x14ac:dyDescent="0.25">
      <c r="A20" s="151" t="s">
        <v>21</v>
      </c>
      <c r="B20" s="86" t="s">
        <v>123</v>
      </c>
      <c r="C20" s="90">
        <v>18.809999999999999</v>
      </c>
      <c r="D20" s="91">
        <v>104</v>
      </c>
      <c r="E20" s="72"/>
      <c r="F20" s="73" t="str">
        <f t="shared" si="12"/>
        <v/>
      </c>
      <c r="G20" s="73" t="str">
        <f t="shared" si="13"/>
        <v/>
      </c>
      <c r="H20" s="74"/>
      <c r="I20" s="73" t="str">
        <f t="shared" si="9"/>
        <v/>
      </c>
      <c r="J20" s="75" t="str">
        <f t="shared" si="10"/>
        <v/>
      </c>
      <c r="K20" s="152" t="str">
        <f t="shared" si="11"/>
        <v/>
      </c>
    </row>
    <row r="21" spans="1:11" x14ac:dyDescent="0.25">
      <c r="A21" s="151" t="s">
        <v>21</v>
      </c>
      <c r="B21" s="86" t="s">
        <v>25</v>
      </c>
      <c r="C21" s="90">
        <v>44.04</v>
      </c>
      <c r="D21" s="91">
        <v>104</v>
      </c>
      <c r="E21" s="72"/>
      <c r="F21" s="73" t="str">
        <f t="shared" si="12"/>
        <v/>
      </c>
      <c r="G21" s="73" t="str">
        <f t="shared" si="13"/>
        <v/>
      </c>
      <c r="H21" s="74"/>
      <c r="I21" s="73" t="str">
        <f t="shared" si="9"/>
        <v/>
      </c>
      <c r="J21" s="75" t="str">
        <f t="shared" si="10"/>
        <v/>
      </c>
      <c r="K21" s="152" t="str">
        <f t="shared" si="11"/>
        <v/>
      </c>
    </row>
    <row r="22" spans="1:11" x14ac:dyDescent="0.25">
      <c r="A22" s="151" t="s">
        <v>21</v>
      </c>
      <c r="B22" s="86" t="s">
        <v>108</v>
      </c>
      <c r="C22" s="90">
        <v>6.3</v>
      </c>
      <c r="D22" s="91">
        <v>104</v>
      </c>
      <c r="E22" s="72"/>
      <c r="F22" s="73" t="str">
        <f t="shared" si="12"/>
        <v/>
      </c>
      <c r="G22" s="73" t="str">
        <f t="shared" si="13"/>
        <v/>
      </c>
      <c r="H22" s="74"/>
      <c r="I22" s="73" t="str">
        <f t="shared" si="9"/>
        <v/>
      </c>
      <c r="J22" s="75" t="str">
        <f t="shared" si="10"/>
        <v/>
      </c>
      <c r="K22" s="152" t="str">
        <f t="shared" si="11"/>
        <v/>
      </c>
    </row>
    <row r="23" spans="1:11" x14ac:dyDescent="0.25">
      <c r="A23" s="155" t="s">
        <v>21</v>
      </c>
      <c r="B23" s="98" t="s">
        <v>38</v>
      </c>
      <c r="C23" s="99">
        <v>6.3</v>
      </c>
      <c r="D23" s="91">
        <v>104</v>
      </c>
      <c r="E23" s="72"/>
      <c r="F23" s="73" t="str">
        <f t="shared" si="12"/>
        <v/>
      </c>
      <c r="G23" s="73" t="str">
        <f t="shared" si="13"/>
        <v/>
      </c>
      <c r="H23" s="74"/>
      <c r="I23" s="73" t="str">
        <f t="shared" si="9"/>
        <v/>
      </c>
      <c r="J23" s="75" t="str">
        <f t="shared" si="10"/>
        <v/>
      </c>
      <c r="K23" s="152" t="str">
        <f t="shared" si="11"/>
        <v/>
      </c>
    </row>
    <row r="24" spans="1:11" x14ac:dyDescent="0.25">
      <c r="A24" s="155" t="s">
        <v>39</v>
      </c>
      <c r="B24" s="98" t="s">
        <v>108</v>
      </c>
      <c r="C24" s="99">
        <v>8.6</v>
      </c>
      <c r="D24" s="91">
        <v>104</v>
      </c>
      <c r="E24" s="72"/>
      <c r="F24" s="73" t="str">
        <f t="shared" si="12"/>
        <v/>
      </c>
      <c r="G24" s="73" t="str">
        <f t="shared" si="13"/>
        <v/>
      </c>
      <c r="H24" s="74"/>
      <c r="I24" s="73" t="str">
        <f t="shared" si="9"/>
        <v/>
      </c>
      <c r="J24" s="75" t="str">
        <f t="shared" si="10"/>
        <v/>
      </c>
      <c r="K24" s="152" t="str">
        <f t="shared" si="11"/>
        <v/>
      </c>
    </row>
    <row r="25" spans="1:11" x14ac:dyDescent="0.25">
      <c r="A25" s="155" t="s">
        <v>39</v>
      </c>
      <c r="B25" s="98" t="s">
        <v>38</v>
      </c>
      <c r="C25" s="99">
        <v>6.4</v>
      </c>
      <c r="D25" s="91">
        <v>104</v>
      </c>
      <c r="E25" s="72"/>
      <c r="F25" s="73" t="str">
        <f t="shared" si="12"/>
        <v/>
      </c>
      <c r="G25" s="73" t="str">
        <f t="shared" si="13"/>
        <v/>
      </c>
      <c r="H25" s="74"/>
      <c r="I25" s="73" t="str">
        <f t="shared" si="9"/>
        <v/>
      </c>
      <c r="J25" s="75" t="str">
        <f t="shared" si="10"/>
        <v/>
      </c>
      <c r="K25" s="152" t="str">
        <f t="shared" si="11"/>
        <v/>
      </c>
    </row>
    <row r="26" spans="1:11" x14ac:dyDescent="0.25">
      <c r="A26" s="155" t="s">
        <v>33</v>
      </c>
      <c r="B26" s="98" t="s">
        <v>108</v>
      </c>
      <c r="C26" s="99">
        <v>8.6</v>
      </c>
      <c r="D26" s="91">
        <v>104</v>
      </c>
      <c r="E26" s="72"/>
      <c r="F26" s="73" t="str">
        <f t="shared" si="12"/>
        <v/>
      </c>
      <c r="G26" s="73" t="str">
        <f t="shared" si="13"/>
        <v/>
      </c>
      <c r="H26" s="74"/>
      <c r="I26" s="73" t="str">
        <f t="shared" si="9"/>
        <v/>
      </c>
      <c r="J26" s="75" t="str">
        <f t="shared" si="10"/>
        <v/>
      </c>
      <c r="K26" s="152" t="str">
        <f t="shared" si="11"/>
        <v/>
      </c>
    </row>
    <row r="27" spans="1:11" x14ac:dyDescent="0.25">
      <c r="A27" s="155" t="s">
        <v>33</v>
      </c>
      <c r="B27" s="98" t="s">
        <v>38</v>
      </c>
      <c r="C27" s="99">
        <v>6.4</v>
      </c>
      <c r="D27" s="91">
        <v>104</v>
      </c>
      <c r="E27" s="72"/>
      <c r="F27" s="73" t="str">
        <f t="shared" si="12"/>
        <v/>
      </c>
      <c r="G27" s="73" t="str">
        <f t="shared" si="13"/>
        <v/>
      </c>
      <c r="H27" s="74"/>
      <c r="I27" s="73" t="str">
        <f t="shared" si="9"/>
        <v/>
      </c>
      <c r="J27" s="75" t="str">
        <f t="shared" si="10"/>
        <v/>
      </c>
      <c r="K27" s="152" t="str">
        <f t="shared" si="11"/>
        <v/>
      </c>
    </row>
    <row r="28" spans="1:11" x14ac:dyDescent="0.25">
      <c r="A28" s="155" t="s">
        <v>34</v>
      </c>
      <c r="B28" s="98" t="s">
        <v>108</v>
      </c>
      <c r="C28" s="99">
        <v>8.6</v>
      </c>
      <c r="D28" s="91">
        <v>104</v>
      </c>
      <c r="E28" s="72"/>
      <c r="F28" s="73" t="str">
        <f t="shared" si="12"/>
        <v/>
      </c>
      <c r="G28" s="73" t="str">
        <f t="shared" si="13"/>
        <v/>
      </c>
      <c r="H28" s="74"/>
      <c r="I28" s="73" t="str">
        <f t="shared" si="9"/>
        <v/>
      </c>
      <c r="J28" s="75" t="str">
        <f t="shared" si="10"/>
        <v/>
      </c>
      <c r="K28" s="152" t="str">
        <f t="shared" si="11"/>
        <v/>
      </c>
    </row>
    <row r="29" spans="1:11" x14ac:dyDescent="0.25">
      <c r="A29" s="155" t="s">
        <v>34</v>
      </c>
      <c r="B29" s="98" t="s">
        <v>38</v>
      </c>
      <c r="C29" s="99">
        <v>6.4</v>
      </c>
      <c r="D29" s="91">
        <v>104</v>
      </c>
      <c r="E29" s="72"/>
      <c r="F29" s="73" t="str">
        <f t="shared" si="12"/>
        <v/>
      </c>
      <c r="G29" s="73" t="str">
        <f t="shared" si="13"/>
        <v/>
      </c>
      <c r="H29" s="74"/>
      <c r="I29" s="73" t="str">
        <f t="shared" si="9"/>
        <v/>
      </c>
      <c r="J29" s="75" t="str">
        <f t="shared" si="10"/>
        <v/>
      </c>
      <c r="K29" s="152" t="str">
        <f t="shared" si="11"/>
        <v/>
      </c>
    </row>
    <row r="30" spans="1:11" x14ac:dyDescent="0.25">
      <c r="A30" s="155" t="s">
        <v>27</v>
      </c>
      <c r="B30" s="98" t="s">
        <v>23</v>
      </c>
      <c r="C30" s="99">
        <v>20.2</v>
      </c>
      <c r="D30" s="91">
        <v>104</v>
      </c>
      <c r="E30" s="72"/>
      <c r="F30" s="73" t="str">
        <f t="shared" si="12"/>
        <v/>
      </c>
      <c r="G30" s="73" t="str">
        <f t="shared" si="13"/>
        <v/>
      </c>
      <c r="H30" s="74"/>
      <c r="I30" s="73" t="str">
        <f t="shared" si="9"/>
        <v/>
      </c>
      <c r="J30" s="75" t="str">
        <f t="shared" si="10"/>
        <v/>
      </c>
      <c r="K30" s="152" t="str">
        <f t="shared" si="11"/>
        <v/>
      </c>
    </row>
    <row r="31" spans="1:11" x14ac:dyDescent="0.25">
      <c r="A31" s="155" t="s">
        <v>28</v>
      </c>
      <c r="B31" s="98" t="s">
        <v>23</v>
      </c>
      <c r="C31" s="99">
        <v>20.2</v>
      </c>
      <c r="D31" s="91">
        <v>104</v>
      </c>
      <c r="E31" s="72"/>
      <c r="F31" s="73" t="str">
        <f t="shared" si="12"/>
        <v/>
      </c>
      <c r="G31" s="73" t="str">
        <f t="shared" si="13"/>
        <v/>
      </c>
      <c r="H31" s="74"/>
      <c r="I31" s="73" t="str">
        <f t="shared" si="9"/>
        <v/>
      </c>
      <c r="J31" s="75" t="str">
        <f t="shared" si="10"/>
        <v/>
      </c>
      <c r="K31" s="152" t="str">
        <f t="shared" si="11"/>
        <v/>
      </c>
    </row>
    <row r="32" spans="1:11" x14ac:dyDescent="0.25">
      <c r="A32" s="155" t="s">
        <v>29</v>
      </c>
      <c r="B32" s="98" t="s">
        <v>23</v>
      </c>
      <c r="C32" s="99">
        <v>20.2</v>
      </c>
      <c r="D32" s="91">
        <v>104</v>
      </c>
      <c r="E32" s="72"/>
      <c r="F32" s="73" t="str">
        <f t="shared" si="12"/>
        <v/>
      </c>
      <c r="G32" s="73" t="str">
        <f t="shared" si="13"/>
        <v/>
      </c>
      <c r="H32" s="74"/>
      <c r="I32" s="73" t="str">
        <f t="shared" si="9"/>
        <v/>
      </c>
      <c r="J32" s="75" t="str">
        <f t="shared" si="10"/>
        <v/>
      </c>
      <c r="K32" s="152" t="str">
        <f t="shared" si="11"/>
        <v/>
      </c>
    </row>
    <row r="33" spans="1:12" x14ac:dyDescent="0.25">
      <c r="A33" s="155"/>
      <c r="B33" s="98" t="s">
        <v>31</v>
      </c>
      <c r="C33" s="99">
        <v>1.54</v>
      </c>
      <c r="D33" s="115">
        <v>104</v>
      </c>
      <c r="E33" s="72"/>
      <c r="F33" s="73" t="str">
        <f t="shared" si="12"/>
        <v/>
      </c>
      <c r="G33" s="73" t="str">
        <f t="shared" si="13"/>
        <v/>
      </c>
      <c r="H33" s="74"/>
      <c r="I33" s="73" t="str">
        <f t="shared" si="9"/>
        <v/>
      </c>
      <c r="J33" s="75" t="str">
        <f t="shared" si="10"/>
        <v/>
      </c>
      <c r="K33" s="152" t="str">
        <f t="shared" si="11"/>
        <v/>
      </c>
    </row>
    <row r="34" spans="1:12" x14ac:dyDescent="0.25">
      <c r="A34" s="149" t="s">
        <v>10</v>
      </c>
      <c r="B34" s="82"/>
      <c r="C34" s="143">
        <f>SUM(C35:C41)</f>
        <v>70.62</v>
      </c>
      <c r="D34" s="144"/>
      <c r="E34" s="171"/>
      <c r="F34" s="84"/>
      <c r="G34" s="84"/>
      <c r="H34" s="171"/>
      <c r="I34" s="84"/>
      <c r="J34" s="84"/>
      <c r="K34" s="150"/>
    </row>
    <row r="35" spans="1:12" x14ac:dyDescent="0.25">
      <c r="A35" s="155" t="s">
        <v>21</v>
      </c>
      <c r="B35" s="98" t="s">
        <v>22</v>
      </c>
      <c r="C35" s="99">
        <v>23.04</v>
      </c>
      <c r="D35" s="115">
        <v>2</v>
      </c>
      <c r="E35" s="72"/>
      <c r="F35" s="73" t="str">
        <f t="shared" ref="F35" si="14">IF(E35&gt;0,C35/E35,"")</f>
        <v/>
      </c>
      <c r="G35" s="73" t="str">
        <f t="shared" ref="G35" si="15">IF(E35&gt;0,F35*D35,"")</f>
        <v/>
      </c>
      <c r="H35" s="74"/>
      <c r="I35" s="73" t="str">
        <f t="shared" ref="I35:I41" si="16">IF(E35&gt;0,ROUND(H35/E35,5),"")</f>
        <v/>
      </c>
      <c r="J35" s="75" t="str">
        <f t="shared" ref="J35:J41" si="17">IF(E35&gt;0,ROUND(C35*D35*I35,2),"")</f>
        <v/>
      </c>
      <c r="K35" s="152" t="str">
        <f t="shared" ref="K35:K41" si="18">IF(E35&gt;0,ROUND(J35/12,2),"")</f>
        <v/>
      </c>
      <c r="L35" s="2"/>
    </row>
    <row r="36" spans="1:12" x14ac:dyDescent="0.25">
      <c r="A36" s="155" t="s">
        <v>21</v>
      </c>
      <c r="B36" s="98" t="s">
        <v>134</v>
      </c>
      <c r="C36" s="99">
        <v>6.1</v>
      </c>
      <c r="D36" s="115">
        <v>2</v>
      </c>
      <c r="E36" s="72"/>
      <c r="F36" s="73" t="str">
        <f t="shared" ref="F36:F41" si="19">IF(E36&gt;0,C36/E36,"")</f>
        <v/>
      </c>
      <c r="G36" s="73" t="str">
        <f t="shared" ref="G36:G41" si="20">IF(E36&gt;0,F36*D36,"")</f>
        <v/>
      </c>
      <c r="H36" s="74"/>
      <c r="I36" s="73" t="str">
        <f t="shared" si="16"/>
        <v/>
      </c>
      <c r="J36" s="75" t="str">
        <f t="shared" si="17"/>
        <v/>
      </c>
      <c r="K36" s="152" t="str">
        <f t="shared" si="18"/>
        <v/>
      </c>
      <c r="L36" s="2"/>
    </row>
    <row r="37" spans="1:12" x14ac:dyDescent="0.25">
      <c r="A37" s="155" t="s">
        <v>21</v>
      </c>
      <c r="B37" s="98" t="s">
        <v>25</v>
      </c>
      <c r="C37" s="99">
        <v>9.1</v>
      </c>
      <c r="D37" s="115">
        <v>2</v>
      </c>
      <c r="E37" s="72"/>
      <c r="F37" s="73" t="str">
        <f t="shared" si="19"/>
        <v/>
      </c>
      <c r="G37" s="73" t="str">
        <f t="shared" si="20"/>
        <v/>
      </c>
      <c r="H37" s="74"/>
      <c r="I37" s="73" t="str">
        <f t="shared" si="16"/>
        <v/>
      </c>
      <c r="J37" s="75" t="str">
        <f t="shared" si="17"/>
        <v/>
      </c>
      <c r="K37" s="152" t="str">
        <f t="shared" si="18"/>
        <v/>
      </c>
      <c r="L37" s="2"/>
    </row>
    <row r="38" spans="1:12" x14ac:dyDescent="0.25">
      <c r="A38" s="155" t="s">
        <v>39</v>
      </c>
      <c r="B38" s="98" t="s">
        <v>110</v>
      </c>
      <c r="C38" s="99">
        <v>2.86</v>
      </c>
      <c r="D38" s="115">
        <v>104</v>
      </c>
      <c r="E38" s="72"/>
      <c r="F38" s="73" t="str">
        <f t="shared" si="19"/>
        <v/>
      </c>
      <c r="G38" s="73" t="str">
        <f t="shared" si="20"/>
        <v/>
      </c>
      <c r="H38" s="74"/>
      <c r="I38" s="73" t="str">
        <f t="shared" si="16"/>
        <v/>
      </c>
      <c r="J38" s="75" t="str">
        <f t="shared" si="17"/>
        <v/>
      </c>
      <c r="K38" s="152" t="str">
        <f t="shared" si="18"/>
        <v/>
      </c>
      <c r="L38" s="2"/>
    </row>
    <row r="39" spans="1:12" x14ac:dyDescent="0.25">
      <c r="A39" s="155" t="s">
        <v>39</v>
      </c>
      <c r="B39" s="98" t="s">
        <v>108</v>
      </c>
      <c r="C39" s="99">
        <v>7.46</v>
      </c>
      <c r="D39" s="115">
        <v>104</v>
      </c>
      <c r="E39" s="72"/>
      <c r="F39" s="73" t="str">
        <f t="shared" si="19"/>
        <v/>
      </c>
      <c r="G39" s="73" t="str">
        <f t="shared" si="20"/>
        <v/>
      </c>
      <c r="H39" s="74"/>
      <c r="I39" s="73" t="str">
        <f t="shared" si="16"/>
        <v/>
      </c>
      <c r="J39" s="75" t="str">
        <f t="shared" si="17"/>
        <v/>
      </c>
      <c r="K39" s="152" t="str">
        <f t="shared" si="18"/>
        <v/>
      </c>
      <c r="L39" s="2"/>
    </row>
    <row r="40" spans="1:12" s="2" customFormat="1" x14ac:dyDescent="0.25">
      <c r="A40" s="154" t="s">
        <v>41</v>
      </c>
      <c r="B40" s="94" t="s">
        <v>23</v>
      </c>
      <c r="C40" s="99">
        <v>7.25</v>
      </c>
      <c r="D40" s="115">
        <v>104</v>
      </c>
      <c r="E40" s="72"/>
      <c r="F40" s="73" t="str">
        <f t="shared" si="19"/>
        <v/>
      </c>
      <c r="G40" s="73" t="str">
        <f t="shared" si="20"/>
        <v/>
      </c>
      <c r="H40" s="74"/>
      <c r="I40" s="73" t="str">
        <f t="shared" si="16"/>
        <v/>
      </c>
      <c r="J40" s="75" t="str">
        <f t="shared" si="17"/>
        <v/>
      </c>
      <c r="K40" s="152" t="str">
        <f t="shared" si="18"/>
        <v/>
      </c>
    </row>
    <row r="41" spans="1:12" x14ac:dyDescent="0.25">
      <c r="A41" s="154" t="s">
        <v>28</v>
      </c>
      <c r="B41" s="94" t="s">
        <v>23</v>
      </c>
      <c r="C41" s="95">
        <v>14.81</v>
      </c>
      <c r="D41" s="115">
        <v>104</v>
      </c>
      <c r="E41" s="72"/>
      <c r="F41" s="73" t="str">
        <f t="shared" si="19"/>
        <v/>
      </c>
      <c r="G41" s="73" t="str">
        <f t="shared" si="20"/>
        <v/>
      </c>
      <c r="H41" s="74"/>
      <c r="I41" s="73" t="str">
        <f t="shared" si="16"/>
        <v/>
      </c>
      <c r="J41" s="75" t="str">
        <f t="shared" si="17"/>
        <v/>
      </c>
      <c r="K41" s="152" t="str">
        <f t="shared" si="18"/>
        <v/>
      </c>
      <c r="L41" s="2"/>
    </row>
    <row r="42" spans="1:12" x14ac:dyDescent="0.25">
      <c r="A42" s="149" t="s">
        <v>24</v>
      </c>
      <c r="B42" s="82"/>
      <c r="C42" s="143">
        <f>SUM(C44:C101)</f>
        <v>1167.6600000000001</v>
      </c>
      <c r="D42" s="144"/>
      <c r="E42" s="171"/>
      <c r="F42" s="84"/>
      <c r="G42" s="84"/>
      <c r="H42" s="171"/>
      <c r="I42" s="84"/>
      <c r="J42" s="84"/>
      <c r="K42" s="150"/>
    </row>
    <row r="43" spans="1:12" x14ac:dyDescent="0.25">
      <c r="A43" s="156" t="s">
        <v>103</v>
      </c>
      <c r="B43" s="98"/>
      <c r="C43" s="145"/>
      <c r="D43" s="146"/>
      <c r="E43" s="142"/>
      <c r="F43" s="88"/>
      <c r="G43" s="88"/>
      <c r="H43" s="172"/>
      <c r="I43" s="88"/>
      <c r="J43" s="88"/>
      <c r="K43" s="157"/>
    </row>
    <row r="44" spans="1:12" s="4" customFormat="1" x14ac:dyDescent="0.25">
      <c r="A44" s="158" t="s">
        <v>51</v>
      </c>
      <c r="B44" s="71" t="s">
        <v>26</v>
      </c>
      <c r="C44" s="92">
        <v>68.36</v>
      </c>
      <c r="D44" s="79">
        <v>2</v>
      </c>
      <c r="E44" s="72"/>
      <c r="F44" s="73" t="str">
        <f t="shared" ref="F44" si="21">IF(E44&gt;0,C44/E44,"")</f>
        <v/>
      </c>
      <c r="G44" s="73" t="str">
        <f t="shared" ref="G44" si="22">IF(E44&gt;0,F44*D44,"")</f>
        <v/>
      </c>
      <c r="H44" s="74"/>
      <c r="I44" s="73" t="str">
        <f t="shared" ref="I44:I61" si="23">IF(E44&gt;0,ROUND(H44/E44,5),"")</f>
        <v/>
      </c>
      <c r="J44" s="75" t="str">
        <f t="shared" ref="J44:J61" si="24">IF(E44&gt;0,ROUND(C44*D44*I44,2),"")</f>
        <v/>
      </c>
      <c r="K44" s="152" t="str">
        <f t="shared" ref="K44:K61" si="25">IF(E44&gt;0,ROUND(J44/12,2),"")</f>
        <v/>
      </c>
    </row>
    <row r="45" spans="1:12" s="4" customFormat="1" x14ac:dyDescent="0.25">
      <c r="A45" s="158" t="s">
        <v>52</v>
      </c>
      <c r="B45" s="71" t="s">
        <v>26</v>
      </c>
      <c r="C45" s="92">
        <v>33.83</v>
      </c>
      <c r="D45" s="79">
        <v>2</v>
      </c>
      <c r="E45" s="72"/>
      <c r="F45" s="73" t="str">
        <f t="shared" ref="F45:F61" si="26">IF(E45&gt;0,C45/E45,"")</f>
        <v/>
      </c>
      <c r="G45" s="73" t="str">
        <f t="shared" ref="G45:G61" si="27">IF(E45&gt;0,F45*D45,"")</f>
        <v/>
      </c>
      <c r="H45" s="74"/>
      <c r="I45" s="73" t="str">
        <f t="shared" si="23"/>
        <v/>
      </c>
      <c r="J45" s="75" t="str">
        <f t="shared" si="24"/>
        <v/>
      </c>
      <c r="K45" s="152" t="str">
        <f t="shared" si="25"/>
        <v/>
      </c>
    </row>
    <row r="46" spans="1:12" s="4" customFormat="1" x14ac:dyDescent="0.25">
      <c r="A46" s="159" t="s">
        <v>60</v>
      </c>
      <c r="B46" s="71" t="s">
        <v>35</v>
      </c>
      <c r="C46" s="92">
        <v>19.95</v>
      </c>
      <c r="D46" s="79">
        <v>2</v>
      </c>
      <c r="E46" s="72"/>
      <c r="F46" s="73" t="str">
        <f t="shared" si="26"/>
        <v/>
      </c>
      <c r="G46" s="73" t="str">
        <f t="shared" si="27"/>
        <v/>
      </c>
      <c r="H46" s="74"/>
      <c r="I46" s="73" t="str">
        <f t="shared" si="23"/>
        <v/>
      </c>
      <c r="J46" s="75" t="str">
        <f t="shared" si="24"/>
        <v/>
      </c>
      <c r="K46" s="152" t="str">
        <f t="shared" si="25"/>
        <v/>
      </c>
    </row>
    <row r="47" spans="1:12" s="4" customFormat="1" x14ac:dyDescent="0.25">
      <c r="A47" s="159" t="s">
        <v>90</v>
      </c>
      <c r="B47" s="71" t="s">
        <v>134</v>
      </c>
      <c r="C47" s="92">
        <v>19.64</v>
      </c>
      <c r="D47" s="79">
        <v>2</v>
      </c>
      <c r="E47" s="72"/>
      <c r="F47" s="73" t="str">
        <f t="shared" si="26"/>
        <v/>
      </c>
      <c r="G47" s="73" t="str">
        <f t="shared" si="27"/>
        <v/>
      </c>
      <c r="H47" s="74"/>
      <c r="I47" s="73" t="str">
        <f t="shared" si="23"/>
        <v/>
      </c>
      <c r="J47" s="75" t="str">
        <f t="shared" si="24"/>
        <v/>
      </c>
      <c r="K47" s="152" t="str">
        <f t="shared" si="25"/>
        <v/>
      </c>
    </row>
    <row r="48" spans="1:12" x14ac:dyDescent="0.25">
      <c r="A48" s="159" t="s">
        <v>57</v>
      </c>
      <c r="B48" s="71" t="s">
        <v>58</v>
      </c>
      <c r="C48" s="92">
        <v>8.82</v>
      </c>
      <c r="D48" s="79">
        <v>2</v>
      </c>
      <c r="E48" s="72"/>
      <c r="F48" s="73" t="str">
        <f t="shared" si="26"/>
        <v/>
      </c>
      <c r="G48" s="73" t="str">
        <f t="shared" si="27"/>
        <v/>
      </c>
      <c r="H48" s="74"/>
      <c r="I48" s="73" t="str">
        <f t="shared" si="23"/>
        <v/>
      </c>
      <c r="J48" s="75" t="str">
        <f t="shared" si="24"/>
        <v/>
      </c>
      <c r="K48" s="152" t="str">
        <f t="shared" si="25"/>
        <v/>
      </c>
    </row>
    <row r="49" spans="1:11" s="4" customFormat="1" x14ac:dyDescent="0.25">
      <c r="A49" s="159" t="s">
        <v>59</v>
      </c>
      <c r="B49" s="71" t="s">
        <v>25</v>
      </c>
      <c r="C49" s="92">
        <v>16.78</v>
      </c>
      <c r="D49" s="79">
        <v>2</v>
      </c>
      <c r="E49" s="72"/>
      <c r="F49" s="73" t="str">
        <f t="shared" si="26"/>
        <v/>
      </c>
      <c r="G49" s="73" t="str">
        <f t="shared" si="27"/>
        <v/>
      </c>
      <c r="H49" s="74"/>
      <c r="I49" s="73" t="str">
        <f t="shared" si="23"/>
        <v/>
      </c>
      <c r="J49" s="75" t="str">
        <f t="shared" si="24"/>
        <v/>
      </c>
      <c r="K49" s="152" t="str">
        <f t="shared" si="25"/>
        <v/>
      </c>
    </row>
    <row r="50" spans="1:11" x14ac:dyDescent="0.25">
      <c r="A50" s="159" t="s">
        <v>63</v>
      </c>
      <c r="B50" s="71" t="s">
        <v>25</v>
      </c>
      <c r="C50" s="92">
        <v>51.41</v>
      </c>
      <c r="D50" s="79">
        <v>104</v>
      </c>
      <c r="E50" s="72"/>
      <c r="F50" s="73" t="str">
        <f t="shared" si="26"/>
        <v/>
      </c>
      <c r="G50" s="73" t="str">
        <f t="shared" si="27"/>
        <v/>
      </c>
      <c r="H50" s="74"/>
      <c r="I50" s="73" t="str">
        <f t="shared" si="23"/>
        <v/>
      </c>
      <c r="J50" s="75" t="str">
        <f t="shared" si="24"/>
        <v/>
      </c>
      <c r="K50" s="152" t="str">
        <f t="shared" si="25"/>
        <v/>
      </c>
    </row>
    <row r="51" spans="1:11" x14ac:dyDescent="0.25">
      <c r="A51" s="159" t="s">
        <v>48</v>
      </c>
      <c r="B51" s="71" t="s">
        <v>23</v>
      </c>
      <c r="C51" s="92">
        <v>16.7</v>
      </c>
      <c r="D51" s="79">
        <v>104</v>
      </c>
      <c r="E51" s="72"/>
      <c r="F51" s="73" t="str">
        <f t="shared" si="26"/>
        <v/>
      </c>
      <c r="G51" s="73" t="str">
        <f t="shared" si="27"/>
        <v/>
      </c>
      <c r="H51" s="74"/>
      <c r="I51" s="73" t="str">
        <f t="shared" si="23"/>
        <v/>
      </c>
      <c r="J51" s="75" t="str">
        <f t="shared" si="24"/>
        <v/>
      </c>
      <c r="K51" s="152" t="str">
        <f t="shared" si="25"/>
        <v/>
      </c>
    </row>
    <row r="52" spans="1:11" x14ac:dyDescent="0.25">
      <c r="A52" s="159" t="s">
        <v>50</v>
      </c>
      <c r="B52" s="71" t="s">
        <v>23</v>
      </c>
      <c r="C52" s="92">
        <v>18.399999999999999</v>
      </c>
      <c r="D52" s="79">
        <v>104</v>
      </c>
      <c r="E52" s="72"/>
      <c r="F52" s="73" t="str">
        <f t="shared" si="26"/>
        <v/>
      </c>
      <c r="G52" s="73" t="str">
        <f t="shared" si="27"/>
        <v/>
      </c>
      <c r="H52" s="74"/>
      <c r="I52" s="73" t="str">
        <f t="shared" si="23"/>
        <v/>
      </c>
      <c r="J52" s="75" t="str">
        <f t="shared" si="24"/>
        <v/>
      </c>
      <c r="K52" s="152" t="str">
        <f t="shared" si="25"/>
        <v/>
      </c>
    </row>
    <row r="53" spans="1:11" ht="15.75" customHeight="1" x14ac:dyDescent="0.25">
      <c r="A53" s="159" t="s">
        <v>49</v>
      </c>
      <c r="B53" s="71" t="s">
        <v>23</v>
      </c>
      <c r="C53" s="92">
        <v>18.5</v>
      </c>
      <c r="D53" s="79">
        <v>104</v>
      </c>
      <c r="E53" s="72"/>
      <c r="F53" s="73" t="str">
        <f t="shared" si="26"/>
        <v/>
      </c>
      <c r="G53" s="73" t="str">
        <f t="shared" si="27"/>
        <v/>
      </c>
      <c r="H53" s="74"/>
      <c r="I53" s="73" t="str">
        <f t="shared" si="23"/>
        <v/>
      </c>
      <c r="J53" s="75" t="str">
        <f t="shared" si="24"/>
        <v/>
      </c>
      <c r="K53" s="152" t="str">
        <f t="shared" si="25"/>
        <v/>
      </c>
    </row>
    <row r="54" spans="1:11" x14ac:dyDescent="0.25">
      <c r="A54" s="159" t="s">
        <v>86</v>
      </c>
      <c r="B54" s="71" t="s">
        <v>87</v>
      </c>
      <c r="C54" s="92">
        <v>9.1300000000000008</v>
      </c>
      <c r="D54" s="79">
        <v>104</v>
      </c>
      <c r="E54" s="72"/>
      <c r="F54" s="73" t="str">
        <f t="shared" si="26"/>
        <v/>
      </c>
      <c r="G54" s="73" t="str">
        <f t="shared" si="27"/>
        <v/>
      </c>
      <c r="H54" s="74"/>
      <c r="I54" s="73" t="str">
        <f t="shared" si="23"/>
        <v/>
      </c>
      <c r="J54" s="75" t="str">
        <f t="shared" si="24"/>
        <v/>
      </c>
      <c r="K54" s="152" t="str">
        <f t="shared" si="25"/>
        <v/>
      </c>
    </row>
    <row r="55" spans="1:11" x14ac:dyDescent="0.25">
      <c r="A55" s="159" t="s">
        <v>91</v>
      </c>
      <c r="B55" s="71" t="s">
        <v>25</v>
      </c>
      <c r="C55" s="92">
        <v>55.41</v>
      </c>
      <c r="D55" s="79">
        <v>104</v>
      </c>
      <c r="E55" s="72"/>
      <c r="F55" s="73" t="str">
        <f t="shared" si="26"/>
        <v/>
      </c>
      <c r="G55" s="73" t="str">
        <f t="shared" si="27"/>
        <v/>
      </c>
      <c r="H55" s="74"/>
      <c r="I55" s="73" t="str">
        <f t="shared" si="23"/>
        <v/>
      </c>
      <c r="J55" s="75" t="str">
        <f t="shared" si="24"/>
        <v/>
      </c>
      <c r="K55" s="152" t="str">
        <f t="shared" si="25"/>
        <v/>
      </c>
    </row>
    <row r="56" spans="1:11" x14ac:dyDescent="0.25">
      <c r="A56" s="159" t="s">
        <v>61</v>
      </c>
      <c r="B56" s="71" t="s">
        <v>25</v>
      </c>
      <c r="C56" s="92">
        <v>34.380000000000003</v>
      </c>
      <c r="D56" s="79">
        <v>104</v>
      </c>
      <c r="E56" s="72"/>
      <c r="F56" s="73" t="str">
        <f t="shared" si="26"/>
        <v/>
      </c>
      <c r="G56" s="73" t="str">
        <f t="shared" si="27"/>
        <v/>
      </c>
      <c r="H56" s="74"/>
      <c r="I56" s="73" t="str">
        <f t="shared" si="23"/>
        <v/>
      </c>
      <c r="J56" s="75" t="str">
        <f t="shared" si="24"/>
        <v/>
      </c>
      <c r="K56" s="152" t="str">
        <f t="shared" si="25"/>
        <v/>
      </c>
    </row>
    <row r="57" spans="1:11" x14ac:dyDescent="0.25">
      <c r="A57" s="159" t="s">
        <v>62</v>
      </c>
      <c r="B57" s="71" t="s">
        <v>25</v>
      </c>
      <c r="C57" s="92">
        <v>78.8</v>
      </c>
      <c r="D57" s="79">
        <v>104</v>
      </c>
      <c r="E57" s="72"/>
      <c r="F57" s="73" t="str">
        <f t="shared" si="26"/>
        <v/>
      </c>
      <c r="G57" s="73" t="str">
        <f t="shared" si="27"/>
        <v/>
      </c>
      <c r="H57" s="74"/>
      <c r="I57" s="73" t="str">
        <f t="shared" si="23"/>
        <v/>
      </c>
      <c r="J57" s="75" t="str">
        <f t="shared" si="24"/>
        <v/>
      </c>
      <c r="K57" s="152" t="str">
        <f t="shared" si="25"/>
        <v/>
      </c>
    </row>
    <row r="58" spans="1:11" x14ac:dyDescent="0.25">
      <c r="A58" s="159" t="s">
        <v>92</v>
      </c>
      <c r="B58" s="71" t="s">
        <v>93</v>
      </c>
      <c r="C58" s="92">
        <v>2.93</v>
      </c>
      <c r="D58" s="79">
        <v>252</v>
      </c>
      <c r="E58" s="72"/>
      <c r="F58" s="73" t="str">
        <f t="shared" si="26"/>
        <v/>
      </c>
      <c r="G58" s="73" t="str">
        <f t="shared" si="27"/>
        <v/>
      </c>
      <c r="H58" s="74"/>
      <c r="I58" s="73" t="str">
        <f t="shared" si="23"/>
        <v/>
      </c>
      <c r="J58" s="75" t="str">
        <f t="shared" si="24"/>
        <v/>
      </c>
      <c r="K58" s="152" t="str">
        <f t="shared" si="25"/>
        <v/>
      </c>
    </row>
    <row r="59" spans="1:11" x14ac:dyDescent="0.25">
      <c r="A59" s="159" t="s">
        <v>55</v>
      </c>
      <c r="B59" s="71" t="s">
        <v>56</v>
      </c>
      <c r="C59" s="92">
        <v>12.66</v>
      </c>
      <c r="D59" s="79">
        <v>252</v>
      </c>
      <c r="E59" s="72"/>
      <c r="F59" s="73" t="str">
        <f t="shared" si="26"/>
        <v/>
      </c>
      <c r="G59" s="73" t="str">
        <f t="shared" si="27"/>
        <v/>
      </c>
      <c r="H59" s="74"/>
      <c r="I59" s="73" t="str">
        <f t="shared" si="23"/>
        <v/>
      </c>
      <c r="J59" s="75" t="str">
        <f t="shared" si="24"/>
        <v/>
      </c>
      <c r="K59" s="152" t="str">
        <f t="shared" si="25"/>
        <v/>
      </c>
    </row>
    <row r="60" spans="1:11" x14ac:dyDescent="0.25">
      <c r="A60" s="159" t="s">
        <v>94</v>
      </c>
      <c r="B60" s="71" t="s">
        <v>95</v>
      </c>
      <c r="C60" s="92">
        <v>2.69</v>
      </c>
      <c r="D60" s="79">
        <v>252</v>
      </c>
      <c r="E60" s="72"/>
      <c r="F60" s="73" t="str">
        <f t="shared" si="26"/>
        <v/>
      </c>
      <c r="G60" s="73" t="str">
        <f t="shared" si="27"/>
        <v/>
      </c>
      <c r="H60" s="74"/>
      <c r="I60" s="73" t="str">
        <f t="shared" si="23"/>
        <v/>
      </c>
      <c r="J60" s="75" t="str">
        <f t="shared" si="24"/>
        <v/>
      </c>
      <c r="K60" s="152" t="str">
        <f t="shared" si="25"/>
        <v/>
      </c>
    </row>
    <row r="61" spans="1:11" x14ac:dyDescent="0.25">
      <c r="A61" s="159" t="s">
        <v>53</v>
      </c>
      <c r="B61" s="71" t="s">
        <v>54</v>
      </c>
      <c r="C61" s="92">
        <v>12.36</v>
      </c>
      <c r="D61" s="79">
        <v>252</v>
      </c>
      <c r="E61" s="72"/>
      <c r="F61" s="73" t="str">
        <f t="shared" si="26"/>
        <v/>
      </c>
      <c r="G61" s="73" t="str">
        <f t="shared" si="27"/>
        <v/>
      </c>
      <c r="H61" s="74"/>
      <c r="I61" s="73" t="str">
        <f t="shared" si="23"/>
        <v/>
      </c>
      <c r="J61" s="75" t="str">
        <f t="shared" si="24"/>
        <v/>
      </c>
      <c r="K61" s="152" t="str">
        <f t="shared" si="25"/>
        <v/>
      </c>
    </row>
    <row r="62" spans="1:11" x14ac:dyDescent="0.25">
      <c r="A62" s="160" t="s">
        <v>47</v>
      </c>
      <c r="B62" s="94"/>
      <c r="C62" s="92"/>
      <c r="D62" s="79"/>
      <c r="E62" s="172"/>
      <c r="F62" s="88"/>
      <c r="G62" s="88"/>
      <c r="H62" s="172"/>
      <c r="I62" s="88"/>
      <c r="J62" s="88"/>
      <c r="K62" s="157"/>
    </row>
    <row r="63" spans="1:11" x14ac:dyDescent="0.25">
      <c r="A63" s="161" t="s">
        <v>96</v>
      </c>
      <c r="B63" s="124" t="s">
        <v>93</v>
      </c>
      <c r="C63" s="92">
        <v>2.89</v>
      </c>
      <c r="D63" s="79">
        <v>252</v>
      </c>
      <c r="E63" s="72"/>
      <c r="F63" s="73" t="str">
        <f t="shared" ref="F63" si="28">IF(E63&gt;0,C63/E63,"")</f>
        <v/>
      </c>
      <c r="G63" s="73" t="str">
        <f t="shared" ref="G63" si="29">IF(E63&gt;0,F63*D63,"")</f>
        <v/>
      </c>
      <c r="H63" s="74"/>
      <c r="I63" s="73" t="str">
        <f t="shared" ref="I63:I81" si="30">IF(E63&gt;0,ROUND(H63/E63,5),"")</f>
        <v/>
      </c>
      <c r="J63" s="75" t="str">
        <f t="shared" ref="J63:J81" si="31">IF(E63&gt;0,ROUND(C63*D63*I63,2),"")</f>
        <v/>
      </c>
      <c r="K63" s="152" t="str">
        <f t="shared" ref="K63:K81" si="32">IF(E63&gt;0,ROUND(J63/12,2),"")</f>
        <v/>
      </c>
    </row>
    <row r="64" spans="1:11" x14ac:dyDescent="0.25">
      <c r="A64" s="153" t="s">
        <v>97</v>
      </c>
      <c r="B64" s="71" t="s">
        <v>56</v>
      </c>
      <c r="C64" s="92">
        <v>11.53</v>
      </c>
      <c r="D64" s="79">
        <v>252</v>
      </c>
      <c r="E64" s="72"/>
      <c r="F64" s="73" t="str">
        <f t="shared" ref="F64:F101" si="33">IF(E64&gt;0,C64/E64,"")</f>
        <v/>
      </c>
      <c r="G64" s="73" t="str">
        <f t="shared" ref="G64:G101" si="34">IF(E64&gt;0,F64*D64,"")</f>
        <v/>
      </c>
      <c r="H64" s="74"/>
      <c r="I64" s="73" t="str">
        <f t="shared" si="30"/>
        <v/>
      </c>
      <c r="J64" s="75" t="str">
        <f t="shared" si="31"/>
        <v/>
      </c>
      <c r="K64" s="152" t="str">
        <f t="shared" si="32"/>
        <v/>
      </c>
    </row>
    <row r="65" spans="1:11" x14ac:dyDescent="0.25">
      <c r="A65" s="153" t="s">
        <v>98</v>
      </c>
      <c r="B65" s="71" t="s">
        <v>95</v>
      </c>
      <c r="C65" s="92">
        <v>3.05</v>
      </c>
      <c r="D65" s="79">
        <v>252</v>
      </c>
      <c r="E65" s="72"/>
      <c r="F65" s="73" t="str">
        <f t="shared" si="33"/>
        <v/>
      </c>
      <c r="G65" s="73" t="str">
        <f t="shared" si="34"/>
        <v/>
      </c>
      <c r="H65" s="74"/>
      <c r="I65" s="73" t="str">
        <f t="shared" si="30"/>
        <v/>
      </c>
      <c r="J65" s="75" t="str">
        <f t="shared" si="31"/>
        <v/>
      </c>
      <c r="K65" s="152" t="str">
        <f t="shared" si="32"/>
        <v/>
      </c>
    </row>
    <row r="66" spans="1:11" x14ac:dyDescent="0.25">
      <c r="A66" s="153" t="s">
        <v>99</v>
      </c>
      <c r="B66" s="71" t="s">
        <v>54</v>
      </c>
      <c r="C66" s="92">
        <v>11.05</v>
      </c>
      <c r="D66" s="79">
        <v>252</v>
      </c>
      <c r="E66" s="72"/>
      <c r="F66" s="73" t="str">
        <f t="shared" si="33"/>
        <v/>
      </c>
      <c r="G66" s="73" t="str">
        <f t="shared" si="34"/>
        <v/>
      </c>
      <c r="H66" s="74"/>
      <c r="I66" s="73" t="str">
        <f t="shared" si="30"/>
        <v/>
      </c>
      <c r="J66" s="75" t="str">
        <f t="shared" si="31"/>
        <v/>
      </c>
      <c r="K66" s="152" t="str">
        <f t="shared" si="32"/>
        <v/>
      </c>
    </row>
    <row r="67" spans="1:11" x14ac:dyDescent="0.25">
      <c r="A67" s="161" t="s">
        <v>127</v>
      </c>
      <c r="B67" s="124" t="s">
        <v>93</v>
      </c>
      <c r="C67" s="92">
        <v>2.84</v>
      </c>
      <c r="D67" s="79">
        <v>252</v>
      </c>
      <c r="E67" s="72"/>
      <c r="F67" s="73" t="str">
        <f t="shared" si="33"/>
        <v/>
      </c>
      <c r="G67" s="73" t="str">
        <f t="shared" si="34"/>
        <v/>
      </c>
      <c r="H67" s="74"/>
      <c r="I67" s="73" t="str">
        <f t="shared" si="30"/>
        <v/>
      </c>
      <c r="J67" s="75" t="str">
        <f t="shared" si="31"/>
        <v/>
      </c>
      <c r="K67" s="152" t="str">
        <f t="shared" si="32"/>
        <v/>
      </c>
    </row>
    <row r="68" spans="1:11" x14ac:dyDescent="0.25">
      <c r="A68" s="161" t="s">
        <v>128</v>
      </c>
      <c r="B68" s="71" t="s">
        <v>56</v>
      </c>
      <c r="C68" s="92">
        <v>12.54</v>
      </c>
      <c r="D68" s="79">
        <v>252</v>
      </c>
      <c r="E68" s="72"/>
      <c r="F68" s="73" t="str">
        <f t="shared" si="33"/>
        <v/>
      </c>
      <c r="G68" s="73" t="str">
        <f t="shared" si="34"/>
        <v/>
      </c>
      <c r="H68" s="74"/>
      <c r="I68" s="73" t="str">
        <f t="shared" si="30"/>
        <v/>
      </c>
      <c r="J68" s="75" t="str">
        <f t="shared" si="31"/>
        <v/>
      </c>
      <c r="K68" s="152" t="str">
        <f t="shared" si="32"/>
        <v/>
      </c>
    </row>
    <row r="69" spans="1:11" x14ac:dyDescent="0.25">
      <c r="A69" s="161" t="s">
        <v>129</v>
      </c>
      <c r="B69" s="71" t="s">
        <v>95</v>
      </c>
      <c r="C69" s="92">
        <v>2.86</v>
      </c>
      <c r="D69" s="79">
        <v>252</v>
      </c>
      <c r="E69" s="72"/>
      <c r="F69" s="73" t="str">
        <f t="shared" si="33"/>
        <v/>
      </c>
      <c r="G69" s="73" t="str">
        <f t="shared" si="34"/>
        <v/>
      </c>
      <c r="H69" s="74"/>
      <c r="I69" s="73" t="str">
        <f t="shared" si="30"/>
        <v/>
      </c>
      <c r="J69" s="75" t="str">
        <f t="shared" si="31"/>
        <v/>
      </c>
      <c r="K69" s="152" t="str">
        <f t="shared" si="32"/>
        <v/>
      </c>
    </row>
    <row r="70" spans="1:11" x14ac:dyDescent="0.25">
      <c r="A70" s="161" t="s">
        <v>130</v>
      </c>
      <c r="B70" s="71" t="s">
        <v>54</v>
      </c>
      <c r="C70" s="92">
        <v>12.26</v>
      </c>
      <c r="D70" s="79">
        <v>252</v>
      </c>
      <c r="E70" s="72"/>
      <c r="F70" s="73" t="str">
        <f t="shared" si="33"/>
        <v/>
      </c>
      <c r="G70" s="73" t="str">
        <f t="shared" si="34"/>
        <v/>
      </c>
      <c r="H70" s="74"/>
      <c r="I70" s="73" t="str">
        <f t="shared" si="30"/>
        <v/>
      </c>
      <c r="J70" s="75" t="str">
        <f t="shared" si="31"/>
        <v/>
      </c>
      <c r="K70" s="152" t="str">
        <f t="shared" si="32"/>
        <v/>
      </c>
    </row>
    <row r="71" spans="1:11" x14ac:dyDescent="0.25">
      <c r="A71" s="153" t="s">
        <v>104</v>
      </c>
      <c r="B71" s="71" t="s">
        <v>105</v>
      </c>
      <c r="C71" s="92">
        <v>40.99</v>
      </c>
      <c r="D71" s="79">
        <v>104</v>
      </c>
      <c r="E71" s="72"/>
      <c r="F71" s="73" t="str">
        <f t="shared" si="33"/>
        <v/>
      </c>
      <c r="G71" s="73" t="str">
        <f t="shared" si="34"/>
        <v/>
      </c>
      <c r="H71" s="74"/>
      <c r="I71" s="73" t="str">
        <f t="shared" si="30"/>
        <v/>
      </c>
      <c r="J71" s="75" t="str">
        <f t="shared" si="31"/>
        <v/>
      </c>
      <c r="K71" s="152" t="str">
        <f t="shared" si="32"/>
        <v/>
      </c>
    </row>
    <row r="72" spans="1:11" x14ac:dyDescent="0.25">
      <c r="A72" s="153" t="s">
        <v>64</v>
      </c>
      <c r="B72" s="86" t="s">
        <v>23</v>
      </c>
      <c r="C72" s="90">
        <v>16.7</v>
      </c>
      <c r="D72" s="79">
        <v>104</v>
      </c>
      <c r="E72" s="72"/>
      <c r="F72" s="73" t="str">
        <f t="shared" si="33"/>
        <v/>
      </c>
      <c r="G72" s="73" t="str">
        <f t="shared" si="34"/>
        <v/>
      </c>
      <c r="H72" s="74"/>
      <c r="I72" s="73" t="str">
        <f t="shared" si="30"/>
        <v/>
      </c>
      <c r="J72" s="75" t="str">
        <f t="shared" si="31"/>
        <v/>
      </c>
      <c r="K72" s="152" t="str">
        <f t="shared" si="32"/>
        <v/>
      </c>
    </row>
    <row r="73" spans="1:11" x14ac:dyDescent="0.25">
      <c r="A73" s="153" t="s">
        <v>66</v>
      </c>
      <c r="B73" s="86" t="s">
        <v>23</v>
      </c>
      <c r="C73" s="90">
        <v>18.399999999999999</v>
      </c>
      <c r="D73" s="79">
        <v>104</v>
      </c>
      <c r="E73" s="72"/>
      <c r="F73" s="73" t="str">
        <f t="shared" si="33"/>
        <v/>
      </c>
      <c r="G73" s="73" t="str">
        <f t="shared" si="34"/>
        <v/>
      </c>
      <c r="H73" s="74"/>
      <c r="I73" s="73" t="str">
        <f t="shared" si="30"/>
        <v/>
      </c>
      <c r="J73" s="75" t="str">
        <f t="shared" si="31"/>
        <v/>
      </c>
      <c r="K73" s="152" t="str">
        <f t="shared" si="32"/>
        <v/>
      </c>
    </row>
    <row r="74" spans="1:11" x14ac:dyDescent="0.25">
      <c r="A74" s="153" t="s">
        <v>70</v>
      </c>
      <c r="B74" s="86" t="s">
        <v>23</v>
      </c>
      <c r="C74" s="90">
        <v>18.13</v>
      </c>
      <c r="D74" s="79">
        <v>104</v>
      </c>
      <c r="E74" s="72"/>
      <c r="F74" s="73" t="str">
        <f t="shared" si="33"/>
        <v/>
      </c>
      <c r="G74" s="73" t="str">
        <f t="shared" si="34"/>
        <v/>
      </c>
      <c r="H74" s="74"/>
      <c r="I74" s="73" t="str">
        <f t="shared" si="30"/>
        <v/>
      </c>
      <c r="J74" s="75" t="str">
        <f t="shared" si="31"/>
        <v/>
      </c>
      <c r="K74" s="152" t="str">
        <f t="shared" si="32"/>
        <v/>
      </c>
    </row>
    <row r="75" spans="1:11" x14ac:dyDescent="0.25">
      <c r="A75" s="153" t="s">
        <v>65</v>
      </c>
      <c r="B75" s="86" t="s">
        <v>25</v>
      </c>
      <c r="C75" s="90">
        <v>34.17</v>
      </c>
      <c r="D75" s="79">
        <v>104</v>
      </c>
      <c r="E75" s="72"/>
      <c r="F75" s="73" t="str">
        <f t="shared" si="33"/>
        <v/>
      </c>
      <c r="G75" s="73" t="str">
        <f t="shared" si="34"/>
        <v/>
      </c>
      <c r="H75" s="74"/>
      <c r="I75" s="73" t="str">
        <f t="shared" si="30"/>
        <v/>
      </c>
      <c r="J75" s="75" t="str">
        <f t="shared" si="31"/>
        <v/>
      </c>
      <c r="K75" s="152" t="str">
        <f t="shared" si="32"/>
        <v/>
      </c>
    </row>
    <row r="76" spans="1:11" x14ac:dyDescent="0.25">
      <c r="A76" s="153" t="s">
        <v>111</v>
      </c>
      <c r="B76" s="86" t="s">
        <v>25</v>
      </c>
      <c r="C76" s="90">
        <v>69.680000000000007</v>
      </c>
      <c r="D76" s="79">
        <v>104</v>
      </c>
      <c r="E76" s="72"/>
      <c r="F76" s="73" t="str">
        <f t="shared" si="33"/>
        <v/>
      </c>
      <c r="G76" s="73" t="str">
        <f t="shared" si="34"/>
        <v/>
      </c>
      <c r="H76" s="74"/>
      <c r="I76" s="73" t="str">
        <f t="shared" si="30"/>
        <v/>
      </c>
      <c r="J76" s="75" t="str">
        <f t="shared" si="31"/>
        <v/>
      </c>
      <c r="K76" s="152" t="str">
        <f t="shared" si="32"/>
        <v/>
      </c>
    </row>
    <row r="77" spans="1:11" x14ac:dyDescent="0.25">
      <c r="A77" s="153" t="s">
        <v>67</v>
      </c>
      <c r="B77" s="86" t="s">
        <v>25</v>
      </c>
      <c r="C77" s="90">
        <v>78.23</v>
      </c>
      <c r="D77" s="79">
        <v>104</v>
      </c>
      <c r="E77" s="72"/>
      <c r="F77" s="73" t="str">
        <f t="shared" si="33"/>
        <v/>
      </c>
      <c r="G77" s="73" t="str">
        <f t="shared" si="34"/>
        <v/>
      </c>
      <c r="H77" s="74"/>
      <c r="I77" s="73" t="str">
        <f t="shared" si="30"/>
        <v/>
      </c>
      <c r="J77" s="75" t="str">
        <f t="shared" si="31"/>
        <v/>
      </c>
      <c r="K77" s="152" t="str">
        <f t="shared" si="32"/>
        <v/>
      </c>
    </row>
    <row r="78" spans="1:11" x14ac:dyDescent="0.25">
      <c r="A78" s="153" t="s">
        <v>68</v>
      </c>
      <c r="B78" s="71" t="s">
        <v>25</v>
      </c>
      <c r="C78" s="92">
        <v>24.8</v>
      </c>
      <c r="D78" s="79">
        <v>104</v>
      </c>
      <c r="E78" s="72"/>
      <c r="F78" s="73" t="str">
        <f t="shared" si="33"/>
        <v/>
      </c>
      <c r="G78" s="73" t="str">
        <f t="shared" si="34"/>
        <v/>
      </c>
      <c r="H78" s="74"/>
      <c r="I78" s="73" t="str">
        <f t="shared" si="30"/>
        <v/>
      </c>
      <c r="J78" s="75" t="str">
        <f t="shared" si="31"/>
        <v/>
      </c>
      <c r="K78" s="152" t="str">
        <f t="shared" si="32"/>
        <v/>
      </c>
    </row>
    <row r="79" spans="1:11" x14ac:dyDescent="0.25">
      <c r="A79" s="153" t="s">
        <v>69</v>
      </c>
      <c r="B79" s="71" t="s">
        <v>25</v>
      </c>
      <c r="C79" s="92">
        <v>15.21</v>
      </c>
      <c r="D79" s="79">
        <v>104</v>
      </c>
      <c r="E79" s="72"/>
      <c r="F79" s="73" t="str">
        <f t="shared" si="33"/>
        <v/>
      </c>
      <c r="G79" s="73" t="str">
        <f t="shared" si="34"/>
        <v/>
      </c>
      <c r="H79" s="74"/>
      <c r="I79" s="73" t="str">
        <f t="shared" si="30"/>
        <v/>
      </c>
      <c r="J79" s="75" t="str">
        <f t="shared" si="31"/>
        <v/>
      </c>
      <c r="K79" s="152" t="str">
        <f t="shared" si="32"/>
        <v/>
      </c>
    </row>
    <row r="80" spans="1:11" x14ac:dyDescent="0.25">
      <c r="A80" s="153" t="s">
        <v>125</v>
      </c>
      <c r="B80" s="86" t="s">
        <v>126</v>
      </c>
      <c r="C80" s="90">
        <v>17.3</v>
      </c>
      <c r="D80" s="91">
        <v>2</v>
      </c>
      <c r="E80" s="72"/>
      <c r="F80" s="73" t="str">
        <f t="shared" si="33"/>
        <v/>
      </c>
      <c r="G80" s="73" t="str">
        <f t="shared" si="34"/>
        <v/>
      </c>
      <c r="H80" s="74"/>
      <c r="I80" s="73" t="str">
        <f t="shared" si="30"/>
        <v/>
      </c>
      <c r="J80" s="75" t="str">
        <f t="shared" si="31"/>
        <v/>
      </c>
      <c r="K80" s="152" t="str">
        <f t="shared" si="32"/>
        <v/>
      </c>
    </row>
    <row r="81" spans="1:11" x14ac:dyDescent="0.25">
      <c r="A81" s="151"/>
      <c r="B81" s="86" t="s">
        <v>31</v>
      </c>
      <c r="C81" s="90">
        <v>3.4</v>
      </c>
      <c r="D81" s="91">
        <v>104</v>
      </c>
      <c r="E81" s="72"/>
      <c r="F81" s="73" t="str">
        <f t="shared" si="33"/>
        <v/>
      </c>
      <c r="G81" s="73" t="str">
        <f t="shared" si="34"/>
        <v/>
      </c>
      <c r="H81" s="74"/>
      <c r="I81" s="73" t="str">
        <f t="shared" si="30"/>
        <v/>
      </c>
      <c r="J81" s="75" t="str">
        <f t="shared" si="31"/>
        <v/>
      </c>
      <c r="K81" s="152" t="str">
        <f t="shared" si="32"/>
        <v/>
      </c>
    </row>
    <row r="82" spans="1:11" x14ac:dyDescent="0.25">
      <c r="A82" s="156" t="s">
        <v>102</v>
      </c>
      <c r="B82" s="98"/>
      <c r="C82" s="90"/>
      <c r="D82" s="91"/>
      <c r="E82" s="172"/>
      <c r="F82" s="73"/>
      <c r="G82" s="73"/>
      <c r="H82" s="172"/>
      <c r="I82" s="88"/>
      <c r="J82" s="88"/>
      <c r="K82" s="157"/>
    </row>
    <row r="83" spans="1:11" x14ac:dyDescent="0.25">
      <c r="A83" s="161" t="s">
        <v>106</v>
      </c>
      <c r="B83" s="147" t="s">
        <v>95</v>
      </c>
      <c r="C83" s="90">
        <v>3.29</v>
      </c>
      <c r="D83" s="91">
        <v>252</v>
      </c>
      <c r="E83" s="72"/>
      <c r="F83" s="73" t="str">
        <f t="shared" si="33"/>
        <v/>
      </c>
      <c r="G83" s="73" t="str">
        <f t="shared" si="34"/>
        <v/>
      </c>
      <c r="H83" s="74"/>
      <c r="I83" s="73" t="str">
        <f t="shared" ref="I83:I93" si="35">IF(E83&gt;0,ROUND(H83/E83,5),"")</f>
        <v/>
      </c>
      <c r="J83" s="75" t="str">
        <f t="shared" ref="J83:J93" si="36">IF(E83&gt;0,ROUND(C83*D83*I83,2),"")</f>
        <v/>
      </c>
      <c r="K83" s="152" t="str">
        <f t="shared" ref="K83:K93" si="37">IF(E83&gt;0,ROUND(J83/12,2),"")</f>
        <v/>
      </c>
    </row>
    <row r="84" spans="1:11" x14ac:dyDescent="0.25">
      <c r="A84" s="153" t="s">
        <v>72</v>
      </c>
      <c r="B84" s="86" t="s">
        <v>54</v>
      </c>
      <c r="C84" s="90">
        <v>12.42</v>
      </c>
      <c r="D84" s="91">
        <v>252</v>
      </c>
      <c r="E84" s="72"/>
      <c r="F84" s="73" t="str">
        <f t="shared" si="33"/>
        <v/>
      </c>
      <c r="G84" s="73" t="str">
        <f t="shared" si="34"/>
        <v/>
      </c>
      <c r="H84" s="74"/>
      <c r="I84" s="73" t="str">
        <f t="shared" si="35"/>
        <v/>
      </c>
      <c r="J84" s="75" t="str">
        <f t="shared" si="36"/>
        <v/>
      </c>
      <c r="K84" s="152" t="str">
        <f t="shared" si="37"/>
        <v/>
      </c>
    </row>
    <row r="85" spans="1:11" x14ac:dyDescent="0.25">
      <c r="A85" s="153" t="s">
        <v>107</v>
      </c>
      <c r="B85" s="86" t="s">
        <v>93</v>
      </c>
      <c r="C85" s="90">
        <v>3.33</v>
      </c>
      <c r="D85" s="91">
        <v>252</v>
      </c>
      <c r="E85" s="72"/>
      <c r="F85" s="73" t="str">
        <f t="shared" si="33"/>
        <v/>
      </c>
      <c r="G85" s="73" t="str">
        <f t="shared" si="34"/>
        <v/>
      </c>
      <c r="H85" s="74"/>
      <c r="I85" s="73" t="str">
        <f t="shared" si="35"/>
        <v/>
      </c>
      <c r="J85" s="75" t="str">
        <f t="shared" si="36"/>
        <v/>
      </c>
      <c r="K85" s="152" t="str">
        <f t="shared" si="37"/>
        <v/>
      </c>
    </row>
    <row r="86" spans="1:11" x14ac:dyDescent="0.25">
      <c r="A86" s="153" t="s">
        <v>73</v>
      </c>
      <c r="B86" s="86" t="s">
        <v>56</v>
      </c>
      <c r="C86" s="90">
        <v>12.43</v>
      </c>
      <c r="D86" s="91">
        <v>252</v>
      </c>
      <c r="E86" s="72"/>
      <c r="F86" s="73" t="str">
        <f t="shared" si="33"/>
        <v/>
      </c>
      <c r="G86" s="73" t="str">
        <f t="shared" si="34"/>
        <v/>
      </c>
      <c r="H86" s="74"/>
      <c r="I86" s="73" t="str">
        <f t="shared" si="35"/>
        <v/>
      </c>
      <c r="J86" s="75" t="str">
        <f t="shared" si="36"/>
        <v/>
      </c>
      <c r="K86" s="152" t="str">
        <f t="shared" si="37"/>
        <v/>
      </c>
    </row>
    <row r="87" spans="1:11" x14ac:dyDescent="0.25">
      <c r="A87" s="153" t="s">
        <v>74</v>
      </c>
      <c r="B87" s="86" t="s">
        <v>23</v>
      </c>
      <c r="C87" s="90">
        <v>16.7</v>
      </c>
      <c r="D87" s="91">
        <v>104</v>
      </c>
      <c r="E87" s="72"/>
      <c r="F87" s="73" t="str">
        <f t="shared" si="33"/>
        <v/>
      </c>
      <c r="G87" s="73" t="str">
        <f t="shared" si="34"/>
        <v/>
      </c>
      <c r="H87" s="74"/>
      <c r="I87" s="73" t="str">
        <f t="shared" si="35"/>
        <v/>
      </c>
      <c r="J87" s="75" t="str">
        <f t="shared" si="36"/>
        <v/>
      </c>
      <c r="K87" s="152" t="str">
        <f t="shared" si="37"/>
        <v/>
      </c>
    </row>
    <row r="88" spans="1:11" x14ac:dyDescent="0.25">
      <c r="A88" s="153" t="s">
        <v>78</v>
      </c>
      <c r="B88" s="86" t="s">
        <v>23</v>
      </c>
      <c r="C88" s="90">
        <v>18.399999999999999</v>
      </c>
      <c r="D88" s="91">
        <v>104</v>
      </c>
      <c r="E88" s="72"/>
      <c r="F88" s="73" t="str">
        <f t="shared" si="33"/>
        <v/>
      </c>
      <c r="G88" s="73" t="str">
        <f t="shared" si="34"/>
        <v/>
      </c>
      <c r="H88" s="74"/>
      <c r="I88" s="73" t="str">
        <f t="shared" si="35"/>
        <v/>
      </c>
      <c r="J88" s="75" t="str">
        <f t="shared" si="36"/>
        <v/>
      </c>
      <c r="K88" s="152" t="str">
        <f t="shared" si="37"/>
        <v/>
      </c>
    </row>
    <row r="89" spans="1:11" x14ac:dyDescent="0.25">
      <c r="A89" s="153" t="s">
        <v>79</v>
      </c>
      <c r="B89" s="86" t="s">
        <v>23</v>
      </c>
      <c r="C89" s="90">
        <v>18.5</v>
      </c>
      <c r="D89" s="91">
        <v>104</v>
      </c>
      <c r="E89" s="72"/>
      <c r="F89" s="73" t="str">
        <f t="shared" si="33"/>
        <v/>
      </c>
      <c r="G89" s="73" t="str">
        <f t="shared" si="34"/>
        <v/>
      </c>
      <c r="H89" s="74"/>
      <c r="I89" s="73" t="str">
        <f t="shared" si="35"/>
        <v/>
      </c>
      <c r="J89" s="75" t="str">
        <f t="shared" si="36"/>
        <v/>
      </c>
      <c r="K89" s="152" t="str">
        <f t="shared" si="37"/>
        <v/>
      </c>
    </row>
    <row r="90" spans="1:11" x14ac:dyDescent="0.25">
      <c r="A90" s="153" t="s">
        <v>71</v>
      </c>
      <c r="B90" s="86" t="s">
        <v>25</v>
      </c>
      <c r="C90" s="90">
        <v>20.02</v>
      </c>
      <c r="D90" s="91">
        <v>104</v>
      </c>
      <c r="E90" s="72"/>
      <c r="F90" s="73" t="str">
        <f t="shared" si="33"/>
        <v/>
      </c>
      <c r="G90" s="73" t="str">
        <f t="shared" si="34"/>
        <v/>
      </c>
      <c r="H90" s="74"/>
      <c r="I90" s="73" t="str">
        <f t="shared" si="35"/>
        <v/>
      </c>
      <c r="J90" s="75" t="str">
        <f t="shared" si="36"/>
        <v/>
      </c>
      <c r="K90" s="152" t="str">
        <f t="shared" si="37"/>
        <v/>
      </c>
    </row>
    <row r="91" spans="1:11" x14ac:dyDescent="0.25">
      <c r="A91" s="153" t="s">
        <v>75</v>
      </c>
      <c r="B91" s="86" t="s">
        <v>25</v>
      </c>
      <c r="C91" s="90">
        <v>20.7</v>
      </c>
      <c r="D91" s="91">
        <v>104</v>
      </c>
      <c r="E91" s="72"/>
      <c r="F91" s="73" t="str">
        <f t="shared" si="33"/>
        <v/>
      </c>
      <c r="G91" s="73" t="str">
        <f t="shared" si="34"/>
        <v/>
      </c>
      <c r="H91" s="74"/>
      <c r="I91" s="73" t="str">
        <f t="shared" si="35"/>
        <v/>
      </c>
      <c r="J91" s="75" t="str">
        <f t="shared" si="36"/>
        <v/>
      </c>
      <c r="K91" s="152" t="str">
        <f t="shared" si="37"/>
        <v/>
      </c>
    </row>
    <row r="92" spans="1:11" x14ac:dyDescent="0.25">
      <c r="A92" s="153" t="s">
        <v>76</v>
      </c>
      <c r="B92" s="86" t="s">
        <v>25</v>
      </c>
      <c r="C92" s="90">
        <v>33.18</v>
      </c>
      <c r="D92" s="91">
        <v>104</v>
      </c>
      <c r="E92" s="72"/>
      <c r="F92" s="73" t="str">
        <f t="shared" si="33"/>
        <v/>
      </c>
      <c r="G92" s="73" t="str">
        <f t="shared" si="34"/>
        <v/>
      </c>
      <c r="H92" s="74"/>
      <c r="I92" s="73" t="str">
        <f t="shared" si="35"/>
        <v/>
      </c>
      <c r="J92" s="75" t="str">
        <f t="shared" si="36"/>
        <v/>
      </c>
      <c r="K92" s="152" t="str">
        <f t="shared" si="37"/>
        <v/>
      </c>
    </row>
    <row r="93" spans="1:11" x14ac:dyDescent="0.25">
      <c r="A93" s="153" t="s">
        <v>77</v>
      </c>
      <c r="B93" s="86" t="s">
        <v>25</v>
      </c>
      <c r="C93" s="90">
        <v>22.72</v>
      </c>
      <c r="D93" s="91">
        <v>104</v>
      </c>
      <c r="E93" s="72"/>
      <c r="F93" s="73" t="str">
        <f t="shared" si="33"/>
        <v/>
      </c>
      <c r="G93" s="73" t="str">
        <f t="shared" si="34"/>
        <v/>
      </c>
      <c r="H93" s="74"/>
      <c r="I93" s="73" t="str">
        <f t="shared" si="35"/>
        <v/>
      </c>
      <c r="J93" s="75" t="str">
        <f t="shared" si="36"/>
        <v/>
      </c>
      <c r="K93" s="152" t="str">
        <f t="shared" si="37"/>
        <v/>
      </c>
    </row>
    <row r="94" spans="1:11" x14ac:dyDescent="0.25">
      <c r="A94" s="156" t="s">
        <v>101</v>
      </c>
      <c r="B94" s="98"/>
      <c r="C94" s="90"/>
      <c r="D94" s="91"/>
      <c r="E94" s="172"/>
      <c r="F94" s="73"/>
      <c r="G94" s="73"/>
      <c r="H94" s="172"/>
      <c r="I94" s="88"/>
      <c r="J94" s="88"/>
      <c r="K94" s="157"/>
    </row>
    <row r="95" spans="1:11" x14ac:dyDescent="0.25">
      <c r="A95" s="151" t="s">
        <v>81</v>
      </c>
      <c r="B95" s="86" t="s">
        <v>23</v>
      </c>
      <c r="C95" s="90">
        <v>18.399999999999999</v>
      </c>
      <c r="D95" s="91">
        <v>104</v>
      </c>
      <c r="E95" s="72"/>
      <c r="F95" s="73" t="str">
        <f t="shared" si="33"/>
        <v/>
      </c>
      <c r="G95" s="73" t="str">
        <f t="shared" si="34"/>
        <v/>
      </c>
      <c r="H95" s="74"/>
      <c r="I95" s="73" t="str">
        <f t="shared" ref="I95:I97" si="38">IF(E95&gt;0,ROUND(H95/E95,5),"")</f>
        <v/>
      </c>
      <c r="J95" s="75" t="str">
        <f t="shared" ref="J95:J97" si="39">IF(E95&gt;0,ROUND(C95*D95*I95,2),"")</f>
        <v/>
      </c>
      <c r="K95" s="152" t="str">
        <f t="shared" ref="K95:K97" si="40">IF(E95&gt;0,ROUND(J95/12,2),"")</f>
        <v/>
      </c>
    </row>
    <row r="96" spans="1:11" x14ac:dyDescent="0.25">
      <c r="A96" s="151" t="s">
        <v>82</v>
      </c>
      <c r="B96" s="86" t="s">
        <v>23</v>
      </c>
      <c r="C96" s="90">
        <v>18.5</v>
      </c>
      <c r="D96" s="91">
        <v>104</v>
      </c>
      <c r="E96" s="72"/>
      <c r="F96" s="73" t="str">
        <f t="shared" si="33"/>
        <v/>
      </c>
      <c r="G96" s="73" t="str">
        <f t="shared" si="34"/>
        <v/>
      </c>
      <c r="H96" s="74"/>
      <c r="I96" s="73" t="str">
        <f t="shared" si="38"/>
        <v/>
      </c>
      <c r="J96" s="75" t="str">
        <f t="shared" si="39"/>
        <v/>
      </c>
      <c r="K96" s="152" t="str">
        <f t="shared" si="40"/>
        <v/>
      </c>
    </row>
    <row r="97" spans="1:11" x14ac:dyDescent="0.25">
      <c r="A97" s="151" t="s">
        <v>89</v>
      </c>
      <c r="B97" s="86" t="s">
        <v>25</v>
      </c>
      <c r="C97" s="90">
        <v>12.23</v>
      </c>
      <c r="D97" s="91">
        <v>104</v>
      </c>
      <c r="E97" s="72"/>
      <c r="F97" s="73" t="str">
        <f t="shared" si="33"/>
        <v/>
      </c>
      <c r="G97" s="73" t="str">
        <f t="shared" si="34"/>
        <v/>
      </c>
      <c r="H97" s="74"/>
      <c r="I97" s="73" t="str">
        <f t="shared" si="38"/>
        <v/>
      </c>
      <c r="J97" s="75" t="str">
        <f t="shared" si="39"/>
        <v/>
      </c>
      <c r="K97" s="152" t="str">
        <f t="shared" si="40"/>
        <v/>
      </c>
    </row>
    <row r="98" spans="1:11" x14ac:dyDescent="0.25">
      <c r="A98" s="156" t="s">
        <v>100</v>
      </c>
      <c r="B98" s="98"/>
      <c r="C98" s="90"/>
      <c r="D98" s="91"/>
      <c r="E98" s="172"/>
      <c r="F98" s="73"/>
      <c r="G98" s="73"/>
      <c r="H98" s="172"/>
      <c r="I98" s="88"/>
      <c r="J98" s="88"/>
      <c r="K98" s="157"/>
    </row>
    <row r="99" spans="1:11" x14ac:dyDescent="0.25">
      <c r="A99" s="153" t="s">
        <v>83</v>
      </c>
      <c r="B99" s="86" t="s">
        <v>23</v>
      </c>
      <c r="C99" s="90">
        <v>18.399999999999999</v>
      </c>
      <c r="D99" s="91">
        <v>104</v>
      </c>
      <c r="E99" s="72"/>
      <c r="F99" s="73" t="str">
        <f t="shared" si="33"/>
        <v/>
      </c>
      <c r="G99" s="73" t="str">
        <f t="shared" si="34"/>
        <v/>
      </c>
      <c r="H99" s="74"/>
      <c r="I99" s="73" t="str">
        <f t="shared" ref="I99:I101" si="41">IF(E99&gt;0,ROUND(H99/E99,5),"")</f>
        <v/>
      </c>
      <c r="J99" s="75" t="str">
        <f t="shared" ref="J99:J101" si="42">IF(E99&gt;0,ROUND(C99*D99*I99,2),"")</f>
        <v/>
      </c>
      <c r="K99" s="152" t="str">
        <f t="shared" ref="K99:K101" si="43">IF(E99&gt;0,ROUND(J99/12,2),"")</f>
        <v/>
      </c>
    </row>
    <row r="100" spans="1:11" x14ac:dyDescent="0.25">
      <c r="A100" s="153" t="s">
        <v>85</v>
      </c>
      <c r="B100" s="86" t="s">
        <v>23</v>
      </c>
      <c r="C100" s="90">
        <v>18.5</v>
      </c>
      <c r="D100" s="91">
        <v>104</v>
      </c>
      <c r="E100" s="72"/>
      <c r="F100" s="73" t="str">
        <f t="shared" si="33"/>
        <v/>
      </c>
      <c r="G100" s="73" t="str">
        <f t="shared" si="34"/>
        <v/>
      </c>
      <c r="H100" s="74"/>
      <c r="I100" s="73" t="str">
        <f t="shared" si="41"/>
        <v/>
      </c>
      <c r="J100" s="75" t="str">
        <f t="shared" si="42"/>
        <v/>
      </c>
      <c r="K100" s="152" t="str">
        <f t="shared" si="43"/>
        <v/>
      </c>
    </row>
    <row r="101" spans="1:11" x14ac:dyDescent="0.25">
      <c r="A101" s="153" t="s">
        <v>84</v>
      </c>
      <c r="B101" s="86" t="s">
        <v>25</v>
      </c>
      <c r="C101" s="90">
        <v>23.16</v>
      </c>
      <c r="D101" s="91">
        <v>104</v>
      </c>
      <c r="E101" s="72"/>
      <c r="F101" s="73" t="str">
        <f t="shared" si="33"/>
        <v/>
      </c>
      <c r="G101" s="73" t="str">
        <f t="shared" si="34"/>
        <v/>
      </c>
      <c r="H101" s="74"/>
      <c r="I101" s="73" t="str">
        <f t="shared" si="41"/>
        <v/>
      </c>
      <c r="J101" s="75" t="str">
        <f t="shared" si="42"/>
        <v/>
      </c>
      <c r="K101" s="152" t="str">
        <f t="shared" si="43"/>
        <v/>
      </c>
    </row>
    <row r="102" spans="1:11" x14ac:dyDescent="0.25">
      <c r="A102" s="149" t="s">
        <v>5</v>
      </c>
      <c r="B102" s="82"/>
      <c r="C102" s="143">
        <f>SUM(C104:C116)</f>
        <v>168.25</v>
      </c>
      <c r="D102" s="144"/>
      <c r="E102" s="171"/>
      <c r="F102" s="84"/>
      <c r="G102" s="84"/>
      <c r="H102" s="171"/>
      <c r="I102" s="84"/>
      <c r="J102" s="84"/>
      <c r="K102" s="150"/>
    </row>
    <row r="103" spans="1:11" x14ac:dyDescent="0.25">
      <c r="A103" s="151" t="s">
        <v>21</v>
      </c>
      <c r="B103" s="86" t="s">
        <v>22</v>
      </c>
      <c r="C103" s="90">
        <v>56.6</v>
      </c>
      <c r="D103" s="91">
        <v>2</v>
      </c>
      <c r="E103" s="72"/>
      <c r="F103" s="73" t="str">
        <f t="shared" ref="F103" si="44">IF(E103&gt;0,C103/E103,"")</f>
        <v/>
      </c>
      <c r="G103" s="73" t="str">
        <f t="shared" ref="G103" si="45">IF(E103&gt;0,F103*D103,"")</f>
        <v/>
      </c>
      <c r="H103" s="74"/>
      <c r="I103" s="73" t="str">
        <f t="shared" ref="I103:I116" si="46">IF(E103&gt;0,ROUND(H103/E103,5),"")</f>
        <v/>
      </c>
      <c r="J103" s="75" t="str">
        <f t="shared" ref="J103:J116" si="47">IF(E103&gt;0,ROUND(C103*D103*I103,2),"")</f>
        <v/>
      </c>
      <c r="K103" s="152" t="str">
        <f t="shared" ref="K103:K116" si="48">IF(E103&gt;0,ROUND(J103/12,2),"")</f>
        <v/>
      </c>
    </row>
    <row r="104" spans="1:11" x14ac:dyDescent="0.25">
      <c r="A104" s="151" t="s">
        <v>21</v>
      </c>
      <c r="B104" s="86" t="s">
        <v>134</v>
      </c>
      <c r="C104" s="90">
        <v>13.32</v>
      </c>
      <c r="D104" s="91">
        <v>2</v>
      </c>
      <c r="E104" s="72"/>
      <c r="F104" s="73" t="str">
        <f t="shared" ref="F104:F116" si="49">IF(E104&gt;0,C104/E104,"")</f>
        <v/>
      </c>
      <c r="G104" s="73" t="str">
        <f t="shared" ref="G104:G116" si="50">IF(E104&gt;0,F104*D104,"")</f>
        <v/>
      </c>
      <c r="H104" s="74"/>
      <c r="I104" s="73" t="str">
        <f t="shared" si="46"/>
        <v/>
      </c>
      <c r="J104" s="75" t="str">
        <f t="shared" si="47"/>
        <v/>
      </c>
      <c r="K104" s="152" t="str">
        <f t="shared" si="48"/>
        <v/>
      </c>
    </row>
    <row r="105" spans="1:11" x14ac:dyDescent="0.25">
      <c r="A105" s="151" t="s">
        <v>21</v>
      </c>
      <c r="B105" s="86" t="s">
        <v>26</v>
      </c>
      <c r="C105" s="90">
        <v>14.82</v>
      </c>
      <c r="D105" s="91">
        <v>2</v>
      </c>
      <c r="E105" s="72"/>
      <c r="F105" s="73" t="str">
        <f t="shared" si="49"/>
        <v/>
      </c>
      <c r="G105" s="73" t="str">
        <f t="shared" si="50"/>
        <v/>
      </c>
      <c r="H105" s="74"/>
      <c r="I105" s="73" t="str">
        <f t="shared" si="46"/>
        <v/>
      </c>
      <c r="J105" s="75" t="str">
        <f t="shared" si="47"/>
        <v/>
      </c>
      <c r="K105" s="152" t="str">
        <f t="shared" si="48"/>
        <v/>
      </c>
    </row>
    <row r="106" spans="1:11" x14ac:dyDescent="0.25">
      <c r="A106" s="151" t="s">
        <v>21</v>
      </c>
      <c r="B106" s="86" t="s">
        <v>25</v>
      </c>
      <c r="C106" s="90">
        <v>35.47</v>
      </c>
      <c r="D106" s="91">
        <v>104</v>
      </c>
      <c r="E106" s="72"/>
      <c r="F106" s="73" t="str">
        <f t="shared" si="49"/>
        <v/>
      </c>
      <c r="G106" s="73" t="str">
        <f t="shared" si="50"/>
        <v/>
      </c>
      <c r="H106" s="74"/>
      <c r="I106" s="73" t="str">
        <f t="shared" si="46"/>
        <v/>
      </c>
      <c r="J106" s="75" t="str">
        <f t="shared" si="47"/>
        <v/>
      </c>
      <c r="K106" s="152" t="str">
        <f t="shared" si="48"/>
        <v/>
      </c>
    </row>
    <row r="107" spans="1:11" x14ac:dyDescent="0.25">
      <c r="A107" s="151" t="s">
        <v>21</v>
      </c>
      <c r="B107" s="86" t="s">
        <v>25</v>
      </c>
      <c r="C107" s="90">
        <v>24.8</v>
      </c>
      <c r="D107" s="91">
        <v>104</v>
      </c>
      <c r="E107" s="72"/>
      <c r="F107" s="73" t="str">
        <f t="shared" si="49"/>
        <v/>
      </c>
      <c r="G107" s="73" t="str">
        <f t="shared" si="50"/>
        <v/>
      </c>
      <c r="H107" s="74"/>
      <c r="I107" s="73" t="str">
        <f t="shared" si="46"/>
        <v/>
      </c>
      <c r="J107" s="75" t="str">
        <f t="shared" si="47"/>
        <v/>
      </c>
      <c r="K107" s="152" t="str">
        <f t="shared" si="48"/>
        <v/>
      </c>
    </row>
    <row r="108" spans="1:11" x14ac:dyDescent="0.25">
      <c r="A108" s="151" t="s">
        <v>21</v>
      </c>
      <c r="B108" s="86" t="s">
        <v>108</v>
      </c>
      <c r="C108" s="90">
        <v>4.4000000000000004</v>
      </c>
      <c r="D108" s="91">
        <v>104</v>
      </c>
      <c r="E108" s="72"/>
      <c r="F108" s="73" t="str">
        <f t="shared" si="49"/>
        <v/>
      </c>
      <c r="G108" s="73" t="str">
        <f t="shared" si="50"/>
        <v/>
      </c>
      <c r="H108" s="74"/>
      <c r="I108" s="73" t="str">
        <f t="shared" si="46"/>
        <v/>
      </c>
      <c r="J108" s="75" t="str">
        <f t="shared" si="47"/>
        <v/>
      </c>
      <c r="K108" s="152" t="str">
        <f t="shared" si="48"/>
        <v/>
      </c>
    </row>
    <row r="109" spans="1:11" x14ac:dyDescent="0.25">
      <c r="A109" s="151" t="s">
        <v>39</v>
      </c>
      <c r="B109" s="86" t="s">
        <v>108</v>
      </c>
      <c r="C109" s="90">
        <v>8.4</v>
      </c>
      <c r="D109" s="91">
        <v>104</v>
      </c>
      <c r="E109" s="72"/>
      <c r="F109" s="73" t="str">
        <f t="shared" si="49"/>
        <v/>
      </c>
      <c r="G109" s="73" t="str">
        <f t="shared" si="50"/>
        <v/>
      </c>
      <c r="H109" s="74"/>
      <c r="I109" s="73" t="str">
        <f t="shared" si="46"/>
        <v/>
      </c>
      <c r="J109" s="75" t="str">
        <f t="shared" si="47"/>
        <v/>
      </c>
      <c r="K109" s="152" t="str">
        <f t="shared" si="48"/>
        <v/>
      </c>
    </row>
    <row r="110" spans="1:11" x14ac:dyDescent="0.25">
      <c r="A110" s="151" t="s">
        <v>39</v>
      </c>
      <c r="B110" s="86" t="s">
        <v>110</v>
      </c>
      <c r="C110" s="90"/>
      <c r="D110" s="91">
        <v>2</v>
      </c>
      <c r="E110" s="72"/>
      <c r="F110" s="73" t="str">
        <f t="shared" si="49"/>
        <v/>
      </c>
      <c r="G110" s="73" t="str">
        <f t="shared" si="50"/>
        <v/>
      </c>
      <c r="H110" s="74"/>
      <c r="I110" s="73" t="str">
        <f t="shared" si="46"/>
        <v/>
      </c>
      <c r="J110" s="75" t="str">
        <f t="shared" si="47"/>
        <v/>
      </c>
      <c r="K110" s="152" t="str">
        <f t="shared" si="48"/>
        <v/>
      </c>
    </row>
    <row r="111" spans="1:11" x14ac:dyDescent="0.25">
      <c r="A111" s="151" t="s">
        <v>33</v>
      </c>
      <c r="B111" s="86" t="s">
        <v>108</v>
      </c>
      <c r="C111" s="90">
        <v>8.4</v>
      </c>
      <c r="D111" s="91">
        <v>104</v>
      </c>
      <c r="E111" s="72"/>
      <c r="F111" s="73" t="str">
        <f t="shared" si="49"/>
        <v/>
      </c>
      <c r="G111" s="73" t="str">
        <f t="shared" si="50"/>
        <v/>
      </c>
      <c r="H111" s="74"/>
      <c r="I111" s="73" t="str">
        <f t="shared" si="46"/>
        <v/>
      </c>
      <c r="J111" s="75" t="str">
        <f t="shared" si="47"/>
        <v/>
      </c>
      <c r="K111" s="152" t="str">
        <f t="shared" si="48"/>
        <v/>
      </c>
    </row>
    <row r="112" spans="1:11" x14ac:dyDescent="0.25">
      <c r="A112" s="151" t="s">
        <v>34</v>
      </c>
      <c r="B112" s="86" t="s">
        <v>108</v>
      </c>
      <c r="C112" s="90">
        <v>2.8</v>
      </c>
      <c r="D112" s="91">
        <v>104</v>
      </c>
      <c r="E112" s="72"/>
      <c r="F112" s="73" t="str">
        <f t="shared" si="49"/>
        <v/>
      </c>
      <c r="G112" s="73" t="str">
        <f t="shared" si="50"/>
        <v/>
      </c>
      <c r="H112" s="74"/>
      <c r="I112" s="73" t="str">
        <f t="shared" si="46"/>
        <v/>
      </c>
      <c r="J112" s="75" t="str">
        <f t="shared" si="47"/>
        <v/>
      </c>
      <c r="K112" s="152" t="str">
        <f t="shared" si="48"/>
        <v/>
      </c>
    </row>
    <row r="113" spans="1:11" x14ac:dyDescent="0.25">
      <c r="A113" s="151" t="s">
        <v>27</v>
      </c>
      <c r="B113" s="86" t="s">
        <v>23</v>
      </c>
      <c r="C113" s="90">
        <v>18.100000000000001</v>
      </c>
      <c r="D113" s="91">
        <v>104</v>
      </c>
      <c r="E113" s="72"/>
      <c r="F113" s="73" t="str">
        <f t="shared" si="49"/>
        <v/>
      </c>
      <c r="G113" s="73" t="str">
        <f t="shared" si="50"/>
        <v/>
      </c>
      <c r="H113" s="74"/>
      <c r="I113" s="73" t="str">
        <f t="shared" si="46"/>
        <v/>
      </c>
      <c r="J113" s="75" t="str">
        <f t="shared" si="47"/>
        <v/>
      </c>
      <c r="K113" s="152" t="str">
        <f t="shared" si="48"/>
        <v/>
      </c>
    </row>
    <row r="114" spans="1:11" x14ac:dyDescent="0.25">
      <c r="A114" s="151" t="s">
        <v>28</v>
      </c>
      <c r="B114" s="86" t="s">
        <v>23</v>
      </c>
      <c r="C114" s="90">
        <v>18.100000000000001</v>
      </c>
      <c r="D114" s="91">
        <v>104</v>
      </c>
      <c r="E114" s="72"/>
      <c r="F114" s="73" t="str">
        <f t="shared" si="49"/>
        <v/>
      </c>
      <c r="G114" s="73" t="str">
        <f t="shared" si="50"/>
        <v/>
      </c>
      <c r="H114" s="74"/>
      <c r="I114" s="73" t="str">
        <f t="shared" si="46"/>
        <v/>
      </c>
      <c r="J114" s="75" t="str">
        <f t="shared" si="47"/>
        <v/>
      </c>
      <c r="K114" s="152" t="str">
        <f t="shared" si="48"/>
        <v/>
      </c>
    </row>
    <row r="115" spans="1:11" x14ac:dyDescent="0.25">
      <c r="A115" s="151" t="s">
        <v>29</v>
      </c>
      <c r="B115" s="86" t="s">
        <v>23</v>
      </c>
      <c r="C115" s="90">
        <v>18.100000000000001</v>
      </c>
      <c r="D115" s="91">
        <v>104</v>
      </c>
      <c r="E115" s="72"/>
      <c r="F115" s="73" t="str">
        <f t="shared" si="49"/>
        <v/>
      </c>
      <c r="G115" s="73" t="str">
        <f t="shared" si="50"/>
        <v/>
      </c>
      <c r="H115" s="74"/>
      <c r="I115" s="73" t="str">
        <f t="shared" si="46"/>
        <v/>
      </c>
      <c r="J115" s="75" t="str">
        <f t="shared" si="47"/>
        <v/>
      </c>
      <c r="K115" s="152" t="str">
        <f t="shared" si="48"/>
        <v/>
      </c>
    </row>
    <row r="116" spans="1:11" x14ac:dyDescent="0.25">
      <c r="A116" s="151"/>
      <c r="B116" s="86" t="s">
        <v>31</v>
      </c>
      <c r="C116" s="90">
        <v>1.54</v>
      </c>
      <c r="D116" s="91">
        <v>104</v>
      </c>
      <c r="E116" s="72"/>
      <c r="F116" s="73" t="str">
        <f t="shared" si="49"/>
        <v/>
      </c>
      <c r="G116" s="73" t="str">
        <f t="shared" si="50"/>
        <v/>
      </c>
      <c r="H116" s="74"/>
      <c r="I116" s="73" t="str">
        <f t="shared" si="46"/>
        <v/>
      </c>
      <c r="J116" s="75" t="str">
        <f t="shared" si="47"/>
        <v/>
      </c>
      <c r="K116" s="152" t="str">
        <f t="shared" si="48"/>
        <v/>
      </c>
    </row>
    <row r="117" spans="1:11" x14ac:dyDescent="0.25">
      <c r="A117" s="149" t="s">
        <v>6</v>
      </c>
      <c r="B117" s="82"/>
      <c r="C117" s="143">
        <f>SUM(C118:C130)</f>
        <v>230.79</v>
      </c>
      <c r="D117" s="144"/>
      <c r="E117" s="171"/>
      <c r="F117" s="84"/>
      <c r="G117" s="84"/>
      <c r="H117" s="171"/>
      <c r="I117" s="84"/>
      <c r="J117" s="84"/>
      <c r="K117" s="150"/>
    </row>
    <row r="118" spans="1:11" x14ac:dyDescent="0.25">
      <c r="A118" s="151" t="s">
        <v>21</v>
      </c>
      <c r="B118" s="86" t="s">
        <v>22</v>
      </c>
      <c r="C118" s="90">
        <v>55.16</v>
      </c>
      <c r="D118" s="91">
        <v>2</v>
      </c>
      <c r="E118" s="72"/>
      <c r="F118" s="73" t="str">
        <f t="shared" ref="F118" si="51">IF(E118&gt;0,C118/E118,"")</f>
        <v/>
      </c>
      <c r="G118" s="73" t="str">
        <f t="shared" ref="G118" si="52">IF(E118&gt;0,F118*D118,"")</f>
        <v/>
      </c>
      <c r="H118" s="74"/>
      <c r="I118" s="73" t="str">
        <f t="shared" ref="I118:I130" si="53">IF(E118&gt;0,ROUND(H118/E118,5),"")</f>
        <v/>
      </c>
      <c r="J118" s="75" t="str">
        <f t="shared" ref="J118:J130" si="54">IF(E118&gt;0,ROUND(C118*D118*I118,2),"")</f>
        <v/>
      </c>
      <c r="K118" s="152" t="str">
        <f t="shared" ref="K118:K130" si="55">IF(E118&gt;0,ROUND(J118/12,2),"")</f>
        <v/>
      </c>
    </row>
    <row r="119" spans="1:11" x14ac:dyDescent="0.25">
      <c r="A119" s="153" t="s">
        <v>21</v>
      </c>
      <c r="B119" s="71" t="s">
        <v>134</v>
      </c>
      <c r="C119" s="92">
        <v>9.1999999999999993</v>
      </c>
      <c r="D119" s="79">
        <v>2</v>
      </c>
      <c r="E119" s="72"/>
      <c r="F119" s="73" t="str">
        <f t="shared" ref="F119:F130" si="56">IF(E119&gt;0,C119/E119,"")</f>
        <v/>
      </c>
      <c r="G119" s="73" t="str">
        <f t="shared" ref="G119:G130" si="57">IF(E119&gt;0,F119*D119,"")</f>
        <v/>
      </c>
      <c r="H119" s="74"/>
      <c r="I119" s="73" t="str">
        <f t="shared" si="53"/>
        <v/>
      </c>
      <c r="J119" s="75" t="str">
        <f t="shared" si="54"/>
        <v/>
      </c>
      <c r="K119" s="152" t="str">
        <f t="shared" si="55"/>
        <v/>
      </c>
    </row>
    <row r="120" spans="1:11" x14ac:dyDescent="0.25">
      <c r="A120" s="153" t="s">
        <v>21</v>
      </c>
      <c r="B120" s="71" t="s">
        <v>25</v>
      </c>
      <c r="C120" s="92">
        <v>18.68</v>
      </c>
      <c r="D120" s="79">
        <v>104</v>
      </c>
      <c r="E120" s="72"/>
      <c r="F120" s="73" t="str">
        <f t="shared" si="56"/>
        <v/>
      </c>
      <c r="G120" s="73" t="str">
        <f t="shared" si="57"/>
        <v/>
      </c>
      <c r="H120" s="74"/>
      <c r="I120" s="73" t="str">
        <f t="shared" si="53"/>
        <v/>
      </c>
      <c r="J120" s="75" t="str">
        <f t="shared" si="54"/>
        <v/>
      </c>
      <c r="K120" s="152" t="str">
        <f t="shared" si="55"/>
        <v/>
      </c>
    </row>
    <row r="121" spans="1:11" x14ac:dyDescent="0.25">
      <c r="A121" s="153" t="s">
        <v>32</v>
      </c>
      <c r="B121" s="71" t="s">
        <v>25</v>
      </c>
      <c r="C121" s="92">
        <v>44.04</v>
      </c>
      <c r="D121" s="79">
        <v>104</v>
      </c>
      <c r="E121" s="72"/>
      <c r="F121" s="73" t="str">
        <f t="shared" si="56"/>
        <v/>
      </c>
      <c r="G121" s="73" t="str">
        <f t="shared" si="57"/>
        <v/>
      </c>
      <c r="H121" s="74"/>
      <c r="I121" s="73" t="str">
        <f t="shared" si="53"/>
        <v/>
      </c>
      <c r="J121" s="75" t="str">
        <f t="shared" si="54"/>
        <v/>
      </c>
      <c r="K121" s="152" t="str">
        <f t="shared" si="55"/>
        <v/>
      </c>
    </row>
    <row r="122" spans="1:11" x14ac:dyDescent="0.25">
      <c r="A122" s="154" t="s">
        <v>21</v>
      </c>
      <c r="B122" s="94" t="s">
        <v>112</v>
      </c>
      <c r="C122" s="95">
        <v>14.8</v>
      </c>
      <c r="D122" s="79">
        <v>104</v>
      </c>
      <c r="E122" s="72"/>
      <c r="F122" s="73" t="str">
        <f t="shared" si="56"/>
        <v/>
      </c>
      <c r="G122" s="73" t="str">
        <f t="shared" si="57"/>
        <v/>
      </c>
      <c r="H122" s="74"/>
      <c r="I122" s="73" t="str">
        <f t="shared" si="53"/>
        <v/>
      </c>
      <c r="J122" s="75" t="str">
        <f t="shared" si="54"/>
        <v/>
      </c>
      <c r="K122" s="152" t="str">
        <f t="shared" si="55"/>
        <v/>
      </c>
    </row>
    <row r="123" spans="1:11" x14ac:dyDescent="0.25">
      <c r="A123" s="153" t="s">
        <v>21</v>
      </c>
      <c r="B123" s="71" t="s">
        <v>108</v>
      </c>
      <c r="C123" s="92">
        <v>7.9</v>
      </c>
      <c r="D123" s="79">
        <v>104</v>
      </c>
      <c r="E123" s="72"/>
      <c r="F123" s="73" t="str">
        <f t="shared" si="56"/>
        <v/>
      </c>
      <c r="G123" s="73" t="str">
        <f t="shared" si="57"/>
        <v/>
      </c>
      <c r="H123" s="74"/>
      <c r="I123" s="73" t="str">
        <f t="shared" si="53"/>
        <v/>
      </c>
      <c r="J123" s="75" t="str">
        <f t="shared" si="54"/>
        <v/>
      </c>
      <c r="K123" s="152" t="str">
        <f t="shared" si="55"/>
        <v/>
      </c>
    </row>
    <row r="124" spans="1:11" x14ac:dyDescent="0.25">
      <c r="A124" s="151" t="s">
        <v>39</v>
      </c>
      <c r="B124" s="86" t="s">
        <v>108</v>
      </c>
      <c r="C124" s="90">
        <v>8</v>
      </c>
      <c r="D124" s="79">
        <v>104</v>
      </c>
      <c r="E124" s="72"/>
      <c r="F124" s="73" t="str">
        <f t="shared" si="56"/>
        <v/>
      </c>
      <c r="G124" s="73" t="str">
        <f t="shared" si="57"/>
        <v/>
      </c>
      <c r="H124" s="74"/>
      <c r="I124" s="73" t="str">
        <f t="shared" si="53"/>
        <v/>
      </c>
      <c r="J124" s="75" t="str">
        <f t="shared" si="54"/>
        <v/>
      </c>
      <c r="K124" s="152" t="str">
        <f t="shared" si="55"/>
        <v/>
      </c>
    </row>
    <row r="125" spans="1:11" x14ac:dyDescent="0.25">
      <c r="A125" s="151" t="s">
        <v>33</v>
      </c>
      <c r="B125" s="86" t="s">
        <v>108</v>
      </c>
      <c r="C125" s="90">
        <v>8.0500000000000007</v>
      </c>
      <c r="D125" s="79">
        <v>104</v>
      </c>
      <c r="E125" s="72"/>
      <c r="F125" s="73" t="str">
        <f t="shared" si="56"/>
        <v/>
      </c>
      <c r="G125" s="73" t="str">
        <f t="shared" si="57"/>
        <v/>
      </c>
      <c r="H125" s="74"/>
      <c r="I125" s="73" t="str">
        <f t="shared" si="53"/>
        <v/>
      </c>
      <c r="J125" s="75" t="str">
        <f t="shared" si="54"/>
        <v/>
      </c>
      <c r="K125" s="152" t="str">
        <f t="shared" si="55"/>
        <v/>
      </c>
    </row>
    <row r="126" spans="1:11" x14ac:dyDescent="0.25">
      <c r="A126" s="151" t="s">
        <v>34</v>
      </c>
      <c r="B126" s="86" t="s">
        <v>108</v>
      </c>
      <c r="C126" s="90">
        <v>8.5</v>
      </c>
      <c r="D126" s="79">
        <v>104</v>
      </c>
      <c r="E126" s="72"/>
      <c r="F126" s="73" t="str">
        <f t="shared" si="56"/>
        <v/>
      </c>
      <c r="G126" s="73" t="str">
        <f t="shared" si="57"/>
        <v/>
      </c>
      <c r="H126" s="74"/>
      <c r="I126" s="73" t="str">
        <f t="shared" si="53"/>
        <v/>
      </c>
      <c r="J126" s="75" t="str">
        <f t="shared" si="54"/>
        <v/>
      </c>
      <c r="K126" s="152" t="str">
        <f t="shared" si="55"/>
        <v/>
      </c>
    </row>
    <row r="127" spans="1:11" x14ac:dyDescent="0.25">
      <c r="A127" s="151" t="s">
        <v>27</v>
      </c>
      <c r="B127" s="86" t="s">
        <v>23</v>
      </c>
      <c r="C127" s="90">
        <v>18.07</v>
      </c>
      <c r="D127" s="79">
        <v>104</v>
      </c>
      <c r="E127" s="72"/>
      <c r="F127" s="73" t="str">
        <f t="shared" si="56"/>
        <v/>
      </c>
      <c r="G127" s="73" t="str">
        <f t="shared" si="57"/>
        <v/>
      </c>
      <c r="H127" s="74"/>
      <c r="I127" s="73" t="str">
        <f t="shared" si="53"/>
        <v/>
      </c>
      <c r="J127" s="75" t="str">
        <f t="shared" si="54"/>
        <v/>
      </c>
      <c r="K127" s="152" t="str">
        <f t="shared" si="55"/>
        <v/>
      </c>
    </row>
    <row r="128" spans="1:11" x14ac:dyDescent="0.25">
      <c r="A128" s="151" t="s">
        <v>28</v>
      </c>
      <c r="B128" s="86" t="s">
        <v>23</v>
      </c>
      <c r="C128" s="90">
        <v>18.07</v>
      </c>
      <c r="D128" s="79">
        <v>104</v>
      </c>
      <c r="E128" s="72"/>
      <c r="F128" s="73" t="str">
        <f t="shared" si="56"/>
        <v/>
      </c>
      <c r="G128" s="73" t="str">
        <f t="shared" si="57"/>
        <v/>
      </c>
      <c r="H128" s="74"/>
      <c r="I128" s="73" t="str">
        <f t="shared" si="53"/>
        <v/>
      </c>
      <c r="J128" s="75" t="str">
        <f t="shared" si="54"/>
        <v/>
      </c>
      <c r="K128" s="152" t="str">
        <f t="shared" si="55"/>
        <v/>
      </c>
    </row>
    <row r="129" spans="1:11" x14ac:dyDescent="0.25">
      <c r="A129" s="151" t="s">
        <v>29</v>
      </c>
      <c r="B129" s="86" t="s">
        <v>23</v>
      </c>
      <c r="C129" s="90">
        <v>18.07</v>
      </c>
      <c r="D129" s="79">
        <v>104</v>
      </c>
      <c r="E129" s="72"/>
      <c r="F129" s="73" t="str">
        <f t="shared" si="56"/>
        <v/>
      </c>
      <c r="G129" s="73" t="str">
        <f t="shared" si="57"/>
        <v/>
      </c>
      <c r="H129" s="74"/>
      <c r="I129" s="73" t="str">
        <f t="shared" si="53"/>
        <v/>
      </c>
      <c r="J129" s="75" t="str">
        <f t="shared" si="54"/>
        <v/>
      </c>
      <c r="K129" s="152" t="str">
        <f t="shared" si="55"/>
        <v/>
      </c>
    </row>
    <row r="130" spans="1:11" x14ac:dyDescent="0.25">
      <c r="A130" s="153"/>
      <c r="B130" s="71" t="s">
        <v>31</v>
      </c>
      <c r="C130" s="92">
        <v>2.25</v>
      </c>
      <c r="D130" s="79">
        <v>104</v>
      </c>
      <c r="E130" s="72"/>
      <c r="F130" s="73" t="str">
        <f t="shared" si="56"/>
        <v/>
      </c>
      <c r="G130" s="73" t="str">
        <f t="shared" si="57"/>
        <v/>
      </c>
      <c r="H130" s="74"/>
      <c r="I130" s="73" t="str">
        <f t="shared" si="53"/>
        <v/>
      </c>
      <c r="J130" s="75" t="str">
        <f t="shared" si="54"/>
        <v/>
      </c>
      <c r="K130" s="152" t="str">
        <f t="shared" si="55"/>
        <v/>
      </c>
    </row>
    <row r="131" spans="1:11" x14ac:dyDescent="0.25">
      <c r="A131" s="149" t="s">
        <v>8</v>
      </c>
      <c r="B131" s="82"/>
      <c r="C131" s="143">
        <f>SUM(C132:C140)</f>
        <v>184.01300000000003</v>
      </c>
      <c r="D131" s="144"/>
      <c r="E131" s="171"/>
      <c r="F131" s="84"/>
      <c r="G131" s="84"/>
      <c r="H131" s="171"/>
      <c r="I131" s="84"/>
      <c r="J131" s="84"/>
      <c r="K131" s="150"/>
    </row>
    <row r="132" spans="1:11" x14ac:dyDescent="0.25">
      <c r="A132" s="151" t="s">
        <v>21</v>
      </c>
      <c r="B132" s="86" t="s">
        <v>22</v>
      </c>
      <c r="C132" s="90">
        <v>55.16</v>
      </c>
      <c r="D132" s="91">
        <v>2</v>
      </c>
      <c r="E132" s="72"/>
      <c r="F132" s="73" t="str">
        <f t="shared" ref="F132" si="58">IF(E132&gt;0,C132/E132,"")</f>
        <v/>
      </c>
      <c r="G132" s="73" t="str">
        <f t="shared" ref="G132" si="59">IF(E132&gt;0,F132*D132,"")</f>
        <v/>
      </c>
      <c r="H132" s="74"/>
      <c r="I132" s="73" t="str">
        <f t="shared" ref="I132:I140" si="60">IF(E132&gt;0,ROUND(H132/E132,5),"")</f>
        <v/>
      </c>
      <c r="J132" s="75" t="str">
        <f t="shared" ref="J132:J140" si="61">IF(E132&gt;0,ROUND(C132*D132*I132,2),"")</f>
        <v/>
      </c>
      <c r="K132" s="152" t="str">
        <f t="shared" ref="K132:K140" si="62">IF(E132&gt;0,ROUND(J132/12,2),"")</f>
        <v/>
      </c>
    </row>
    <row r="133" spans="1:11" x14ac:dyDescent="0.25">
      <c r="A133" s="151" t="s">
        <v>21</v>
      </c>
      <c r="B133" s="86" t="s">
        <v>134</v>
      </c>
      <c r="C133" s="90">
        <v>9.5</v>
      </c>
      <c r="D133" s="91">
        <v>2</v>
      </c>
      <c r="E133" s="72"/>
      <c r="F133" s="73" t="str">
        <f t="shared" ref="F133:F140" si="63">IF(E133&gt;0,C133/E133,"")</f>
        <v/>
      </c>
      <c r="G133" s="73" t="str">
        <f t="shared" ref="G133:G140" si="64">IF(E133&gt;0,F133*D133,"")</f>
        <v/>
      </c>
      <c r="H133" s="74"/>
      <c r="I133" s="73" t="str">
        <f t="shared" si="60"/>
        <v/>
      </c>
      <c r="J133" s="75" t="str">
        <f t="shared" si="61"/>
        <v/>
      </c>
      <c r="K133" s="152" t="str">
        <f t="shared" si="62"/>
        <v/>
      </c>
    </row>
    <row r="134" spans="1:11" x14ac:dyDescent="0.25">
      <c r="A134" s="151" t="s">
        <v>21</v>
      </c>
      <c r="B134" s="86" t="s">
        <v>26</v>
      </c>
      <c r="C134" s="90">
        <v>39.832999999999998</v>
      </c>
      <c r="D134" s="91">
        <v>2</v>
      </c>
      <c r="E134" s="72"/>
      <c r="F134" s="73" t="str">
        <f t="shared" si="63"/>
        <v/>
      </c>
      <c r="G134" s="73" t="str">
        <f t="shared" si="64"/>
        <v/>
      </c>
      <c r="H134" s="74"/>
      <c r="I134" s="73" t="str">
        <f t="shared" si="60"/>
        <v/>
      </c>
      <c r="J134" s="75" t="str">
        <f t="shared" si="61"/>
        <v/>
      </c>
      <c r="K134" s="152" t="str">
        <f t="shared" si="62"/>
        <v/>
      </c>
    </row>
    <row r="135" spans="1:11" x14ac:dyDescent="0.25">
      <c r="A135" s="151" t="s">
        <v>21</v>
      </c>
      <c r="B135" s="86" t="s">
        <v>25</v>
      </c>
      <c r="C135" s="90">
        <v>21.93</v>
      </c>
      <c r="D135" s="91">
        <v>2</v>
      </c>
      <c r="E135" s="72"/>
      <c r="F135" s="73" t="str">
        <f t="shared" si="63"/>
        <v/>
      </c>
      <c r="G135" s="73" t="str">
        <f t="shared" si="64"/>
        <v/>
      </c>
      <c r="H135" s="74"/>
      <c r="I135" s="73" t="str">
        <f t="shared" si="60"/>
        <v/>
      </c>
      <c r="J135" s="75" t="str">
        <f t="shared" si="61"/>
        <v/>
      </c>
      <c r="K135" s="152" t="str">
        <f t="shared" si="62"/>
        <v/>
      </c>
    </row>
    <row r="136" spans="1:11" x14ac:dyDescent="0.25">
      <c r="A136" s="151" t="s">
        <v>32</v>
      </c>
      <c r="B136" s="86" t="s">
        <v>108</v>
      </c>
      <c r="C136" s="90">
        <v>4.71</v>
      </c>
      <c r="D136" s="91">
        <v>104</v>
      </c>
      <c r="E136" s="72"/>
      <c r="F136" s="73" t="str">
        <f t="shared" si="63"/>
        <v/>
      </c>
      <c r="G136" s="73" t="str">
        <f t="shared" si="64"/>
        <v/>
      </c>
      <c r="H136" s="74"/>
      <c r="I136" s="73" t="str">
        <f t="shared" si="60"/>
        <v/>
      </c>
      <c r="J136" s="75" t="str">
        <f t="shared" si="61"/>
        <v/>
      </c>
      <c r="K136" s="152" t="str">
        <f t="shared" si="62"/>
        <v/>
      </c>
    </row>
    <row r="137" spans="1:11" x14ac:dyDescent="0.25">
      <c r="A137" s="151" t="s">
        <v>39</v>
      </c>
      <c r="B137" s="86" t="s">
        <v>108</v>
      </c>
      <c r="C137" s="90">
        <v>7.8</v>
      </c>
      <c r="D137" s="91">
        <v>104</v>
      </c>
      <c r="E137" s="72"/>
      <c r="F137" s="73" t="str">
        <f t="shared" si="63"/>
        <v/>
      </c>
      <c r="G137" s="73" t="str">
        <f t="shared" si="64"/>
        <v/>
      </c>
      <c r="H137" s="74"/>
      <c r="I137" s="73" t="str">
        <f t="shared" si="60"/>
        <v/>
      </c>
      <c r="J137" s="75" t="str">
        <f t="shared" si="61"/>
        <v/>
      </c>
      <c r="K137" s="152" t="str">
        <f t="shared" si="62"/>
        <v/>
      </c>
    </row>
    <row r="138" spans="1:11" s="2" customFormat="1" x14ac:dyDescent="0.25">
      <c r="A138" s="155" t="s">
        <v>33</v>
      </c>
      <c r="B138" s="98" t="s">
        <v>108</v>
      </c>
      <c r="C138" s="99">
        <v>7.6</v>
      </c>
      <c r="D138" s="91">
        <v>104</v>
      </c>
      <c r="E138" s="72"/>
      <c r="F138" s="73" t="str">
        <f t="shared" si="63"/>
        <v/>
      </c>
      <c r="G138" s="73" t="str">
        <f t="shared" si="64"/>
        <v/>
      </c>
      <c r="H138" s="74"/>
      <c r="I138" s="73" t="str">
        <f t="shared" si="60"/>
        <v/>
      </c>
      <c r="J138" s="75" t="str">
        <f t="shared" si="61"/>
        <v/>
      </c>
      <c r="K138" s="152" t="str">
        <f t="shared" si="62"/>
        <v/>
      </c>
    </row>
    <row r="139" spans="1:11" x14ac:dyDescent="0.25">
      <c r="A139" s="151" t="s">
        <v>27</v>
      </c>
      <c r="B139" s="86" t="s">
        <v>23</v>
      </c>
      <c r="C139" s="90">
        <v>18.739999999999998</v>
      </c>
      <c r="D139" s="91">
        <v>104</v>
      </c>
      <c r="E139" s="72"/>
      <c r="F139" s="73" t="str">
        <f t="shared" si="63"/>
        <v/>
      </c>
      <c r="G139" s="73" t="str">
        <f t="shared" si="64"/>
        <v/>
      </c>
      <c r="H139" s="74"/>
      <c r="I139" s="73" t="str">
        <f t="shared" si="60"/>
        <v/>
      </c>
      <c r="J139" s="75" t="str">
        <f t="shared" si="61"/>
        <v/>
      </c>
      <c r="K139" s="152" t="str">
        <f t="shared" si="62"/>
        <v/>
      </c>
    </row>
    <row r="140" spans="1:11" x14ac:dyDescent="0.25">
      <c r="A140" s="151" t="s">
        <v>28</v>
      </c>
      <c r="B140" s="86" t="s">
        <v>23</v>
      </c>
      <c r="C140" s="90">
        <v>18.739999999999998</v>
      </c>
      <c r="D140" s="91">
        <v>104</v>
      </c>
      <c r="E140" s="72"/>
      <c r="F140" s="73" t="str">
        <f t="shared" si="63"/>
        <v/>
      </c>
      <c r="G140" s="73" t="str">
        <f t="shared" si="64"/>
        <v/>
      </c>
      <c r="H140" s="74"/>
      <c r="I140" s="73" t="str">
        <f t="shared" si="60"/>
        <v/>
      </c>
      <c r="J140" s="75" t="str">
        <f t="shared" si="61"/>
        <v/>
      </c>
      <c r="K140" s="152" t="str">
        <f t="shared" si="62"/>
        <v/>
      </c>
    </row>
    <row r="141" spans="1:11" x14ac:dyDescent="0.25">
      <c r="A141" s="149" t="s">
        <v>9</v>
      </c>
      <c r="B141" s="82"/>
      <c r="C141" s="143">
        <f>SUM(C142:C157)</f>
        <v>193.29999999999998</v>
      </c>
      <c r="D141" s="144"/>
      <c r="E141" s="171"/>
      <c r="F141" s="84"/>
      <c r="G141" s="84"/>
      <c r="H141" s="171"/>
      <c r="I141" s="84"/>
      <c r="J141" s="84"/>
      <c r="K141" s="150"/>
    </row>
    <row r="142" spans="1:11" x14ac:dyDescent="0.25">
      <c r="A142" s="151" t="s">
        <v>21</v>
      </c>
      <c r="B142" s="86" t="s">
        <v>22</v>
      </c>
      <c r="C142" s="90">
        <v>11.48</v>
      </c>
      <c r="D142" s="91">
        <v>2</v>
      </c>
      <c r="E142" s="72"/>
      <c r="F142" s="73" t="str">
        <f t="shared" ref="F142" si="65">IF(E142&gt;0,C142/E142,"")</f>
        <v/>
      </c>
      <c r="G142" s="73" t="str">
        <f t="shared" ref="G142" si="66">IF(E142&gt;0,F142*D142,"")</f>
        <v/>
      </c>
      <c r="H142" s="74"/>
      <c r="I142" s="73" t="str">
        <f t="shared" ref="I142:I157" si="67">IF(E142&gt;0,ROUND(H142/E142,5),"")</f>
        <v/>
      </c>
      <c r="J142" s="75" t="str">
        <f t="shared" ref="J142:J157" si="68">IF(E142&gt;0,ROUND(C142*D142*I142,2),"")</f>
        <v/>
      </c>
      <c r="K142" s="152" t="str">
        <f t="shared" ref="K142:K157" si="69">IF(E142&gt;0,ROUND(J142/12,2),"")</f>
        <v/>
      </c>
    </row>
    <row r="143" spans="1:11" x14ac:dyDescent="0.25">
      <c r="A143" s="151" t="s">
        <v>21</v>
      </c>
      <c r="B143" s="86" t="s">
        <v>42</v>
      </c>
      <c r="C143" s="90">
        <v>40.01</v>
      </c>
      <c r="D143" s="91">
        <v>104</v>
      </c>
      <c r="E143" s="72"/>
      <c r="F143" s="73" t="str">
        <f t="shared" ref="F143:F157" si="70">IF(E143&gt;0,C143/E143,"")</f>
        <v/>
      </c>
      <c r="G143" s="73" t="str">
        <f t="shared" ref="G143:G157" si="71">IF(E143&gt;0,F143*D143,"")</f>
        <v/>
      </c>
      <c r="H143" s="74"/>
      <c r="I143" s="73" t="str">
        <f t="shared" si="67"/>
        <v/>
      </c>
      <c r="J143" s="75" t="str">
        <f t="shared" si="68"/>
        <v/>
      </c>
      <c r="K143" s="152" t="str">
        <f t="shared" si="69"/>
        <v/>
      </c>
    </row>
    <row r="144" spans="1:11" x14ac:dyDescent="0.25">
      <c r="A144" s="151" t="s">
        <v>21</v>
      </c>
      <c r="B144" s="86" t="s">
        <v>46</v>
      </c>
      <c r="C144" s="90">
        <v>3.8</v>
      </c>
      <c r="D144" s="91">
        <v>104</v>
      </c>
      <c r="E144" s="72"/>
      <c r="F144" s="73" t="str">
        <f t="shared" si="70"/>
        <v/>
      </c>
      <c r="G144" s="73" t="str">
        <f t="shared" si="71"/>
        <v/>
      </c>
      <c r="H144" s="74"/>
      <c r="I144" s="73" t="str">
        <f t="shared" si="67"/>
        <v/>
      </c>
      <c r="J144" s="75" t="str">
        <f t="shared" si="68"/>
        <v/>
      </c>
      <c r="K144" s="152" t="str">
        <f t="shared" si="69"/>
        <v/>
      </c>
    </row>
    <row r="145" spans="1:11" x14ac:dyDescent="0.25">
      <c r="A145" s="151" t="s">
        <v>39</v>
      </c>
      <c r="B145" s="86" t="s">
        <v>112</v>
      </c>
      <c r="C145" s="90">
        <v>26.57</v>
      </c>
      <c r="D145" s="91">
        <v>104</v>
      </c>
      <c r="E145" s="72"/>
      <c r="F145" s="73" t="str">
        <f t="shared" si="70"/>
        <v/>
      </c>
      <c r="G145" s="73" t="str">
        <f t="shared" si="71"/>
        <v/>
      </c>
      <c r="H145" s="74"/>
      <c r="I145" s="73" t="str">
        <f t="shared" si="67"/>
        <v/>
      </c>
      <c r="J145" s="75" t="str">
        <f t="shared" si="68"/>
        <v/>
      </c>
      <c r="K145" s="152" t="str">
        <f t="shared" si="69"/>
        <v/>
      </c>
    </row>
    <row r="146" spans="1:11" x14ac:dyDescent="0.25">
      <c r="A146" s="155" t="s">
        <v>39</v>
      </c>
      <c r="B146" s="98" t="s">
        <v>108</v>
      </c>
      <c r="C146" s="99">
        <v>9.6999999999999993</v>
      </c>
      <c r="D146" s="115"/>
      <c r="E146" s="72"/>
      <c r="F146" s="73" t="str">
        <f t="shared" si="70"/>
        <v/>
      </c>
      <c r="G146" s="73" t="str">
        <f t="shared" si="71"/>
        <v/>
      </c>
      <c r="H146" s="74"/>
      <c r="I146" s="73" t="str">
        <f t="shared" si="67"/>
        <v/>
      </c>
      <c r="J146" s="75" t="str">
        <f t="shared" si="68"/>
        <v/>
      </c>
      <c r="K146" s="152" t="str">
        <f t="shared" si="69"/>
        <v/>
      </c>
    </row>
    <row r="147" spans="1:11" x14ac:dyDescent="0.25">
      <c r="A147" s="155" t="s">
        <v>39</v>
      </c>
      <c r="B147" s="98" t="s">
        <v>132</v>
      </c>
      <c r="C147" s="99">
        <v>3.8</v>
      </c>
      <c r="D147" s="115">
        <v>104</v>
      </c>
      <c r="E147" s="72"/>
      <c r="F147" s="73" t="str">
        <f t="shared" si="70"/>
        <v/>
      </c>
      <c r="G147" s="73" t="str">
        <f t="shared" si="71"/>
        <v/>
      </c>
      <c r="H147" s="74"/>
      <c r="I147" s="73" t="str">
        <f t="shared" si="67"/>
        <v/>
      </c>
      <c r="J147" s="75" t="str">
        <f t="shared" si="68"/>
        <v/>
      </c>
      <c r="K147" s="152" t="str">
        <f t="shared" si="69"/>
        <v/>
      </c>
    </row>
    <row r="148" spans="1:11" x14ac:dyDescent="0.25">
      <c r="A148" s="151" t="s">
        <v>33</v>
      </c>
      <c r="B148" s="86" t="s">
        <v>108</v>
      </c>
      <c r="C148" s="90">
        <v>10.4</v>
      </c>
      <c r="D148" s="91"/>
      <c r="E148" s="72"/>
      <c r="F148" s="73" t="str">
        <f t="shared" si="70"/>
        <v/>
      </c>
      <c r="G148" s="73" t="str">
        <f t="shared" si="71"/>
        <v/>
      </c>
      <c r="H148" s="74"/>
      <c r="I148" s="73" t="str">
        <f t="shared" si="67"/>
        <v/>
      </c>
      <c r="J148" s="75" t="str">
        <f t="shared" si="68"/>
        <v/>
      </c>
      <c r="K148" s="152" t="str">
        <f t="shared" si="69"/>
        <v/>
      </c>
    </row>
    <row r="149" spans="1:11" x14ac:dyDescent="0.25">
      <c r="A149" s="151" t="s">
        <v>34</v>
      </c>
      <c r="B149" s="86" t="s">
        <v>108</v>
      </c>
      <c r="C149" s="90">
        <v>5.5</v>
      </c>
      <c r="D149" s="91"/>
      <c r="E149" s="72"/>
      <c r="F149" s="73" t="str">
        <f t="shared" si="70"/>
        <v/>
      </c>
      <c r="G149" s="73" t="str">
        <f t="shared" si="71"/>
        <v/>
      </c>
      <c r="H149" s="74"/>
      <c r="I149" s="73" t="str">
        <f t="shared" si="67"/>
        <v/>
      </c>
      <c r="J149" s="75" t="str">
        <f t="shared" si="68"/>
        <v/>
      </c>
      <c r="K149" s="152" t="str">
        <f t="shared" si="69"/>
        <v/>
      </c>
    </row>
    <row r="150" spans="1:11" x14ac:dyDescent="0.25">
      <c r="A150" s="151" t="s">
        <v>43</v>
      </c>
      <c r="B150" s="86" t="s">
        <v>108</v>
      </c>
      <c r="C150" s="90">
        <v>5.5</v>
      </c>
      <c r="D150" s="91"/>
      <c r="E150" s="72"/>
      <c r="F150" s="73" t="str">
        <f t="shared" si="70"/>
        <v/>
      </c>
      <c r="G150" s="73" t="str">
        <f t="shared" si="71"/>
        <v/>
      </c>
      <c r="H150" s="74"/>
      <c r="I150" s="73" t="str">
        <f t="shared" si="67"/>
        <v/>
      </c>
      <c r="J150" s="75" t="str">
        <f t="shared" si="68"/>
        <v/>
      </c>
      <c r="K150" s="152" t="str">
        <f t="shared" si="69"/>
        <v/>
      </c>
    </row>
    <row r="151" spans="1:11" x14ac:dyDescent="0.25">
      <c r="A151" s="151" t="s">
        <v>45</v>
      </c>
      <c r="B151" s="86" t="s">
        <v>133</v>
      </c>
      <c r="C151" s="90">
        <v>12.88</v>
      </c>
      <c r="D151" s="91">
        <v>2</v>
      </c>
      <c r="E151" s="72"/>
      <c r="F151" s="73" t="str">
        <f t="shared" si="70"/>
        <v/>
      </c>
      <c r="G151" s="73" t="str">
        <f t="shared" si="71"/>
        <v/>
      </c>
      <c r="H151" s="74"/>
      <c r="I151" s="73" t="str">
        <f t="shared" si="67"/>
        <v/>
      </c>
      <c r="J151" s="75" t="str">
        <f t="shared" si="68"/>
        <v/>
      </c>
      <c r="K151" s="152" t="str">
        <f t="shared" si="69"/>
        <v/>
      </c>
    </row>
    <row r="152" spans="1:11" x14ac:dyDescent="0.25">
      <c r="A152" s="151" t="s">
        <v>113</v>
      </c>
      <c r="B152" s="86" t="s">
        <v>23</v>
      </c>
      <c r="C152" s="90">
        <v>12.7</v>
      </c>
      <c r="D152" s="91">
        <v>104</v>
      </c>
      <c r="E152" s="72"/>
      <c r="F152" s="73" t="str">
        <f t="shared" si="70"/>
        <v/>
      </c>
      <c r="G152" s="73" t="str">
        <f t="shared" si="71"/>
        <v/>
      </c>
      <c r="H152" s="74"/>
      <c r="I152" s="73" t="str">
        <f t="shared" si="67"/>
        <v/>
      </c>
      <c r="J152" s="75" t="str">
        <f t="shared" si="68"/>
        <v/>
      </c>
      <c r="K152" s="152" t="str">
        <f t="shared" si="69"/>
        <v/>
      </c>
    </row>
    <row r="153" spans="1:11" x14ac:dyDescent="0.25">
      <c r="A153" s="151" t="s">
        <v>28</v>
      </c>
      <c r="B153" s="86" t="s">
        <v>23</v>
      </c>
      <c r="C153" s="90">
        <v>17.600000000000001</v>
      </c>
      <c r="D153" s="91">
        <v>104</v>
      </c>
      <c r="E153" s="72"/>
      <c r="F153" s="73" t="str">
        <f t="shared" si="70"/>
        <v/>
      </c>
      <c r="G153" s="73" t="str">
        <f t="shared" si="71"/>
        <v/>
      </c>
      <c r="H153" s="74"/>
      <c r="I153" s="73" t="str">
        <f t="shared" si="67"/>
        <v/>
      </c>
      <c r="J153" s="75" t="str">
        <f t="shared" si="68"/>
        <v/>
      </c>
      <c r="K153" s="152" t="str">
        <f t="shared" si="69"/>
        <v/>
      </c>
    </row>
    <row r="154" spans="1:11" x14ac:dyDescent="0.25">
      <c r="A154" s="151" t="s">
        <v>29</v>
      </c>
      <c r="B154" s="86" t="s">
        <v>23</v>
      </c>
      <c r="C154" s="90">
        <v>17.600000000000001</v>
      </c>
      <c r="D154" s="91">
        <v>104</v>
      </c>
      <c r="E154" s="72"/>
      <c r="F154" s="73" t="str">
        <f t="shared" si="70"/>
        <v/>
      </c>
      <c r="G154" s="73" t="str">
        <f t="shared" si="71"/>
        <v/>
      </c>
      <c r="H154" s="74"/>
      <c r="I154" s="73" t="str">
        <f t="shared" si="67"/>
        <v/>
      </c>
      <c r="J154" s="75" t="str">
        <f t="shared" si="68"/>
        <v/>
      </c>
      <c r="K154" s="152" t="str">
        <f t="shared" si="69"/>
        <v/>
      </c>
    </row>
    <row r="155" spans="1:11" x14ac:dyDescent="0.25">
      <c r="A155" s="151" t="s">
        <v>114</v>
      </c>
      <c r="B155" s="86" t="s">
        <v>23</v>
      </c>
      <c r="C155" s="90">
        <v>8.9</v>
      </c>
      <c r="D155" s="91">
        <v>104</v>
      </c>
      <c r="E155" s="72"/>
      <c r="F155" s="73" t="str">
        <f t="shared" si="70"/>
        <v/>
      </c>
      <c r="G155" s="73" t="str">
        <f t="shared" si="71"/>
        <v/>
      </c>
      <c r="H155" s="74"/>
      <c r="I155" s="73" t="str">
        <f t="shared" si="67"/>
        <v/>
      </c>
      <c r="J155" s="75" t="str">
        <f t="shared" si="68"/>
        <v/>
      </c>
      <c r="K155" s="152" t="str">
        <f t="shared" si="69"/>
        <v/>
      </c>
    </row>
    <row r="156" spans="1:11" x14ac:dyDescent="0.25">
      <c r="A156" s="151" t="s">
        <v>115</v>
      </c>
      <c r="B156" s="86" t="s">
        <v>44</v>
      </c>
      <c r="C156" s="90">
        <v>2.8</v>
      </c>
      <c r="D156" s="91">
        <v>2</v>
      </c>
      <c r="E156" s="72"/>
      <c r="F156" s="73" t="str">
        <f t="shared" si="70"/>
        <v/>
      </c>
      <c r="G156" s="73" t="str">
        <f t="shared" si="71"/>
        <v/>
      </c>
      <c r="H156" s="74"/>
      <c r="I156" s="73" t="str">
        <f t="shared" si="67"/>
        <v/>
      </c>
      <c r="J156" s="75" t="str">
        <f t="shared" si="68"/>
        <v/>
      </c>
      <c r="K156" s="152" t="str">
        <f t="shared" si="69"/>
        <v/>
      </c>
    </row>
    <row r="157" spans="1:11" ht="15.75" thickBot="1" x14ac:dyDescent="0.3">
      <c r="A157" s="162"/>
      <c r="B157" s="163" t="s">
        <v>31</v>
      </c>
      <c r="C157" s="164">
        <v>4.0599999999999996</v>
      </c>
      <c r="D157" s="165">
        <v>104</v>
      </c>
      <c r="E157" s="166"/>
      <c r="F157" s="167" t="str">
        <f t="shared" si="70"/>
        <v/>
      </c>
      <c r="G157" s="167" t="str">
        <f t="shared" si="71"/>
        <v/>
      </c>
      <c r="H157" s="168"/>
      <c r="I157" s="167" t="str">
        <f t="shared" si="67"/>
        <v/>
      </c>
      <c r="J157" s="169" t="str">
        <f t="shared" si="68"/>
        <v/>
      </c>
      <c r="K157" s="170" t="str">
        <f t="shared" si="69"/>
        <v/>
      </c>
    </row>
    <row r="158" spans="1:11" ht="15.75" thickBot="1" x14ac:dyDescent="0.3">
      <c r="J158" s="148">
        <f>SUM(J4:J157)</f>
        <v>0</v>
      </c>
      <c r="K158" s="3"/>
    </row>
  </sheetData>
  <sheetProtection algorithmName="SHA-512" hashValue="kj3DQ1ZxfQFvkw48zfEkhZU4ZNrOTF9f5HzUzlbEZhks2jAM4k3uimfXvnFxEvnJHul1V4p6rN0/SMOR7VpYMQ==" saltValue="ruBQJ68x+o4pvRN+ZFawuw==" spinCount="100000" sheet="1" objects="1" scenarios="1" sort="0" autoFilter="0"/>
  <autoFilter ref="A4:D158"/>
  <pageMargins left="0.70866141732283472" right="0.70866141732283472" top="0.78740157480314965" bottom="0.78740157480314965" header="0.31496062992125984" footer="0.31496062992125984"/>
  <pageSetup paperSize="9" scale="98" orientation="landscape" r:id="rId1"/>
  <rowBreaks count="9" manualBreakCount="9">
    <brk id="16" max="16383" man="1"/>
    <brk id="33" max="16383" man="1"/>
    <brk id="41" max="16383" man="1"/>
    <brk id="61" max="16383" man="1"/>
    <brk id="81" max="16383" man="1"/>
    <brk id="101" max="16383" man="1"/>
    <brk id="116" max="16383" man="1"/>
    <brk id="130" max="16383" man="1"/>
    <brk id="140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8" sqref="F8:G15"/>
    </sheetView>
  </sheetViews>
  <sheetFormatPr baseColWidth="10" defaultRowHeight="15" x14ac:dyDescent="0.25"/>
  <cols>
    <col min="2" max="2" width="22.85546875" bestFit="1" customWidth="1"/>
    <col min="8" max="8" width="14.5703125" customWidth="1"/>
    <col min="9" max="9" width="15.7109375" customWidth="1"/>
  </cols>
  <sheetData>
    <row r="1" spans="1:9" ht="15.75" x14ac:dyDescent="0.25">
      <c r="A1" s="5" t="s">
        <v>150</v>
      </c>
      <c r="B1" s="6"/>
      <c r="C1" s="6"/>
      <c r="D1" s="6"/>
      <c r="E1" s="7"/>
      <c r="F1" s="7"/>
      <c r="G1" s="7"/>
      <c r="H1" s="8"/>
      <c r="I1" s="8"/>
    </row>
    <row r="2" spans="1:9" ht="15.75" thickBot="1" x14ac:dyDescent="0.3">
      <c r="A2" s="9"/>
      <c r="B2" s="9"/>
      <c r="C2" s="9"/>
      <c r="D2" s="10"/>
      <c r="E2" s="9"/>
      <c r="F2" s="11"/>
      <c r="G2" s="11"/>
      <c r="H2" s="11"/>
      <c r="I2" s="11"/>
    </row>
    <row r="3" spans="1:9" ht="15.75" thickBot="1" x14ac:dyDescent="0.3">
      <c r="A3" s="12" t="s">
        <v>135</v>
      </c>
      <c r="B3" s="13" t="s">
        <v>136</v>
      </c>
      <c r="C3" s="14" t="s">
        <v>137</v>
      </c>
      <c r="D3" s="13"/>
      <c r="E3" s="13" t="s">
        <v>138</v>
      </c>
      <c r="F3" s="215" t="s">
        <v>139</v>
      </c>
      <c r="G3" s="216"/>
      <c r="H3" s="217"/>
    </row>
    <row r="4" spans="1:9" x14ac:dyDescent="0.25">
      <c r="A4" s="15"/>
      <c r="B4" s="16"/>
      <c r="C4" s="17"/>
      <c r="D4" s="16"/>
      <c r="E4" s="16"/>
      <c r="F4" s="18"/>
      <c r="G4" s="19"/>
      <c r="H4" s="20" t="s">
        <v>140</v>
      </c>
      <c r="I4" s="20" t="s">
        <v>140</v>
      </c>
    </row>
    <row r="5" spans="1:9" x14ac:dyDescent="0.25">
      <c r="A5" s="21"/>
      <c r="B5" s="22"/>
      <c r="C5" s="23" t="s">
        <v>141</v>
      </c>
      <c r="D5" s="22"/>
      <c r="E5" s="22"/>
      <c r="F5" s="24" t="s">
        <v>142</v>
      </c>
      <c r="G5" s="25" t="s">
        <v>143</v>
      </c>
      <c r="H5" s="26" t="s">
        <v>144</v>
      </c>
      <c r="I5" s="26" t="s">
        <v>144</v>
      </c>
    </row>
    <row r="6" spans="1:9" ht="15.75" thickBot="1" x14ac:dyDescent="0.3">
      <c r="A6" s="21"/>
      <c r="B6" s="22"/>
      <c r="C6" s="27" t="s">
        <v>145</v>
      </c>
      <c r="D6" s="22"/>
      <c r="E6" s="22"/>
      <c r="F6" s="28"/>
      <c r="G6" s="29"/>
      <c r="H6" s="26" t="s">
        <v>146</v>
      </c>
      <c r="I6" s="26" t="s">
        <v>146</v>
      </c>
    </row>
    <row r="7" spans="1:9" x14ac:dyDescent="0.25">
      <c r="A7" s="30"/>
      <c r="B7" s="31"/>
      <c r="C7" s="32"/>
      <c r="D7" s="32"/>
      <c r="E7" s="31"/>
      <c r="F7" s="33"/>
      <c r="G7" s="33"/>
      <c r="H7" s="34"/>
      <c r="I7" s="34"/>
    </row>
    <row r="8" spans="1:9" x14ac:dyDescent="0.25">
      <c r="A8" s="35">
        <v>1</v>
      </c>
      <c r="B8" s="36" t="s">
        <v>121</v>
      </c>
      <c r="C8" s="36" t="s">
        <v>147</v>
      </c>
      <c r="D8" s="36" t="s">
        <v>148</v>
      </c>
      <c r="E8" s="37">
        <v>49.675200000000004</v>
      </c>
      <c r="F8" s="38"/>
      <c r="G8" s="38"/>
      <c r="H8" s="39">
        <f t="shared" ref="H8:H15" si="0">G8*E8</f>
        <v>0</v>
      </c>
      <c r="I8" s="39">
        <f>H8*2</f>
        <v>0</v>
      </c>
    </row>
    <row r="9" spans="1:9" x14ac:dyDescent="0.25">
      <c r="A9" s="35">
        <v>2</v>
      </c>
      <c r="B9" s="36" t="s">
        <v>7</v>
      </c>
      <c r="C9" s="36" t="s">
        <v>147</v>
      </c>
      <c r="D9" s="36" t="s">
        <v>148</v>
      </c>
      <c r="E9" s="37">
        <v>52.339999999999996</v>
      </c>
      <c r="F9" s="38"/>
      <c r="G9" s="38"/>
      <c r="H9" s="39">
        <f t="shared" si="0"/>
        <v>0</v>
      </c>
      <c r="I9" s="39">
        <f t="shared" ref="I9:I15" si="1">H9*2</f>
        <v>0</v>
      </c>
    </row>
    <row r="10" spans="1:9" x14ac:dyDescent="0.25">
      <c r="A10" s="35">
        <v>3</v>
      </c>
      <c r="B10" s="36" t="s">
        <v>10</v>
      </c>
      <c r="C10" s="36" t="s">
        <v>147</v>
      </c>
      <c r="D10" s="36" t="s">
        <v>148</v>
      </c>
      <c r="E10" s="37">
        <v>69.8</v>
      </c>
      <c r="F10" s="38"/>
      <c r="G10" s="38"/>
      <c r="H10" s="39">
        <f t="shared" si="0"/>
        <v>0</v>
      </c>
      <c r="I10" s="39">
        <f t="shared" si="1"/>
        <v>0</v>
      </c>
    </row>
    <row r="11" spans="1:9" x14ac:dyDescent="0.25">
      <c r="A11" s="35">
        <v>4</v>
      </c>
      <c r="B11" s="36" t="s">
        <v>24</v>
      </c>
      <c r="C11" s="36" t="s">
        <v>147</v>
      </c>
      <c r="D11" s="36" t="s">
        <v>148</v>
      </c>
      <c r="E11" s="37">
        <v>363.40999999999991</v>
      </c>
      <c r="F11" s="38"/>
      <c r="G11" s="38"/>
      <c r="H11" s="39">
        <f t="shared" si="0"/>
        <v>0</v>
      </c>
      <c r="I11" s="39">
        <f t="shared" si="1"/>
        <v>0</v>
      </c>
    </row>
    <row r="12" spans="1:9" x14ac:dyDescent="0.25">
      <c r="A12" s="35">
        <v>5</v>
      </c>
      <c r="B12" s="36" t="s">
        <v>5</v>
      </c>
      <c r="C12" s="36" t="s">
        <v>147</v>
      </c>
      <c r="D12" s="36" t="s">
        <v>148</v>
      </c>
      <c r="E12" s="37">
        <v>114.96000000000001</v>
      </c>
      <c r="F12" s="38"/>
      <c r="G12" s="38"/>
      <c r="H12" s="39">
        <f t="shared" si="0"/>
        <v>0</v>
      </c>
      <c r="I12" s="39">
        <f t="shared" si="1"/>
        <v>0</v>
      </c>
    </row>
    <row r="13" spans="1:9" x14ac:dyDescent="0.25">
      <c r="A13" s="35">
        <v>6</v>
      </c>
      <c r="B13" s="36" t="s">
        <v>6</v>
      </c>
      <c r="C13" s="36" t="s">
        <v>147</v>
      </c>
      <c r="D13" s="36" t="s">
        <v>148</v>
      </c>
      <c r="E13" s="37">
        <v>98.52</v>
      </c>
      <c r="F13" s="38"/>
      <c r="G13" s="38"/>
      <c r="H13" s="39">
        <f t="shared" si="0"/>
        <v>0</v>
      </c>
      <c r="I13" s="39">
        <f t="shared" si="1"/>
        <v>0</v>
      </c>
    </row>
    <row r="14" spans="1:9" x14ac:dyDescent="0.25">
      <c r="A14" s="35">
        <v>7</v>
      </c>
      <c r="B14" s="36" t="s">
        <v>8</v>
      </c>
      <c r="C14" s="36" t="s">
        <v>147</v>
      </c>
      <c r="D14" s="36" t="s">
        <v>148</v>
      </c>
      <c r="E14" s="37">
        <v>66.28</v>
      </c>
      <c r="F14" s="38"/>
      <c r="G14" s="38"/>
      <c r="H14" s="39">
        <f t="shared" si="0"/>
        <v>0</v>
      </c>
      <c r="I14" s="39">
        <f t="shared" si="1"/>
        <v>0</v>
      </c>
    </row>
    <row r="15" spans="1:9" x14ac:dyDescent="0.25">
      <c r="A15" s="35">
        <v>8</v>
      </c>
      <c r="B15" s="36" t="s">
        <v>9</v>
      </c>
      <c r="C15" s="36" t="s">
        <v>147</v>
      </c>
      <c r="D15" s="36" t="s">
        <v>148</v>
      </c>
      <c r="E15" s="37">
        <v>67.400000000000006</v>
      </c>
      <c r="F15" s="38"/>
      <c r="G15" s="38"/>
      <c r="H15" s="39">
        <f t="shared" si="0"/>
        <v>0</v>
      </c>
      <c r="I15" s="39">
        <f t="shared" si="1"/>
        <v>0</v>
      </c>
    </row>
    <row r="16" spans="1:9" ht="15.75" thickBot="1" x14ac:dyDescent="0.3">
      <c r="A16" s="40"/>
      <c r="B16" s="41"/>
      <c r="C16" s="41"/>
      <c r="D16" s="41"/>
      <c r="E16" s="41"/>
      <c r="F16" s="42"/>
      <c r="G16" s="42"/>
      <c r="H16" s="43"/>
      <c r="I16" s="43"/>
    </row>
    <row r="17" spans="1:10" ht="24" customHeight="1" thickBot="1" x14ac:dyDescent="0.3">
      <c r="A17" s="44" t="s">
        <v>149</v>
      </c>
      <c r="B17" s="45"/>
      <c r="C17" s="45"/>
      <c r="D17" s="45"/>
      <c r="E17" s="46">
        <f>SUM(E8:E16)</f>
        <v>882.38519999999983</v>
      </c>
      <c r="F17" s="47"/>
      <c r="G17" s="47"/>
      <c r="H17" s="48">
        <f>SUM(H8:H15)</f>
        <v>0</v>
      </c>
      <c r="I17" s="48">
        <f>SUM(I8:I15)</f>
        <v>0</v>
      </c>
    </row>
    <row r="18" spans="1:10" ht="26.25" customHeight="1" x14ac:dyDescent="0.25">
      <c r="I18" s="218"/>
      <c r="J18" s="218"/>
    </row>
  </sheetData>
  <sheetProtection algorithmName="SHA-512" hashValue="PrZMTjrjSPdvWjUytBSSnnwib2MZ0Rj5BimWBpyH/Z2cHy9uMOZuCqphgBHxqaYP95Emu4qGkif9zBuW5ANrfA==" saltValue="xJzmYgGbttvXNuwhrU/5oA==" spinCount="100000" sheet="1" objects="1" scenarios="1" sort="0"/>
  <protectedRanges>
    <protectedRange password="CEBA" sqref="D8 A3:E4 C5:D7 C16:E17 E5:E8 D9:E15 A5:B17" name="Bereich1"/>
  </protectedRanges>
  <mergeCells count="2">
    <mergeCell ref="F3:H3"/>
    <mergeCell ref="I18:J1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"/>
  <sheetViews>
    <sheetView zoomScaleNormal="100" zoomScaleSheetLayoutView="100" workbookViewId="0">
      <selection activeCell="H26" sqref="H26"/>
    </sheetView>
  </sheetViews>
  <sheetFormatPr baseColWidth="10" defaultColWidth="5.7109375" defaultRowHeight="12" x14ac:dyDescent="0.2"/>
  <cols>
    <col min="1" max="1" width="13.42578125" style="187" customWidth="1"/>
    <col min="2" max="2" width="15.85546875" style="187" customWidth="1"/>
    <col min="3" max="4" width="9.7109375" style="187" customWidth="1"/>
    <col min="5" max="14" width="5.7109375" style="187" customWidth="1"/>
    <col min="15" max="15" width="6" style="187" customWidth="1"/>
    <col min="16" max="16384" width="5.7109375" style="187"/>
  </cols>
  <sheetData>
    <row r="1" spans="1:28" x14ac:dyDescent="0.2">
      <c r="A1" s="228" t="s">
        <v>0</v>
      </c>
      <c r="B1" s="229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28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28" x14ac:dyDescent="0.2">
      <c r="A3" s="190" t="s">
        <v>1</v>
      </c>
      <c r="B3" s="230" t="s">
        <v>2</v>
      </c>
      <c r="C3" s="227"/>
      <c r="D3" s="227"/>
      <c r="E3" s="227"/>
      <c r="F3" s="227"/>
      <c r="G3" s="227"/>
      <c r="H3" s="227"/>
      <c r="I3" s="227"/>
      <c r="J3" s="231"/>
      <c r="K3" s="232"/>
      <c r="L3" s="227"/>
      <c r="M3" s="227"/>
      <c r="N3" s="191" t="s">
        <v>3</v>
      </c>
      <c r="O3" s="86"/>
      <c r="P3" s="189"/>
    </row>
    <row r="4" spans="1:28" ht="25.5" customHeight="1" x14ac:dyDescent="0.2">
      <c r="A4" s="192">
        <v>1</v>
      </c>
      <c r="B4" s="235" t="s">
        <v>122</v>
      </c>
      <c r="C4" s="236"/>
      <c r="D4" s="236"/>
      <c r="E4" s="236"/>
      <c r="F4" s="236"/>
      <c r="G4" s="236"/>
      <c r="H4" s="236"/>
      <c r="I4" s="236"/>
      <c r="J4" s="236"/>
      <c r="K4" s="220"/>
      <c r="L4" s="220"/>
      <c r="M4" s="237"/>
      <c r="N4" s="234" t="s">
        <v>15</v>
      </c>
      <c r="O4" s="234"/>
    </row>
    <row r="5" spans="1:28" ht="25.5" customHeight="1" x14ac:dyDescent="0.2">
      <c r="A5" s="193">
        <v>2</v>
      </c>
      <c r="B5" s="238" t="s">
        <v>168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34" t="s">
        <v>16</v>
      </c>
      <c r="O5" s="234"/>
    </row>
    <row r="6" spans="1:28" ht="25.5" customHeight="1" x14ac:dyDescent="0.2">
      <c r="A6" s="193">
        <v>3</v>
      </c>
      <c r="B6" s="233" t="s">
        <v>119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34" t="s">
        <v>16</v>
      </c>
      <c r="O6" s="234"/>
    </row>
    <row r="7" spans="1:28" ht="25.5" customHeight="1" x14ac:dyDescent="0.2">
      <c r="A7" s="194">
        <v>4</v>
      </c>
      <c r="B7" s="219" t="s">
        <v>120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34" t="s">
        <v>11</v>
      </c>
      <c r="O7" s="234"/>
      <c r="P7" s="195"/>
    </row>
    <row r="8" spans="1:28" ht="25.5" customHeight="1" x14ac:dyDescent="0.2">
      <c r="A8" s="194">
        <v>5</v>
      </c>
      <c r="B8" s="219" t="s">
        <v>36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34" t="s">
        <v>37</v>
      </c>
      <c r="O8" s="234"/>
      <c r="P8" s="195"/>
    </row>
    <row r="9" spans="1:28" ht="15" customHeight="1" x14ac:dyDescent="0.2">
      <c r="A9" s="196">
        <v>6</v>
      </c>
      <c r="B9" s="219" t="s">
        <v>12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34" t="s">
        <v>13</v>
      </c>
      <c r="O9" s="234"/>
    </row>
    <row r="10" spans="1:28" ht="15" customHeight="1" x14ac:dyDescent="0.2">
      <c r="A10" s="197">
        <v>7</v>
      </c>
      <c r="B10" s="219" t="s">
        <v>88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34" t="s">
        <v>14</v>
      </c>
      <c r="O10" s="234"/>
    </row>
    <row r="11" spans="1:28" ht="25.5" customHeight="1" x14ac:dyDescent="0.2">
      <c r="A11" s="196">
        <v>8</v>
      </c>
      <c r="B11" s="219" t="s">
        <v>117</v>
      </c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39" t="s">
        <v>14</v>
      </c>
      <c r="O11" s="23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</row>
    <row r="12" spans="1:28" ht="36.75" customHeight="1" x14ac:dyDescent="0.2">
      <c r="A12" s="194">
        <v>9</v>
      </c>
      <c r="B12" s="220" t="s">
        <v>131</v>
      </c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39" t="s">
        <v>14</v>
      </c>
      <c r="O12" s="239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89"/>
    </row>
    <row r="13" spans="1:28" ht="15" customHeight="1" x14ac:dyDescent="0.2">
      <c r="A13" s="194">
        <v>10</v>
      </c>
      <c r="B13" s="221" t="s">
        <v>124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39" t="s">
        <v>14</v>
      </c>
      <c r="O13" s="239"/>
      <c r="Q13" s="189"/>
      <c r="R13" s="189"/>
      <c r="S13" s="189"/>
      <c r="T13" s="189"/>
      <c r="U13" s="189"/>
      <c r="V13" s="189"/>
    </row>
    <row r="14" spans="1:28" ht="15" customHeight="1" x14ac:dyDescent="0.2">
      <c r="A14" s="194">
        <v>11</v>
      </c>
      <c r="B14" s="221" t="s">
        <v>17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39" t="s">
        <v>4</v>
      </c>
      <c r="O14" s="239"/>
    </row>
    <row r="15" spans="1:28" x14ac:dyDescent="0.2">
      <c r="A15" s="189" t="s">
        <v>118</v>
      </c>
      <c r="B15" s="189"/>
      <c r="N15" s="189"/>
      <c r="O15" s="189"/>
    </row>
    <row r="16" spans="1:28" x14ac:dyDescent="0.2">
      <c r="A16" s="199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</row>
    <row r="17" spans="1:16" ht="35.1" customHeight="1" x14ac:dyDescent="0.2">
      <c r="A17" s="222" t="s">
        <v>80</v>
      </c>
      <c r="B17" s="222" t="s">
        <v>18</v>
      </c>
      <c r="C17" s="224" t="s">
        <v>19</v>
      </c>
      <c r="D17" s="224" t="s">
        <v>116</v>
      </c>
      <c r="E17" s="226" t="s">
        <v>20</v>
      </c>
      <c r="F17" s="226"/>
      <c r="G17" s="226"/>
      <c r="H17" s="226"/>
      <c r="I17" s="226"/>
      <c r="J17" s="226"/>
      <c r="K17" s="226"/>
      <c r="L17" s="226"/>
      <c r="M17" s="226"/>
      <c r="N17" s="227"/>
      <c r="O17" s="227"/>
    </row>
    <row r="18" spans="1:16" ht="35.1" customHeight="1" x14ac:dyDescent="0.2">
      <c r="A18" s="223"/>
      <c r="B18" s="223"/>
      <c r="C18" s="225"/>
      <c r="D18" s="225"/>
      <c r="E18" s="200">
        <v>1</v>
      </c>
      <c r="F18" s="200">
        <v>2</v>
      </c>
      <c r="G18" s="200">
        <v>3</v>
      </c>
      <c r="H18" s="200">
        <v>4</v>
      </c>
      <c r="I18" s="200">
        <v>5</v>
      </c>
      <c r="J18" s="200">
        <v>6</v>
      </c>
      <c r="K18" s="200">
        <v>7</v>
      </c>
      <c r="L18" s="200">
        <v>8</v>
      </c>
      <c r="M18" s="200">
        <v>9</v>
      </c>
      <c r="N18" s="200">
        <v>10</v>
      </c>
      <c r="O18" s="200">
        <v>11</v>
      </c>
    </row>
    <row r="19" spans="1:16" ht="18.75" customHeight="1" x14ac:dyDescent="0.2">
      <c r="A19" s="201"/>
      <c r="B19" s="201"/>
      <c r="C19" s="202"/>
      <c r="D19" s="202"/>
      <c r="E19" s="200">
        <v>252</v>
      </c>
      <c r="F19" s="200">
        <v>104</v>
      </c>
      <c r="G19" s="200">
        <v>104</v>
      </c>
      <c r="H19" s="200">
        <v>2</v>
      </c>
      <c r="I19" s="200">
        <v>52</v>
      </c>
      <c r="J19" s="200">
        <v>26</v>
      </c>
      <c r="K19" s="200">
        <v>2</v>
      </c>
      <c r="L19" s="200">
        <v>2</v>
      </c>
      <c r="M19" s="200">
        <v>2</v>
      </c>
      <c r="N19" s="200">
        <v>2</v>
      </c>
      <c r="O19" s="200"/>
    </row>
    <row r="20" spans="1:16" ht="12.75" thickBot="1" x14ac:dyDescent="0.25">
      <c r="A20" s="81" t="s">
        <v>121</v>
      </c>
      <c r="B20" s="82"/>
      <c r="C20" s="83">
        <f>SUM(C21:C29)</f>
        <v>146.63</v>
      </c>
      <c r="D20" s="83">
        <f>SUM(D21:D29)</f>
        <v>49.675200000000004</v>
      </c>
      <c r="E20" s="84"/>
      <c r="F20" s="84"/>
      <c r="G20" s="84"/>
      <c r="H20" s="84"/>
      <c r="I20" s="84"/>
      <c r="J20" s="84"/>
      <c r="K20" s="84" t="s">
        <v>30</v>
      </c>
      <c r="L20" s="84"/>
      <c r="M20" s="84"/>
      <c r="N20" s="84"/>
      <c r="O20" s="84" t="s">
        <v>30</v>
      </c>
    </row>
    <row r="21" spans="1:16" ht="12.75" thickTop="1" x14ac:dyDescent="0.2">
      <c r="A21" s="85" t="s">
        <v>21</v>
      </c>
      <c r="B21" s="86" t="s">
        <v>22</v>
      </c>
      <c r="C21" s="87">
        <v>38.92</v>
      </c>
      <c r="D21" s="87">
        <f>6.71*2</f>
        <v>13.42</v>
      </c>
      <c r="E21" s="88"/>
      <c r="F21" s="88"/>
      <c r="G21" s="88"/>
      <c r="H21" s="88" t="s">
        <v>30</v>
      </c>
      <c r="I21" s="88"/>
      <c r="J21" s="88"/>
      <c r="K21" s="88"/>
      <c r="L21" s="88" t="s">
        <v>30</v>
      </c>
      <c r="M21" s="88" t="s">
        <v>30</v>
      </c>
      <c r="N21" s="88"/>
      <c r="O21" s="88"/>
    </row>
    <row r="22" spans="1:16" x14ac:dyDescent="0.2">
      <c r="A22" s="85" t="s">
        <v>21</v>
      </c>
      <c r="B22" s="86" t="s">
        <v>134</v>
      </c>
      <c r="C22" s="89">
        <v>3.25</v>
      </c>
      <c r="D22" s="89">
        <v>1.9952000000000001</v>
      </c>
      <c r="E22" s="88"/>
      <c r="F22" s="88"/>
      <c r="G22" s="88"/>
      <c r="H22" s="88" t="s">
        <v>30</v>
      </c>
      <c r="I22" s="88"/>
      <c r="J22" s="88"/>
      <c r="K22" s="88"/>
      <c r="L22" s="88" t="s">
        <v>30</v>
      </c>
      <c r="M22" s="88" t="s">
        <v>30</v>
      </c>
      <c r="N22" s="88"/>
      <c r="O22" s="88"/>
    </row>
    <row r="23" spans="1:16" x14ac:dyDescent="0.2">
      <c r="A23" s="85" t="s">
        <v>21</v>
      </c>
      <c r="B23" s="86" t="s">
        <v>134</v>
      </c>
      <c r="C23" s="89">
        <v>9.7100000000000009</v>
      </c>
      <c r="D23" s="89"/>
      <c r="E23" s="88"/>
      <c r="F23" s="88"/>
      <c r="G23" s="88"/>
      <c r="H23" s="88" t="s">
        <v>30</v>
      </c>
      <c r="I23" s="88"/>
      <c r="J23" s="88"/>
      <c r="K23" s="88"/>
      <c r="L23" s="88" t="s">
        <v>30</v>
      </c>
      <c r="M23" s="88"/>
      <c r="N23" s="88"/>
      <c r="O23" s="88"/>
    </row>
    <row r="24" spans="1:16" x14ac:dyDescent="0.2">
      <c r="A24" s="85" t="s">
        <v>21</v>
      </c>
      <c r="B24" s="86" t="s">
        <v>26</v>
      </c>
      <c r="C24" s="89">
        <v>17.78</v>
      </c>
      <c r="D24" s="89">
        <v>0.86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1:16" x14ac:dyDescent="0.2">
      <c r="A25" s="86" t="s">
        <v>21</v>
      </c>
      <c r="B25" s="86" t="s">
        <v>123</v>
      </c>
      <c r="C25" s="90">
        <v>14.7</v>
      </c>
      <c r="D25" s="90"/>
      <c r="E25" s="88"/>
      <c r="F25" s="88" t="s">
        <v>30</v>
      </c>
      <c r="G25" s="88"/>
      <c r="H25" s="88" t="s">
        <v>30</v>
      </c>
      <c r="I25" s="88" t="s">
        <v>30</v>
      </c>
      <c r="J25" s="88"/>
      <c r="K25" s="88"/>
      <c r="L25" s="88"/>
      <c r="M25" s="88" t="s">
        <v>30</v>
      </c>
      <c r="N25" s="88"/>
      <c r="O25" s="88"/>
    </row>
    <row r="26" spans="1:16" x14ac:dyDescent="0.2">
      <c r="A26" s="71" t="s">
        <v>21</v>
      </c>
      <c r="B26" s="71" t="s">
        <v>25</v>
      </c>
      <c r="C26" s="92">
        <v>42.08</v>
      </c>
      <c r="D26" s="92">
        <f>5.39*2</f>
        <v>10.78</v>
      </c>
      <c r="E26" s="93"/>
      <c r="F26" s="93" t="s">
        <v>30</v>
      </c>
      <c r="G26" s="93"/>
      <c r="H26" s="93" t="s">
        <v>30</v>
      </c>
      <c r="I26" s="93"/>
      <c r="J26" s="88"/>
      <c r="K26" s="88"/>
      <c r="L26" s="88"/>
      <c r="M26" s="88" t="s">
        <v>30</v>
      </c>
      <c r="N26" s="88"/>
      <c r="O26" s="88"/>
      <c r="P26" s="189"/>
    </row>
    <row r="27" spans="1:16" x14ac:dyDescent="0.2">
      <c r="A27" s="94" t="s">
        <v>21</v>
      </c>
      <c r="B27" s="94" t="s">
        <v>108</v>
      </c>
      <c r="C27" s="95">
        <v>2.4</v>
      </c>
      <c r="D27" s="95">
        <f>2.71*2</f>
        <v>5.42</v>
      </c>
      <c r="E27" s="96"/>
      <c r="F27" s="96" t="s">
        <v>30</v>
      </c>
      <c r="G27" s="96"/>
      <c r="H27" s="96" t="s">
        <v>30</v>
      </c>
      <c r="I27" s="96"/>
      <c r="J27" s="97"/>
      <c r="K27" s="97"/>
      <c r="L27" s="97"/>
      <c r="M27" s="97" t="s">
        <v>30</v>
      </c>
      <c r="N27" s="88"/>
      <c r="O27" s="88"/>
      <c r="P27" s="189"/>
    </row>
    <row r="28" spans="1:16" x14ac:dyDescent="0.2">
      <c r="A28" s="98" t="s">
        <v>39</v>
      </c>
      <c r="B28" s="98" t="s">
        <v>108</v>
      </c>
      <c r="C28" s="99">
        <v>8.5</v>
      </c>
      <c r="D28" s="99">
        <f>6*2</f>
        <v>12</v>
      </c>
      <c r="E28" s="97"/>
      <c r="F28" s="97" t="s">
        <v>30</v>
      </c>
      <c r="G28" s="97"/>
      <c r="H28" s="97" t="s">
        <v>30</v>
      </c>
      <c r="I28" s="97"/>
      <c r="J28" s="97" t="s">
        <v>30</v>
      </c>
      <c r="K28" s="97"/>
      <c r="L28" s="97"/>
      <c r="M28" s="97" t="s">
        <v>30</v>
      </c>
      <c r="N28" s="88"/>
      <c r="O28" s="88"/>
    </row>
    <row r="29" spans="1:16" x14ac:dyDescent="0.2">
      <c r="A29" s="98" t="s">
        <v>33</v>
      </c>
      <c r="B29" s="98" t="s">
        <v>108</v>
      </c>
      <c r="C29" s="100">
        <v>9.2899999999999991</v>
      </c>
      <c r="D29" s="100">
        <f>2.6*2</f>
        <v>5.2</v>
      </c>
      <c r="E29" s="97"/>
      <c r="F29" s="97" t="s">
        <v>30</v>
      </c>
      <c r="G29" s="97"/>
      <c r="H29" s="97" t="s">
        <v>30</v>
      </c>
      <c r="I29" s="97"/>
      <c r="J29" s="97"/>
      <c r="K29" s="97"/>
      <c r="L29" s="97"/>
      <c r="M29" s="97" t="s">
        <v>30</v>
      </c>
      <c r="N29" s="88"/>
      <c r="O29" s="88"/>
    </row>
    <row r="30" spans="1:16" x14ac:dyDescent="0.2">
      <c r="A30" s="98" t="s">
        <v>109</v>
      </c>
      <c r="B30" s="98" t="s">
        <v>23</v>
      </c>
      <c r="C30" s="100">
        <v>16.399999999999999</v>
      </c>
      <c r="D30" s="100">
        <f>11.8*2</f>
        <v>23.6</v>
      </c>
      <c r="E30" s="97"/>
      <c r="F30" s="97" t="s">
        <v>30</v>
      </c>
      <c r="G30" s="97"/>
      <c r="H30" s="97" t="s">
        <v>30</v>
      </c>
      <c r="I30" s="97"/>
      <c r="J30" s="97"/>
      <c r="K30" s="97"/>
      <c r="L30" s="97"/>
      <c r="M30" s="97" t="s">
        <v>30</v>
      </c>
      <c r="N30" s="88"/>
      <c r="O30" s="88"/>
    </row>
    <row r="31" spans="1:16" x14ac:dyDescent="0.2">
      <c r="A31" s="98" t="s">
        <v>40</v>
      </c>
      <c r="B31" s="98" t="s">
        <v>23</v>
      </c>
      <c r="C31" s="99">
        <v>16.399999999999999</v>
      </c>
      <c r="D31" s="99">
        <f>8.72*2</f>
        <v>17.440000000000001</v>
      </c>
      <c r="E31" s="97"/>
      <c r="F31" s="97" t="s">
        <v>30</v>
      </c>
      <c r="G31" s="97"/>
      <c r="H31" s="97" t="s">
        <v>30</v>
      </c>
      <c r="I31" s="97"/>
      <c r="J31" s="97"/>
      <c r="K31" s="97"/>
      <c r="L31" s="97"/>
      <c r="M31" s="97" t="s">
        <v>30</v>
      </c>
      <c r="N31" s="88"/>
      <c r="O31" s="88"/>
    </row>
    <row r="32" spans="1:16" ht="12.75" thickBot="1" x14ac:dyDescent="0.25">
      <c r="A32" s="81" t="s">
        <v>7</v>
      </c>
      <c r="B32" s="82"/>
      <c r="C32" s="101">
        <f>SUM(C33:C48)</f>
        <v>239.72999999999993</v>
      </c>
      <c r="D32" s="101">
        <f>SUM(D33:D48)</f>
        <v>52.339999999999996</v>
      </c>
      <c r="E32" s="102"/>
      <c r="F32" s="103"/>
      <c r="G32" s="103"/>
      <c r="H32" s="103"/>
      <c r="I32" s="84"/>
      <c r="J32" s="103"/>
      <c r="K32" s="103" t="s">
        <v>30</v>
      </c>
      <c r="L32" s="103"/>
      <c r="M32" s="84"/>
      <c r="N32" s="104" t="s">
        <v>30</v>
      </c>
      <c r="O32" s="103" t="s">
        <v>30</v>
      </c>
    </row>
    <row r="33" spans="1:15" ht="12.75" thickTop="1" x14ac:dyDescent="0.2">
      <c r="A33" s="105" t="s">
        <v>21</v>
      </c>
      <c r="B33" s="86" t="s">
        <v>22</v>
      </c>
      <c r="C33" s="89">
        <v>55.16</v>
      </c>
      <c r="D33" s="89">
        <f>7.91*2</f>
        <v>15.82</v>
      </c>
      <c r="E33" s="106"/>
      <c r="F33" s="88"/>
      <c r="G33" s="88"/>
      <c r="H33" s="88" t="s">
        <v>30</v>
      </c>
      <c r="I33" s="88"/>
      <c r="J33" s="88"/>
      <c r="K33" s="88"/>
      <c r="L33" s="88" t="s">
        <v>30</v>
      </c>
      <c r="M33" s="88" t="s">
        <v>30</v>
      </c>
      <c r="N33" s="88"/>
      <c r="O33" s="88"/>
    </row>
    <row r="34" spans="1:15" x14ac:dyDescent="0.2">
      <c r="A34" s="86" t="s">
        <v>21</v>
      </c>
      <c r="B34" s="86" t="s">
        <v>134</v>
      </c>
      <c r="C34" s="90">
        <v>1.98</v>
      </c>
      <c r="D34" s="90"/>
      <c r="E34" s="106"/>
      <c r="F34" s="88"/>
      <c r="G34" s="88"/>
      <c r="H34" s="88" t="s">
        <v>30</v>
      </c>
      <c r="I34" s="88"/>
      <c r="J34" s="88"/>
      <c r="K34" s="88"/>
      <c r="L34" s="88" t="s">
        <v>30</v>
      </c>
      <c r="M34" s="88"/>
      <c r="N34" s="107"/>
      <c r="O34" s="108"/>
    </row>
    <row r="35" spans="1:15" x14ac:dyDescent="0.2">
      <c r="A35" s="86" t="s">
        <v>21</v>
      </c>
      <c r="B35" s="86" t="s">
        <v>123</v>
      </c>
      <c r="C35" s="90">
        <v>18.809999999999999</v>
      </c>
      <c r="D35" s="90">
        <f>2.12*2</f>
        <v>4.24</v>
      </c>
      <c r="E35" s="106"/>
      <c r="F35" s="88" t="s">
        <v>30</v>
      </c>
      <c r="G35" s="88"/>
      <c r="H35" s="88" t="s">
        <v>30</v>
      </c>
      <c r="I35" s="88"/>
      <c r="J35" s="88" t="s">
        <v>30</v>
      </c>
      <c r="K35" s="88"/>
      <c r="L35" s="88"/>
      <c r="M35" s="88" t="s">
        <v>30</v>
      </c>
      <c r="N35" s="88"/>
      <c r="O35" s="88"/>
    </row>
    <row r="36" spans="1:15" x14ac:dyDescent="0.2">
      <c r="A36" s="86" t="s">
        <v>21</v>
      </c>
      <c r="B36" s="86" t="s">
        <v>25</v>
      </c>
      <c r="C36" s="90">
        <v>44.04</v>
      </c>
      <c r="D36" s="90">
        <f>7.34*2</f>
        <v>14.68</v>
      </c>
      <c r="E36" s="106"/>
      <c r="F36" s="88" t="s">
        <v>30</v>
      </c>
      <c r="G36" s="88"/>
      <c r="H36" s="88" t="s">
        <v>30</v>
      </c>
      <c r="I36" s="88"/>
      <c r="J36" s="88"/>
      <c r="K36" s="88"/>
      <c r="L36" s="88"/>
      <c r="M36" s="88" t="s">
        <v>30</v>
      </c>
      <c r="N36" s="88"/>
      <c r="O36" s="88"/>
    </row>
    <row r="37" spans="1:15" x14ac:dyDescent="0.2">
      <c r="A37" s="86" t="s">
        <v>21</v>
      </c>
      <c r="B37" s="86" t="s">
        <v>108</v>
      </c>
      <c r="C37" s="90">
        <v>6.3</v>
      </c>
      <c r="D37" s="90"/>
      <c r="E37" s="106"/>
      <c r="F37" s="88" t="s">
        <v>30</v>
      </c>
      <c r="G37" s="88"/>
      <c r="H37" s="88" t="s">
        <v>30</v>
      </c>
      <c r="I37" s="88"/>
      <c r="J37" s="88"/>
      <c r="K37" s="88"/>
      <c r="L37" s="88"/>
      <c r="M37" s="88"/>
      <c r="N37" s="107"/>
      <c r="O37" s="108"/>
    </row>
    <row r="38" spans="1:15" x14ac:dyDescent="0.2">
      <c r="A38" s="98" t="s">
        <v>21</v>
      </c>
      <c r="B38" s="98" t="s">
        <v>38</v>
      </c>
      <c r="C38" s="99">
        <v>6.3</v>
      </c>
      <c r="D38" s="99"/>
      <c r="E38" s="109"/>
      <c r="F38" s="97" t="s">
        <v>30</v>
      </c>
      <c r="G38" s="97"/>
      <c r="H38" s="97" t="s">
        <v>30</v>
      </c>
      <c r="I38" s="97"/>
      <c r="J38" s="97"/>
      <c r="K38" s="97"/>
      <c r="L38" s="97"/>
      <c r="M38" s="97"/>
      <c r="N38" s="110"/>
      <c r="O38" s="111"/>
    </row>
    <row r="39" spans="1:15" x14ac:dyDescent="0.2">
      <c r="A39" s="98" t="s">
        <v>39</v>
      </c>
      <c r="B39" s="98" t="s">
        <v>108</v>
      </c>
      <c r="C39" s="99">
        <v>8.6</v>
      </c>
      <c r="D39" s="99">
        <f>3.4*2</f>
        <v>6.8</v>
      </c>
      <c r="E39" s="109"/>
      <c r="F39" s="97" t="s">
        <v>30</v>
      </c>
      <c r="G39" s="97"/>
      <c r="H39" s="97" t="s">
        <v>30</v>
      </c>
      <c r="I39" s="97" t="s">
        <v>30</v>
      </c>
      <c r="J39" s="97"/>
      <c r="K39" s="97"/>
      <c r="L39" s="97"/>
      <c r="M39" s="97" t="s">
        <v>30</v>
      </c>
      <c r="N39" s="110"/>
      <c r="O39" s="111"/>
    </row>
    <row r="40" spans="1:15" x14ac:dyDescent="0.2">
      <c r="A40" s="98" t="s">
        <v>39</v>
      </c>
      <c r="B40" s="98" t="s">
        <v>38</v>
      </c>
      <c r="C40" s="99">
        <v>6.4</v>
      </c>
      <c r="D40" s="99"/>
      <c r="E40" s="109"/>
      <c r="F40" s="97" t="s">
        <v>30</v>
      </c>
      <c r="G40" s="97"/>
      <c r="H40" s="97" t="s">
        <v>30</v>
      </c>
      <c r="I40" s="97"/>
      <c r="J40" s="97"/>
      <c r="K40" s="97"/>
      <c r="L40" s="97"/>
      <c r="M40" s="97"/>
      <c r="N40" s="110"/>
      <c r="O40" s="111"/>
    </row>
    <row r="41" spans="1:15" x14ac:dyDescent="0.2">
      <c r="A41" s="98" t="s">
        <v>33</v>
      </c>
      <c r="B41" s="98" t="s">
        <v>108</v>
      </c>
      <c r="C41" s="99">
        <v>8.6</v>
      </c>
      <c r="D41" s="99">
        <f>2.7*2</f>
        <v>5.4</v>
      </c>
      <c r="E41" s="109"/>
      <c r="F41" s="97" t="s">
        <v>30</v>
      </c>
      <c r="G41" s="97"/>
      <c r="H41" s="97" t="s">
        <v>30</v>
      </c>
      <c r="I41" s="97"/>
      <c r="J41" s="97"/>
      <c r="K41" s="97"/>
      <c r="L41" s="97"/>
      <c r="M41" s="97" t="s">
        <v>30</v>
      </c>
      <c r="N41" s="110"/>
      <c r="O41" s="111"/>
    </row>
    <row r="42" spans="1:15" x14ac:dyDescent="0.2">
      <c r="A42" s="98" t="s">
        <v>33</v>
      </c>
      <c r="B42" s="98" t="s">
        <v>38</v>
      </c>
      <c r="C42" s="99">
        <v>6.4</v>
      </c>
      <c r="D42" s="99"/>
      <c r="E42" s="109"/>
      <c r="F42" s="97" t="s">
        <v>30</v>
      </c>
      <c r="G42" s="97"/>
      <c r="H42" s="97" t="s">
        <v>30</v>
      </c>
      <c r="I42" s="97"/>
      <c r="J42" s="97"/>
      <c r="K42" s="97"/>
      <c r="L42" s="97"/>
      <c r="M42" s="97"/>
      <c r="N42" s="110"/>
      <c r="O42" s="111"/>
    </row>
    <row r="43" spans="1:15" x14ac:dyDescent="0.2">
      <c r="A43" s="98" t="s">
        <v>34</v>
      </c>
      <c r="B43" s="98" t="s">
        <v>108</v>
      </c>
      <c r="C43" s="112">
        <v>8.6</v>
      </c>
      <c r="D43" s="112">
        <f>2.7*2</f>
        <v>5.4</v>
      </c>
      <c r="E43" s="109"/>
      <c r="F43" s="111" t="s">
        <v>30</v>
      </c>
      <c r="G43" s="111"/>
      <c r="H43" s="111" t="s">
        <v>30</v>
      </c>
      <c r="I43" s="97"/>
      <c r="J43" s="111"/>
      <c r="K43" s="111"/>
      <c r="L43" s="111"/>
      <c r="M43" s="97" t="s">
        <v>30</v>
      </c>
      <c r="N43" s="110"/>
      <c r="O43" s="111"/>
    </row>
    <row r="44" spans="1:15" x14ac:dyDescent="0.2">
      <c r="A44" s="98" t="s">
        <v>34</v>
      </c>
      <c r="B44" s="98" t="s">
        <v>38</v>
      </c>
      <c r="C44" s="112">
        <v>6.4</v>
      </c>
      <c r="D44" s="112"/>
      <c r="E44" s="109"/>
      <c r="F44" s="111" t="s">
        <v>30</v>
      </c>
      <c r="G44" s="111"/>
      <c r="H44" s="111" t="s">
        <v>30</v>
      </c>
      <c r="I44" s="97"/>
      <c r="J44" s="111"/>
      <c r="K44" s="111"/>
      <c r="L44" s="111"/>
      <c r="M44" s="97"/>
      <c r="N44" s="110"/>
      <c r="O44" s="111"/>
    </row>
    <row r="45" spans="1:15" x14ac:dyDescent="0.2">
      <c r="A45" s="98" t="s">
        <v>27</v>
      </c>
      <c r="B45" s="98" t="s">
        <v>23</v>
      </c>
      <c r="C45" s="99">
        <v>20.2</v>
      </c>
      <c r="D45" s="99"/>
      <c r="E45" s="109"/>
      <c r="F45" s="97" t="s">
        <v>30</v>
      </c>
      <c r="G45" s="97"/>
      <c r="H45" s="97" t="s">
        <v>30</v>
      </c>
      <c r="I45" s="97"/>
      <c r="J45" s="97"/>
      <c r="K45" s="97"/>
      <c r="L45" s="97"/>
      <c r="M45" s="97"/>
      <c r="N45" s="97"/>
      <c r="O45" s="97"/>
    </row>
    <row r="46" spans="1:15" x14ac:dyDescent="0.2">
      <c r="A46" s="98" t="s">
        <v>28</v>
      </c>
      <c r="B46" s="98" t="s">
        <v>23</v>
      </c>
      <c r="C46" s="99">
        <v>20.2</v>
      </c>
      <c r="D46" s="99"/>
      <c r="E46" s="109"/>
      <c r="F46" s="97" t="s">
        <v>30</v>
      </c>
      <c r="G46" s="97"/>
      <c r="H46" s="97" t="s">
        <v>30</v>
      </c>
      <c r="I46" s="97"/>
      <c r="J46" s="97"/>
      <c r="K46" s="97"/>
      <c r="L46" s="97"/>
      <c r="M46" s="97"/>
      <c r="N46" s="97"/>
      <c r="O46" s="97"/>
    </row>
    <row r="47" spans="1:15" x14ac:dyDescent="0.2">
      <c r="A47" s="98" t="s">
        <v>29</v>
      </c>
      <c r="B47" s="98" t="s">
        <v>23</v>
      </c>
      <c r="C47" s="99">
        <v>20.2</v>
      </c>
      <c r="D47" s="99"/>
      <c r="E47" s="109"/>
      <c r="F47" s="97" t="s">
        <v>30</v>
      </c>
      <c r="G47" s="97"/>
      <c r="H47" s="97" t="s">
        <v>30</v>
      </c>
      <c r="I47" s="97"/>
      <c r="J47" s="97"/>
      <c r="K47" s="97"/>
      <c r="L47" s="97"/>
      <c r="M47" s="97"/>
      <c r="N47" s="97"/>
      <c r="O47" s="97"/>
    </row>
    <row r="48" spans="1:15" x14ac:dyDescent="0.2">
      <c r="A48" s="98"/>
      <c r="B48" s="98" t="s">
        <v>31</v>
      </c>
      <c r="C48" s="112">
        <v>1.54</v>
      </c>
      <c r="D48" s="112"/>
      <c r="E48" s="109"/>
      <c r="F48" s="111"/>
      <c r="G48" s="111" t="s">
        <v>30</v>
      </c>
      <c r="H48" s="111" t="s">
        <v>30</v>
      </c>
      <c r="I48" s="97"/>
      <c r="J48" s="111"/>
      <c r="K48" s="111"/>
      <c r="L48" s="111" t="s">
        <v>30</v>
      </c>
      <c r="M48" s="97"/>
      <c r="N48" s="110"/>
      <c r="O48" s="111"/>
    </row>
    <row r="49" spans="1:16" ht="12.75" thickBot="1" x14ac:dyDescent="0.25">
      <c r="A49" s="81" t="s">
        <v>10</v>
      </c>
      <c r="B49" s="82"/>
      <c r="C49" s="101">
        <f>SUM(C50:C56)</f>
        <v>70.62</v>
      </c>
      <c r="D49" s="101">
        <f>SUM(D50:D56)</f>
        <v>69.8</v>
      </c>
      <c r="E49" s="102"/>
      <c r="F49" s="84"/>
      <c r="G49" s="84"/>
      <c r="H49" s="84"/>
      <c r="I49" s="84"/>
      <c r="J49" s="84"/>
      <c r="K49" s="84" t="s">
        <v>30</v>
      </c>
      <c r="L49" s="84"/>
      <c r="M49" s="84"/>
      <c r="N49" s="113" t="s">
        <v>30</v>
      </c>
      <c r="O49" s="84" t="s">
        <v>30</v>
      </c>
    </row>
    <row r="50" spans="1:16" ht="12.75" thickTop="1" x14ac:dyDescent="0.2">
      <c r="A50" s="98" t="s">
        <v>21</v>
      </c>
      <c r="B50" s="98" t="s">
        <v>22</v>
      </c>
      <c r="C50" s="114">
        <v>23.04</v>
      </c>
      <c r="D50" s="114">
        <f>0.5*2</f>
        <v>1</v>
      </c>
      <c r="E50" s="97"/>
      <c r="F50" s="97"/>
      <c r="G50" s="97"/>
      <c r="H50" s="97" t="s">
        <v>30</v>
      </c>
      <c r="I50" s="97"/>
      <c r="J50" s="97"/>
      <c r="K50" s="97"/>
      <c r="L50" s="97" t="s">
        <v>30</v>
      </c>
      <c r="M50" s="97" t="s">
        <v>30</v>
      </c>
      <c r="N50" s="97"/>
      <c r="O50" s="97"/>
      <c r="P50" s="203"/>
    </row>
    <row r="51" spans="1:16" x14ac:dyDescent="0.2">
      <c r="A51" s="98" t="s">
        <v>21</v>
      </c>
      <c r="B51" s="98" t="s">
        <v>134</v>
      </c>
      <c r="C51" s="99">
        <v>6.1</v>
      </c>
      <c r="D51" s="99"/>
      <c r="E51" s="97"/>
      <c r="F51" s="97"/>
      <c r="G51" s="97"/>
      <c r="H51" s="97" t="s">
        <v>30</v>
      </c>
      <c r="I51" s="97"/>
      <c r="J51" s="97"/>
      <c r="K51" s="97"/>
      <c r="L51" s="97" t="s">
        <v>30</v>
      </c>
      <c r="M51" s="97" t="s">
        <v>30</v>
      </c>
      <c r="N51" s="97"/>
      <c r="O51" s="97"/>
      <c r="P51" s="203"/>
    </row>
    <row r="52" spans="1:16" x14ac:dyDescent="0.2">
      <c r="A52" s="98" t="s">
        <v>21</v>
      </c>
      <c r="B52" s="98" t="s">
        <v>25</v>
      </c>
      <c r="C52" s="99">
        <v>9.1</v>
      </c>
      <c r="D52" s="99">
        <f>3*2</f>
        <v>6</v>
      </c>
      <c r="E52" s="97"/>
      <c r="F52" s="97"/>
      <c r="G52" s="97"/>
      <c r="H52" s="97" t="s">
        <v>30</v>
      </c>
      <c r="I52" s="97"/>
      <c r="J52" s="97" t="s">
        <v>30</v>
      </c>
      <c r="K52" s="97"/>
      <c r="L52" s="97"/>
      <c r="M52" s="97" t="s">
        <v>30</v>
      </c>
      <c r="N52" s="97"/>
      <c r="O52" s="97"/>
      <c r="P52" s="203"/>
    </row>
    <row r="53" spans="1:16" x14ac:dyDescent="0.2">
      <c r="A53" s="98" t="s">
        <v>39</v>
      </c>
      <c r="B53" s="98" t="s">
        <v>110</v>
      </c>
      <c r="C53" s="99">
        <v>2.86</v>
      </c>
      <c r="D53" s="99">
        <f>14.2*2</f>
        <v>28.4</v>
      </c>
      <c r="E53" s="97"/>
      <c r="F53" s="97" t="s">
        <v>30</v>
      </c>
      <c r="G53" s="97"/>
      <c r="H53" s="97" t="s">
        <v>30</v>
      </c>
      <c r="I53" s="97"/>
      <c r="J53" s="97" t="s">
        <v>30</v>
      </c>
      <c r="K53" s="97"/>
      <c r="L53" s="97"/>
      <c r="M53" s="97" t="s">
        <v>30</v>
      </c>
      <c r="N53" s="97"/>
      <c r="O53" s="97"/>
      <c r="P53" s="203"/>
    </row>
    <row r="54" spans="1:16" x14ac:dyDescent="0.2">
      <c r="A54" s="98" t="s">
        <v>39</v>
      </c>
      <c r="B54" s="98" t="s">
        <v>108</v>
      </c>
      <c r="C54" s="99">
        <v>7.46</v>
      </c>
      <c r="D54" s="99"/>
      <c r="E54" s="97"/>
      <c r="F54" s="97" t="s">
        <v>30</v>
      </c>
      <c r="G54" s="97"/>
      <c r="H54" s="97" t="s">
        <v>30</v>
      </c>
      <c r="I54" s="97"/>
      <c r="J54" s="97"/>
      <c r="K54" s="97"/>
      <c r="L54" s="97"/>
      <c r="M54" s="97"/>
      <c r="N54" s="97"/>
      <c r="O54" s="97"/>
      <c r="P54" s="203"/>
    </row>
    <row r="55" spans="1:16" s="203" customFormat="1" x14ac:dyDescent="0.2">
      <c r="A55" s="94" t="s">
        <v>41</v>
      </c>
      <c r="B55" s="94" t="s">
        <v>23</v>
      </c>
      <c r="C55" s="99">
        <v>7.25</v>
      </c>
      <c r="D55" s="99">
        <f>8.6*2</f>
        <v>17.2</v>
      </c>
      <c r="E55" s="97"/>
      <c r="F55" s="97" t="s">
        <v>30</v>
      </c>
      <c r="G55" s="97"/>
      <c r="H55" s="97" t="s">
        <v>30</v>
      </c>
      <c r="I55" s="97"/>
      <c r="J55" s="97"/>
      <c r="K55" s="97"/>
      <c r="L55" s="97"/>
      <c r="M55" s="97" t="s">
        <v>30</v>
      </c>
      <c r="N55" s="97"/>
      <c r="O55" s="97"/>
    </row>
    <row r="56" spans="1:16" x14ac:dyDescent="0.2">
      <c r="A56" s="94" t="s">
        <v>28</v>
      </c>
      <c r="B56" s="94" t="s">
        <v>23</v>
      </c>
      <c r="C56" s="95">
        <v>14.81</v>
      </c>
      <c r="D56" s="95">
        <f>8.6*2</f>
        <v>17.2</v>
      </c>
      <c r="E56" s="97"/>
      <c r="F56" s="97" t="s">
        <v>30</v>
      </c>
      <c r="G56" s="97"/>
      <c r="H56" s="97" t="s">
        <v>30</v>
      </c>
      <c r="I56" s="97"/>
      <c r="J56" s="97"/>
      <c r="K56" s="97"/>
      <c r="L56" s="97"/>
      <c r="M56" s="97" t="s">
        <v>30</v>
      </c>
      <c r="N56" s="97"/>
      <c r="O56" s="97"/>
      <c r="P56" s="203"/>
    </row>
    <row r="57" spans="1:16" ht="12.75" thickBot="1" x14ac:dyDescent="0.25">
      <c r="A57" s="81" t="s">
        <v>24</v>
      </c>
      <c r="B57" s="116"/>
      <c r="C57" s="101">
        <f>SUM(C59:C116)</f>
        <v>1167.6600000000001</v>
      </c>
      <c r="D57" s="101">
        <f>SUM(D59:D116)</f>
        <v>363.40999999999991</v>
      </c>
      <c r="E57" s="103"/>
      <c r="F57" s="103"/>
      <c r="G57" s="103"/>
      <c r="H57" s="103"/>
      <c r="I57" s="117"/>
      <c r="J57" s="103"/>
      <c r="K57" s="103" t="s">
        <v>30</v>
      </c>
      <c r="L57" s="103"/>
      <c r="M57" s="117"/>
      <c r="N57" s="104"/>
      <c r="O57" s="103" t="s">
        <v>30</v>
      </c>
    </row>
    <row r="58" spans="1:16" ht="12.75" thickTop="1" x14ac:dyDescent="0.2">
      <c r="A58" s="82" t="s">
        <v>103</v>
      </c>
      <c r="B58" s="98"/>
      <c r="C58" s="118"/>
      <c r="D58" s="11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</row>
    <row r="59" spans="1:16" s="70" customFormat="1" x14ac:dyDescent="0.2">
      <c r="A59" s="119" t="s">
        <v>51</v>
      </c>
      <c r="B59" s="71" t="s">
        <v>26</v>
      </c>
      <c r="C59" s="92">
        <v>68.36</v>
      </c>
      <c r="D59" s="92">
        <f>1.92*2</f>
        <v>3.84</v>
      </c>
      <c r="E59" s="93"/>
      <c r="F59" s="93"/>
      <c r="G59" s="93"/>
      <c r="H59" s="93" t="s">
        <v>30</v>
      </c>
      <c r="I59" s="93"/>
      <c r="J59" s="93"/>
      <c r="K59" s="93"/>
      <c r="L59" s="93" t="s">
        <v>30</v>
      </c>
      <c r="M59" s="93" t="s">
        <v>30</v>
      </c>
      <c r="N59" s="93"/>
      <c r="O59" s="93"/>
    </row>
    <row r="60" spans="1:16" s="70" customFormat="1" x14ac:dyDescent="0.2">
      <c r="A60" s="119" t="s">
        <v>52</v>
      </c>
      <c r="B60" s="71" t="s">
        <v>26</v>
      </c>
      <c r="C60" s="92">
        <v>33.83</v>
      </c>
      <c r="D60" s="92">
        <f>4.6*2</f>
        <v>9.1999999999999993</v>
      </c>
      <c r="E60" s="93"/>
      <c r="F60" s="93"/>
      <c r="G60" s="93"/>
      <c r="H60" s="93" t="s">
        <v>30</v>
      </c>
      <c r="I60" s="93"/>
      <c r="J60" s="93"/>
      <c r="K60" s="93"/>
      <c r="L60" s="93" t="s">
        <v>30</v>
      </c>
      <c r="M60" s="93" t="s">
        <v>30</v>
      </c>
      <c r="N60" s="93"/>
      <c r="O60" s="93"/>
    </row>
    <row r="61" spans="1:16" s="70" customFormat="1" x14ac:dyDescent="0.2">
      <c r="A61" s="79" t="s">
        <v>60</v>
      </c>
      <c r="B61" s="71" t="s">
        <v>35</v>
      </c>
      <c r="C61" s="92">
        <v>19.95</v>
      </c>
      <c r="D61" s="92"/>
      <c r="E61" s="93"/>
      <c r="F61" s="93"/>
      <c r="G61" s="93"/>
      <c r="H61" s="93" t="s">
        <v>30</v>
      </c>
      <c r="I61" s="93"/>
      <c r="J61" s="93"/>
      <c r="K61" s="93"/>
      <c r="L61" s="93" t="s">
        <v>30</v>
      </c>
      <c r="M61" s="93"/>
      <c r="N61" s="93"/>
      <c r="O61" s="93"/>
    </row>
    <row r="62" spans="1:16" s="70" customFormat="1" x14ac:dyDescent="0.2">
      <c r="A62" s="79" t="s">
        <v>90</v>
      </c>
      <c r="B62" s="71" t="s">
        <v>134</v>
      </c>
      <c r="C62" s="92">
        <v>19.64</v>
      </c>
      <c r="D62" s="92">
        <v>1</v>
      </c>
      <c r="E62" s="93"/>
      <c r="F62" s="93"/>
      <c r="G62" s="93"/>
      <c r="H62" s="93" t="s">
        <v>30</v>
      </c>
      <c r="I62" s="93"/>
      <c r="J62" s="93"/>
      <c r="K62" s="93"/>
      <c r="L62" s="93" t="s">
        <v>30</v>
      </c>
      <c r="M62" s="93" t="s">
        <v>30</v>
      </c>
      <c r="N62" s="93"/>
      <c r="O62" s="93"/>
    </row>
    <row r="63" spans="1:16" x14ac:dyDescent="0.2">
      <c r="A63" s="79" t="s">
        <v>57</v>
      </c>
      <c r="B63" s="71" t="s">
        <v>58</v>
      </c>
      <c r="C63" s="92">
        <v>8.82</v>
      </c>
      <c r="D63" s="92">
        <v>4.45</v>
      </c>
      <c r="E63" s="93"/>
      <c r="F63" s="88"/>
      <c r="G63" s="88"/>
      <c r="H63" s="88" t="s">
        <v>30</v>
      </c>
      <c r="I63" s="88"/>
      <c r="J63" s="88"/>
      <c r="K63" s="88"/>
      <c r="L63" s="88" t="s">
        <v>30</v>
      </c>
      <c r="M63" s="88" t="s">
        <v>30</v>
      </c>
      <c r="N63" s="88"/>
      <c r="O63" s="88"/>
    </row>
    <row r="64" spans="1:16" s="70" customFormat="1" x14ac:dyDescent="0.2">
      <c r="A64" s="79" t="s">
        <v>59</v>
      </c>
      <c r="B64" s="71" t="s">
        <v>25</v>
      </c>
      <c r="C64" s="92">
        <v>16.78</v>
      </c>
      <c r="D64" s="92"/>
      <c r="E64" s="93"/>
      <c r="F64" s="93"/>
      <c r="G64" s="93"/>
      <c r="H64" s="93" t="s">
        <v>30</v>
      </c>
      <c r="I64" s="93"/>
      <c r="J64" s="93"/>
      <c r="K64" s="93"/>
      <c r="L64" s="93" t="s">
        <v>30</v>
      </c>
      <c r="M64" s="93"/>
      <c r="N64" s="93"/>
      <c r="O64" s="93"/>
    </row>
    <row r="65" spans="1:15" x14ac:dyDescent="0.2">
      <c r="A65" s="79" t="s">
        <v>63</v>
      </c>
      <c r="B65" s="71" t="s">
        <v>25</v>
      </c>
      <c r="C65" s="92">
        <v>51.41</v>
      </c>
      <c r="D65" s="92">
        <f>6.5*2</f>
        <v>13</v>
      </c>
      <c r="E65" s="93"/>
      <c r="F65" s="88" t="s">
        <v>30</v>
      </c>
      <c r="G65" s="88"/>
      <c r="H65" s="88" t="s">
        <v>30</v>
      </c>
      <c r="I65" s="88"/>
      <c r="J65" s="88"/>
      <c r="K65" s="88"/>
      <c r="L65" s="88"/>
      <c r="M65" s="88" t="s">
        <v>30</v>
      </c>
      <c r="N65" s="88"/>
      <c r="O65" s="88"/>
    </row>
    <row r="66" spans="1:15" x14ac:dyDescent="0.2">
      <c r="A66" s="79" t="s">
        <v>48</v>
      </c>
      <c r="B66" s="71" t="s">
        <v>23</v>
      </c>
      <c r="C66" s="92">
        <v>16.7</v>
      </c>
      <c r="D66" s="92">
        <f>4.7*2</f>
        <v>9.4</v>
      </c>
      <c r="E66" s="93"/>
      <c r="F66" s="88" t="s">
        <v>30</v>
      </c>
      <c r="G66" s="88"/>
      <c r="H66" s="88" t="s">
        <v>30</v>
      </c>
      <c r="I66" s="88"/>
      <c r="J66" s="88"/>
      <c r="K66" s="88"/>
      <c r="L66" s="88"/>
      <c r="M66" s="88" t="s">
        <v>30</v>
      </c>
      <c r="N66" s="88"/>
      <c r="O66" s="88"/>
    </row>
    <row r="67" spans="1:15" x14ac:dyDescent="0.2">
      <c r="A67" s="79" t="s">
        <v>50</v>
      </c>
      <c r="B67" s="71" t="s">
        <v>23</v>
      </c>
      <c r="C67" s="92">
        <v>18.399999999999999</v>
      </c>
      <c r="D67" s="92">
        <f>6.8*2</f>
        <v>13.6</v>
      </c>
      <c r="E67" s="93"/>
      <c r="F67" s="88" t="s">
        <v>30</v>
      </c>
      <c r="G67" s="88"/>
      <c r="H67" s="88" t="s">
        <v>30</v>
      </c>
      <c r="I67" s="88"/>
      <c r="J67" s="88"/>
      <c r="K67" s="88"/>
      <c r="L67" s="88"/>
      <c r="M67" s="88" t="s">
        <v>30</v>
      </c>
      <c r="N67" s="88"/>
      <c r="O67" s="88"/>
    </row>
    <row r="68" spans="1:15" ht="15.75" customHeight="1" x14ac:dyDescent="0.2">
      <c r="A68" s="79" t="s">
        <v>49</v>
      </c>
      <c r="B68" s="120" t="s">
        <v>23</v>
      </c>
      <c r="C68" s="92">
        <v>18.5</v>
      </c>
      <c r="D68" s="92">
        <f>3.7*2</f>
        <v>7.4</v>
      </c>
      <c r="E68" s="93"/>
      <c r="F68" s="88" t="s">
        <v>30</v>
      </c>
      <c r="G68" s="88"/>
      <c r="H68" s="88" t="s">
        <v>30</v>
      </c>
      <c r="I68" s="88"/>
      <c r="J68" s="88"/>
      <c r="K68" s="88"/>
      <c r="L68" s="88"/>
      <c r="M68" s="88" t="s">
        <v>30</v>
      </c>
      <c r="N68" s="88"/>
      <c r="O68" s="88"/>
    </row>
    <row r="69" spans="1:15" x14ac:dyDescent="0.2">
      <c r="A69" s="79" t="s">
        <v>86</v>
      </c>
      <c r="B69" s="121" t="s">
        <v>87</v>
      </c>
      <c r="C69" s="92">
        <v>9.1300000000000008</v>
      </c>
      <c r="D69" s="92">
        <f>7.4*2</f>
        <v>14.8</v>
      </c>
      <c r="E69" s="93"/>
      <c r="F69" s="88" t="s">
        <v>30</v>
      </c>
      <c r="G69" s="88"/>
      <c r="H69" s="88" t="s">
        <v>30</v>
      </c>
      <c r="I69" s="88"/>
      <c r="J69" s="88"/>
      <c r="K69" s="88"/>
      <c r="L69" s="88"/>
      <c r="M69" s="88" t="s">
        <v>30</v>
      </c>
      <c r="N69" s="88"/>
      <c r="O69" s="88"/>
    </row>
    <row r="70" spans="1:15" x14ac:dyDescent="0.2">
      <c r="A70" s="79" t="s">
        <v>91</v>
      </c>
      <c r="B70" s="121" t="s">
        <v>25</v>
      </c>
      <c r="C70" s="92">
        <v>55.41</v>
      </c>
      <c r="D70" s="92"/>
      <c r="E70" s="93"/>
      <c r="F70" s="88" t="s">
        <v>30</v>
      </c>
      <c r="G70" s="88"/>
      <c r="H70" s="88" t="s">
        <v>30</v>
      </c>
      <c r="I70" s="88"/>
      <c r="J70" s="88"/>
      <c r="K70" s="88"/>
      <c r="L70" s="88"/>
      <c r="M70" s="88"/>
      <c r="N70" s="88"/>
      <c r="O70" s="88"/>
    </row>
    <row r="71" spans="1:15" x14ac:dyDescent="0.2">
      <c r="A71" s="79" t="s">
        <v>61</v>
      </c>
      <c r="B71" s="121" t="s">
        <v>25</v>
      </c>
      <c r="C71" s="92">
        <v>34.380000000000003</v>
      </c>
      <c r="D71" s="92">
        <f>3.88*2</f>
        <v>7.76</v>
      </c>
      <c r="E71" s="93"/>
      <c r="F71" s="88" t="s">
        <v>30</v>
      </c>
      <c r="G71" s="88"/>
      <c r="H71" s="88" t="s">
        <v>30</v>
      </c>
      <c r="I71" s="88"/>
      <c r="J71" s="88"/>
      <c r="K71" s="88"/>
      <c r="L71" s="88"/>
      <c r="M71" s="88" t="s">
        <v>30</v>
      </c>
      <c r="N71" s="88"/>
      <c r="O71" s="88"/>
    </row>
    <row r="72" spans="1:15" x14ac:dyDescent="0.2">
      <c r="A72" s="79" t="s">
        <v>62</v>
      </c>
      <c r="B72" s="121" t="s">
        <v>25</v>
      </c>
      <c r="C72" s="92">
        <v>78.8</v>
      </c>
      <c r="D72" s="92"/>
      <c r="E72" s="93"/>
      <c r="F72" s="88" t="s">
        <v>30</v>
      </c>
      <c r="G72" s="88"/>
      <c r="H72" s="88" t="s">
        <v>30</v>
      </c>
      <c r="I72" s="88"/>
      <c r="J72" s="88"/>
      <c r="K72" s="88"/>
      <c r="L72" s="88"/>
      <c r="M72" s="88"/>
      <c r="N72" s="88"/>
      <c r="O72" s="88"/>
    </row>
    <row r="73" spans="1:15" x14ac:dyDescent="0.2">
      <c r="A73" s="79" t="s">
        <v>92</v>
      </c>
      <c r="B73" s="121" t="s">
        <v>93</v>
      </c>
      <c r="C73" s="92">
        <v>2.93</v>
      </c>
      <c r="D73" s="92"/>
      <c r="E73" s="93" t="s">
        <v>30</v>
      </c>
      <c r="F73" s="88"/>
      <c r="G73" s="88"/>
      <c r="H73" s="88" t="s">
        <v>30</v>
      </c>
      <c r="I73" s="88"/>
      <c r="J73" s="88"/>
      <c r="K73" s="88"/>
      <c r="L73" s="88"/>
      <c r="M73" s="88"/>
      <c r="N73" s="88"/>
      <c r="O73" s="88"/>
    </row>
    <row r="74" spans="1:15" x14ac:dyDescent="0.2">
      <c r="A74" s="79" t="s">
        <v>55</v>
      </c>
      <c r="B74" s="121" t="s">
        <v>56</v>
      </c>
      <c r="C74" s="92">
        <v>12.66</v>
      </c>
      <c r="D74" s="92">
        <v>5.31</v>
      </c>
      <c r="E74" s="93" t="s">
        <v>30</v>
      </c>
      <c r="F74" s="88"/>
      <c r="G74" s="88"/>
      <c r="H74" s="88" t="s">
        <v>30</v>
      </c>
      <c r="I74" s="88"/>
      <c r="J74" s="88"/>
      <c r="K74" s="88"/>
      <c r="L74" s="88"/>
      <c r="M74" s="88"/>
      <c r="N74" s="88"/>
      <c r="O74" s="88"/>
    </row>
    <row r="75" spans="1:15" x14ac:dyDescent="0.2">
      <c r="A75" s="79" t="s">
        <v>94</v>
      </c>
      <c r="B75" s="121" t="s">
        <v>95</v>
      </c>
      <c r="C75" s="92">
        <v>2.69</v>
      </c>
      <c r="D75" s="92"/>
      <c r="E75" s="93" t="s">
        <v>30</v>
      </c>
      <c r="F75" s="88"/>
      <c r="G75" s="88"/>
      <c r="H75" s="88" t="s">
        <v>30</v>
      </c>
      <c r="I75" s="88"/>
      <c r="J75" s="88"/>
      <c r="K75" s="88"/>
      <c r="L75" s="88"/>
      <c r="M75" s="88"/>
      <c r="N75" s="88"/>
      <c r="O75" s="88"/>
    </row>
    <row r="76" spans="1:15" x14ac:dyDescent="0.2">
      <c r="A76" s="79" t="s">
        <v>53</v>
      </c>
      <c r="B76" s="121" t="s">
        <v>54</v>
      </c>
      <c r="C76" s="92">
        <v>12.36</v>
      </c>
      <c r="D76" s="92">
        <v>5.31</v>
      </c>
      <c r="E76" s="93" t="s">
        <v>30</v>
      </c>
      <c r="F76" s="88"/>
      <c r="G76" s="88"/>
      <c r="H76" s="88" t="s">
        <v>30</v>
      </c>
      <c r="I76" s="88"/>
      <c r="J76" s="88"/>
      <c r="K76" s="88"/>
      <c r="L76" s="88"/>
      <c r="M76" s="88"/>
      <c r="N76" s="88"/>
      <c r="O76" s="88"/>
    </row>
    <row r="77" spans="1:15" x14ac:dyDescent="0.2">
      <c r="A77" s="122" t="s">
        <v>47</v>
      </c>
      <c r="B77" s="123"/>
      <c r="C77" s="92"/>
      <c r="D77" s="92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</row>
    <row r="78" spans="1:15" x14ac:dyDescent="0.2">
      <c r="A78" s="124" t="s">
        <v>96</v>
      </c>
      <c r="B78" s="125" t="s">
        <v>93</v>
      </c>
      <c r="C78" s="92">
        <v>2.89</v>
      </c>
      <c r="D78" s="92"/>
      <c r="E78" s="88" t="s">
        <v>30</v>
      </c>
      <c r="F78" s="88"/>
      <c r="G78" s="88"/>
      <c r="H78" s="88" t="s">
        <v>30</v>
      </c>
      <c r="I78" s="88"/>
      <c r="J78" s="88"/>
      <c r="K78" s="88"/>
      <c r="L78" s="88"/>
      <c r="M78" s="88"/>
      <c r="N78" s="88"/>
      <c r="O78" s="88"/>
    </row>
    <row r="79" spans="1:15" x14ac:dyDescent="0.2">
      <c r="A79" s="71" t="s">
        <v>97</v>
      </c>
      <c r="B79" s="121" t="s">
        <v>56</v>
      </c>
      <c r="C79" s="92">
        <v>11.53</v>
      </c>
      <c r="D79" s="92">
        <v>9.86</v>
      </c>
      <c r="E79" s="88" t="s">
        <v>30</v>
      </c>
      <c r="F79" s="88"/>
      <c r="G79" s="88"/>
      <c r="H79" s="88" t="s">
        <v>30</v>
      </c>
      <c r="I79" s="88"/>
      <c r="J79" s="88"/>
      <c r="K79" s="88"/>
      <c r="L79" s="88"/>
      <c r="M79" s="88" t="s">
        <v>30</v>
      </c>
      <c r="N79" s="88"/>
      <c r="O79" s="88"/>
    </row>
    <row r="80" spans="1:15" x14ac:dyDescent="0.2">
      <c r="A80" s="71" t="s">
        <v>98</v>
      </c>
      <c r="B80" s="121" t="s">
        <v>95</v>
      </c>
      <c r="C80" s="92">
        <v>3.05</v>
      </c>
      <c r="D80" s="92"/>
      <c r="E80" s="88" t="s">
        <v>30</v>
      </c>
      <c r="F80" s="88"/>
      <c r="G80" s="88"/>
      <c r="H80" s="88" t="s">
        <v>30</v>
      </c>
      <c r="I80" s="88"/>
      <c r="J80" s="88"/>
      <c r="K80" s="88"/>
      <c r="L80" s="88"/>
      <c r="M80" s="88"/>
      <c r="N80" s="88"/>
      <c r="O80" s="88"/>
    </row>
    <row r="81" spans="1:15" x14ac:dyDescent="0.2">
      <c r="A81" s="71" t="s">
        <v>99</v>
      </c>
      <c r="B81" s="121" t="s">
        <v>54</v>
      </c>
      <c r="C81" s="92">
        <v>11.05</v>
      </c>
      <c r="D81" s="92">
        <v>9.86</v>
      </c>
      <c r="E81" s="88" t="s">
        <v>30</v>
      </c>
      <c r="F81" s="88"/>
      <c r="G81" s="88"/>
      <c r="H81" s="88" t="s">
        <v>30</v>
      </c>
      <c r="I81" s="88"/>
      <c r="J81" s="88"/>
      <c r="K81" s="88"/>
      <c r="L81" s="88"/>
      <c r="M81" s="88" t="s">
        <v>30</v>
      </c>
      <c r="N81" s="88"/>
      <c r="O81" s="88"/>
    </row>
    <row r="82" spans="1:15" x14ac:dyDescent="0.2">
      <c r="A82" s="124" t="s">
        <v>127</v>
      </c>
      <c r="B82" s="125" t="s">
        <v>93</v>
      </c>
      <c r="C82" s="92">
        <v>2.84</v>
      </c>
      <c r="D82" s="92"/>
      <c r="E82" s="88" t="s">
        <v>30</v>
      </c>
      <c r="F82" s="88"/>
      <c r="G82" s="88"/>
      <c r="H82" s="88" t="s">
        <v>30</v>
      </c>
      <c r="I82" s="88"/>
      <c r="J82" s="88"/>
      <c r="K82" s="88"/>
      <c r="L82" s="88"/>
      <c r="M82" s="88"/>
      <c r="N82" s="88"/>
      <c r="O82" s="88"/>
    </row>
    <row r="83" spans="1:15" x14ac:dyDescent="0.2">
      <c r="A83" s="124" t="s">
        <v>128</v>
      </c>
      <c r="B83" s="121" t="s">
        <v>56</v>
      </c>
      <c r="C83" s="92">
        <v>12.54</v>
      </c>
      <c r="D83" s="92">
        <v>9.86</v>
      </c>
      <c r="E83" s="88" t="s">
        <v>30</v>
      </c>
      <c r="F83" s="88"/>
      <c r="G83" s="88"/>
      <c r="H83" s="88" t="s">
        <v>30</v>
      </c>
      <c r="I83" s="88"/>
      <c r="J83" s="88"/>
      <c r="K83" s="88"/>
      <c r="L83" s="88"/>
      <c r="M83" s="88" t="s">
        <v>30</v>
      </c>
      <c r="N83" s="88"/>
      <c r="O83" s="88"/>
    </row>
    <row r="84" spans="1:15" x14ac:dyDescent="0.2">
      <c r="A84" s="124" t="s">
        <v>129</v>
      </c>
      <c r="B84" s="121" t="s">
        <v>95</v>
      </c>
      <c r="C84" s="92">
        <v>2.86</v>
      </c>
      <c r="D84" s="92"/>
      <c r="E84" s="88" t="s">
        <v>30</v>
      </c>
      <c r="F84" s="88"/>
      <c r="G84" s="88"/>
      <c r="H84" s="88" t="s">
        <v>30</v>
      </c>
      <c r="I84" s="88"/>
      <c r="J84" s="88"/>
      <c r="K84" s="88"/>
      <c r="L84" s="88"/>
      <c r="M84" s="88"/>
      <c r="N84" s="88"/>
      <c r="O84" s="88"/>
    </row>
    <row r="85" spans="1:15" x14ac:dyDescent="0.2">
      <c r="A85" s="124" t="s">
        <v>130</v>
      </c>
      <c r="B85" s="121" t="s">
        <v>54</v>
      </c>
      <c r="C85" s="92">
        <v>12.26</v>
      </c>
      <c r="D85" s="92">
        <v>9.86</v>
      </c>
      <c r="E85" s="88" t="s">
        <v>30</v>
      </c>
      <c r="F85" s="88"/>
      <c r="G85" s="88"/>
      <c r="H85" s="88" t="s">
        <v>30</v>
      </c>
      <c r="I85" s="88"/>
      <c r="J85" s="88"/>
      <c r="K85" s="88"/>
      <c r="L85" s="88"/>
      <c r="M85" s="88" t="s">
        <v>30</v>
      </c>
      <c r="N85" s="88"/>
      <c r="O85" s="88"/>
    </row>
    <row r="86" spans="1:15" x14ac:dyDescent="0.2">
      <c r="A86" s="71" t="s">
        <v>104</v>
      </c>
      <c r="B86" s="121" t="s">
        <v>105</v>
      </c>
      <c r="C86" s="92">
        <v>40.99</v>
      </c>
      <c r="D86" s="92"/>
      <c r="E86" s="126"/>
      <c r="F86" s="93" t="s">
        <v>30</v>
      </c>
      <c r="G86" s="93"/>
      <c r="H86" s="93" t="s">
        <v>30</v>
      </c>
      <c r="I86" s="93"/>
      <c r="J86" s="93"/>
      <c r="K86" s="93"/>
      <c r="L86" s="93"/>
      <c r="M86" s="93"/>
      <c r="N86" s="93"/>
      <c r="O86" s="93"/>
    </row>
    <row r="87" spans="1:15" x14ac:dyDescent="0.2">
      <c r="A87" s="71" t="s">
        <v>64</v>
      </c>
      <c r="B87" s="127" t="s">
        <v>23</v>
      </c>
      <c r="C87" s="90">
        <v>16.7</v>
      </c>
      <c r="D87" s="90">
        <f>6*2</f>
        <v>12</v>
      </c>
      <c r="E87" s="88"/>
      <c r="F87" s="88" t="s">
        <v>30</v>
      </c>
      <c r="G87" s="88"/>
      <c r="H87" s="88" t="s">
        <v>30</v>
      </c>
      <c r="I87" s="88"/>
      <c r="J87" s="88"/>
      <c r="K87" s="88"/>
      <c r="L87" s="88"/>
      <c r="M87" s="88" t="s">
        <v>30</v>
      </c>
      <c r="N87" s="88"/>
      <c r="O87" s="88"/>
    </row>
    <row r="88" spans="1:15" x14ac:dyDescent="0.2">
      <c r="A88" s="71" t="s">
        <v>66</v>
      </c>
      <c r="B88" s="127" t="s">
        <v>23</v>
      </c>
      <c r="C88" s="90">
        <v>18.399999999999999</v>
      </c>
      <c r="D88" s="90">
        <f>3.74*2</f>
        <v>7.48</v>
      </c>
      <c r="E88" s="88"/>
      <c r="F88" s="88" t="s">
        <v>30</v>
      </c>
      <c r="G88" s="88"/>
      <c r="H88" s="88" t="s">
        <v>30</v>
      </c>
      <c r="I88" s="88"/>
      <c r="J88" s="88"/>
      <c r="K88" s="88"/>
      <c r="L88" s="88"/>
      <c r="M88" s="88" t="s">
        <v>30</v>
      </c>
      <c r="N88" s="88"/>
      <c r="O88" s="88"/>
    </row>
    <row r="89" spans="1:15" x14ac:dyDescent="0.2">
      <c r="A89" s="71" t="s">
        <v>70</v>
      </c>
      <c r="B89" s="127" t="s">
        <v>23</v>
      </c>
      <c r="C89" s="90">
        <v>18.13</v>
      </c>
      <c r="D89" s="90">
        <v>10.94</v>
      </c>
      <c r="E89" s="88"/>
      <c r="F89" s="88" t="s">
        <v>30</v>
      </c>
      <c r="G89" s="88"/>
      <c r="H89" s="88" t="s">
        <v>30</v>
      </c>
      <c r="I89" s="88"/>
      <c r="J89" s="88"/>
      <c r="K89" s="88"/>
      <c r="L89" s="88"/>
      <c r="M89" s="88" t="s">
        <v>30</v>
      </c>
      <c r="N89" s="88"/>
      <c r="O89" s="88"/>
    </row>
    <row r="90" spans="1:15" x14ac:dyDescent="0.2">
      <c r="A90" s="71" t="s">
        <v>65</v>
      </c>
      <c r="B90" s="127" t="s">
        <v>25</v>
      </c>
      <c r="C90" s="90">
        <v>34.17</v>
      </c>
      <c r="D90" s="90"/>
      <c r="E90" s="88"/>
      <c r="F90" s="88" t="s">
        <v>30</v>
      </c>
      <c r="G90" s="88"/>
      <c r="H90" s="88" t="s">
        <v>30</v>
      </c>
      <c r="I90" s="88"/>
      <c r="J90" s="88"/>
      <c r="K90" s="88"/>
      <c r="L90" s="88"/>
      <c r="M90" s="88"/>
      <c r="N90" s="88"/>
      <c r="O90" s="88"/>
    </row>
    <row r="91" spans="1:15" x14ac:dyDescent="0.2">
      <c r="A91" s="71" t="s">
        <v>111</v>
      </c>
      <c r="B91" s="127" t="s">
        <v>25</v>
      </c>
      <c r="C91" s="90">
        <v>69.680000000000007</v>
      </c>
      <c r="D91" s="90">
        <v>54.86</v>
      </c>
      <c r="E91" s="88"/>
      <c r="F91" s="88" t="s">
        <v>30</v>
      </c>
      <c r="G91" s="88"/>
      <c r="H91" s="88" t="s">
        <v>30</v>
      </c>
      <c r="I91" s="88" t="s">
        <v>30</v>
      </c>
      <c r="J91" s="88" t="s">
        <v>30</v>
      </c>
      <c r="K91" s="88"/>
      <c r="L91" s="88"/>
      <c r="M91" s="88" t="s">
        <v>30</v>
      </c>
      <c r="N91" s="88"/>
      <c r="O91" s="88"/>
    </row>
    <row r="92" spans="1:15" x14ac:dyDescent="0.2">
      <c r="A92" s="71" t="s">
        <v>67</v>
      </c>
      <c r="B92" s="127" t="s">
        <v>25</v>
      </c>
      <c r="C92" s="90">
        <v>78.23</v>
      </c>
      <c r="D92" s="90"/>
      <c r="E92" s="88"/>
      <c r="F92" s="88" t="s">
        <v>30</v>
      </c>
      <c r="G92" s="88"/>
      <c r="H92" s="88" t="s">
        <v>30</v>
      </c>
      <c r="I92" s="88"/>
      <c r="J92" s="88"/>
      <c r="K92" s="88"/>
      <c r="L92" s="88"/>
      <c r="M92" s="88"/>
      <c r="N92" s="88"/>
      <c r="O92" s="88"/>
    </row>
    <row r="93" spans="1:15" x14ac:dyDescent="0.2">
      <c r="A93" s="71" t="s">
        <v>68</v>
      </c>
      <c r="B93" s="121" t="s">
        <v>25</v>
      </c>
      <c r="C93" s="92">
        <v>24.8</v>
      </c>
      <c r="D93" s="92">
        <v>9</v>
      </c>
      <c r="E93" s="88"/>
      <c r="F93" s="88" t="s">
        <v>30</v>
      </c>
      <c r="G93" s="88"/>
      <c r="H93" s="88" t="s">
        <v>30</v>
      </c>
      <c r="I93" s="88"/>
      <c r="J93" s="88"/>
      <c r="K93" s="88"/>
      <c r="L93" s="88"/>
      <c r="M93" s="88" t="s">
        <v>30</v>
      </c>
      <c r="N93" s="88"/>
      <c r="O93" s="88"/>
    </row>
    <row r="94" spans="1:15" x14ac:dyDescent="0.2">
      <c r="A94" s="71" t="s">
        <v>69</v>
      </c>
      <c r="B94" s="121" t="s">
        <v>25</v>
      </c>
      <c r="C94" s="92">
        <v>15.21</v>
      </c>
      <c r="D94" s="92"/>
      <c r="E94" s="88"/>
      <c r="F94" s="88" t="s">
        <v>30</v>
      </c>
      <c r="G94" s="88"/>
      <c r="H94" s="88" t="s">
        <v>30</v>
      </c>
      <c r="I94" s="88"/>
      <c r="J94" s="88"/>
      <c r="K94" s="88"/>
      <c r="L94" s="88"/>
      <c r="M94" s="88"/>
      <c r="N94" s="88"/>
      <c r="O94" s="88"/>
    </row>
    <row r="95" spans="1:15" x14ac:dyDescent="0.2">
      <c r="A95" s="71" t="s">
        <v>125</v>
      </c>
      <c r="B95" s="127" t="s">
        <v>126</v>
      </c>
      <c r="C95" s="90">
        <v>17.3</v>
      </c>
      <c r="D95" s="90">
        <v>1.7</v>
      </c>
      <c r="E95" s="88"/>
      <c r="F95" s="88"/>
      <c r="G95" s="88"/>
      <c r="H95" s="88" t="s">
        <v>30</v>
      </c>
      <c r="I95" s="88"/>
      <c r="J95" s="88"/>
      <c r="K95" s="88"/>
      <c r="L95" s="88" t="s">
        <v>30</v>
      </c>
      <c r="M95" s="88" t="s">
        <v>30</v>
      </c>
      <c r="N95" s="88"/>
      <c r="O95" s="88"/>
    </row>
    <row r="96" spans="1:15" x14ac:dyDescent="0.2">
      <c r="A96" s="86"/>
      <c r="B96" s="127" t="s">
        <v>31</v>
      </c>
      <c r="C96" s="90">
        <v>3.4</v>
      </c>
      <c r="D96" s="90"/>
      <c r="E96" s="88"/>
      <c r="F96" s="88"/>
      <c r="G96" s="88" t="s">
        <v>30</v>
      </c>
      <c r="H96" s="88" t="s">
        <v>30</v>
      </c>
      <c r="I96" s="88"/>
      <c r="J96" s="88"/>
      <c r="K96" s="88"/>
      <c r="L96" s="88" t="s">
        <v>30</v>
      </c>
      <c r="M96" s="88"/>
      <c r="N96" s="88"/>
      <c r="O96" s="88"/>
    </row>
    <row r="97" spans="1:15" x14ac:dyDescent="0.2">
      <c r="A97" s="82" t="s">
        <v>102</v>
      </c>
      <c r="B97" s="128"/>
      <c r="C97" s="90"/>
      <c r="D97" s="90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</row>
    <row r="98" spans="1:15" x14ac:dyDescent="0.2">
      <c r="A98" s="124" t="s">
        <v>106</v>
      </c>
      <c r="B98" s="129" t="s">
        <v>95</v>
      </c>
      <c r="C98" s="90">
        <v>3.29</v>
      </c>
      <c r="D98" s="90"/>
      <c r="E98" s="88" t="s">
        <v>30</v>
      </c>
      <c r="F98" s="88"/>
      <c r="G98" s="88"/>
      <c r="H98" s="88" t="s">
        <v>30</v>
      </c>
      <c r="I98" s="88"/>
      <c r="J98" s="88"/>
      <c r="K98" s="88"/>
      <c r="L98" s="88"/>
      <c r="M98" s="88"/>
      <c r="N98" s="88"/>
      <c r="O98" s="88"/>
    </row>
    <row r="99" spans="1:15" x14ac:dyDescent="0.2">
      <c r="A99" s="71" t="s">
        <v>72</v>
      </c>
      <c r="B99" s="127" t="s">
        <v>54</v>
      </c>
      <c r="C99" s="90">
        <v>12.42</v>
      </c>
      <c r="D99" s="90">
        <v>9.86</v>
      </c>
      <c r="E99" s="88" t="s">
        <v>30</v>
      </c>
      <c r="F99" s="88"/>
      <c r="G99" s="88"/>
      <c r="H99" s="88" t="s">
        <v>30</v>
      </c>
      <c r="I99" s="88"/>
      <c r="J99" s="88"/>
      <c r="K99" s="88"/>
      <c r="L99" s="88"/>
      <c r="M99" s="88" t="s">
        <v>30</v>
      </c>
      <c r="N99" s="88"/>
      <c r="O99" s="88"/>
    </row>
    <row r="100" spans="1:15" x14ac:dyDescent="0.2">
      <c r="A100" s="71" t="s">
        <v>107</v>
      </c>
      <c r="B100" s="130" t="s">
        <v>93</v>
      </c>
      <c r="C100" s="90">
        <v>3.33</v>
      </c>
      <c r="D100" s="90"/>
      <c r="E100" s="88" t="s">
        <v>30</v>
      </c>
      <c r="F100" s="88"/>
      <c r="G100" s="88"/>
      <c r="H100" s="88" t="s">
        <v>30</v>
      </c>
      <c r="I100" s="88"/>
      <c r="J100" s="88"/>
      <c r="K100" s="88"/>
      <c r="L100" s="88"/>
      <c r="M100" s="88"/>
      <c r="N100" s="88"/>
      <c r="O100" s="88"/>
    </row>
    <row r="101" spans="1:15" x14ac:dyDescent="0.2">
      <c r="A101" s="71" t="s">
        <v>73</v>
      </c>
      <c r="B101" s="130" t="s">
        <v>56</v>
      </c>
      <c r="C101" s="90">
        <v>12.43</v>
      </c>
      <c r="D101" s="90">
        <v>9.86</v>
      </c>
      <c r="E101" s="88" t="s">
        <v>30</v>
      </c>
      <c r="F101" s="88"/>
      <c r="G101" s="88"/>
      <c r="H101" s="88" t="s">
        <v>30</v>
      </c>
      <c r="I101" s="88"/>
      <c r="J101" s="88"/>
      <c r="K101" s="88"/>
      <c r="L101" s="88"/>
      <c r="M101" s="88" t="s">
        <v>30</v>
      </c>
      <c r="N101" s="88"/>
      <c r="O101" s="88"/>
    </row>
    <row r="102" spans="1:15" x14ac:dyDescent="0.2">
      <c r="A102" s="71" t="s">
        <v>74</v>
      </c>
      <c r="B102" s="86" t="s">
        <v>23</v>
      </c>
      <c r="C102" s="90">
        <v>16.7</v>
      </c>
      <c r="D102" s="90">
        <f>7.5*2</f>
        <v>15</v>
      </c>
      <c r="E102" s="88"/>
      <c r="F102" s="88" t="s">
        <v>30</v>
      </c>
      <c r="G102" s="88"/>
      <c r="H102" s="88" t="s">
        <v>30</v>
      </c>
      <c r="I102" s="88"/>
      <c r="J102" s="88"/>
      <c r="K102" s="88"/>
      <c r="L102" s="88"/>
      <c r="M102" s="88" t="s">
        <v>30</v>
      </c>
      <c r="N102" s="88"/>
      <c r="O102" s="88"/>
    </row>
    <row r="103" spans="1:15" x14ac:dyDescent="0.2">
      <c r="A103" s="71" t="s">
        <v>78</v>
      </c>
      <c r="B103" s="86" t="s">
        <v>23</v>
      </c>
      <c r="C103" s="90">
        <v>18.399999999999999</v>
      </c>
      <c r="D103" s="90">
        <f>5.46*2</f>
        <v>10.92</v>
      </c>
      <c r="E103" s="88"/>
      <c r="F103" s="88" t="s">
        <v>30</v>
      </c>
      <c r="G103" s="88"/>
      <c r="H103" s="88" t="s">
        <v>30</v>
      </c>
      <c r="I103" s="88"/>
      <c r="J103" s="88"/>
      <c r="K103" s="88"/>
      <c r="L103" s="88"/>
      <c r="M103" s="88" t="s">
        <v>30</v>
      </c>
      <c r="N103" s="88"/>
      <c r="O103" s="88"/>
    </row>
    <row r="104" spans="1:15" x14ac:dyDescent="0.2">
      <c r="A104" s="71" t="s">
        <v>79</v>
      </c>
      <c r="B104" s="86" t="s">
        <v>23</v>
      </c>
      <c r="C104" s="90">
        <v>18.5</v>
      </c>
      <c r="D104" s="90">
        <v>10.84</v>
      </c>
      <c r="E104" s="88"/>
      <c r="F104" s="88" t="s">
        <v>30</v>
      </c>
      <c r="G104" s="88"/>
      <c r="H104" s="88" t="s">
        <v>30</v>
      </c>
      <c r="I104" s="88"/>
      <c r="J104" s="88"/>
      <c r="K104" s="88"/>
      <c r="L104" s="88"/>
      <c r="M104" s="88" t="s">
        <v>30</v>
      </c>
      <c r="N104" s="88"/>
      <c r="O104" s="88"/>
    </row>
    <row r="105" spans="1:15" x14ac:dyDescent="0.2">
      <c r="A105" s="71" t="s">
        <v>71</v>
      </c>
      <c r="B105" s="86" t="s">
        <v>25</v>
      </c>
      <c r="C105" s="90">
        <v>20.02</v>
      </c>
      <c r="D105" s="90"/>
      <c r="E105" s="88"/>
      <c r="F105" s="88" t="s">
        <v>30</v>
      </c>
      <c r="G105" s="88"/>
      <c r="H105" s="88" t="s">
        <v>30</v>
      </c>
      <c r="I105" s="88"/>
      <c r="J105" s="88"/>
      <c r="K105" s="88"/>
      <c r="L105" s="88"/>
      <c r="M105" s="88"/>
      <c r="N105" s="88"/>
      <c r="O105" s="88"/>
    </row>
    <row r="106" spans="1:15" x14ac:dyDescent="0.2">
      <c r="A106" s="71" t="s">
        <v>75</v>
      </c>
      <c r="B106" s="86" t="s">
        <v>25</v>
      </c>
      <c r="C106" s="90">
        <v>20.7</v>
      </c>
      <c r="D106" s="90"/>
      <c r="E106" s="88"/>
      <c r="F106" s="88" t="s">
        <v>30</v>
      </c>
      <c r="G106" s="88"/>
      <c r="H106" s="88" t="s">
        <v>30</v>
      </c>
      <c r="I106" s="88"/>
      <c r="J106" s="88"/>
      <c r="K106" s="88"/>
      <c r="L106" s="88"/>
      <c r="M106" s="88"/>
      <c r="N106" s="88"/>
      <c r="O106" s="88"/>
    </row>
    <row r="107" spans="1:15" x14ac:dyDescent="0.2">
      <c r="A107" s="71" t="s">
        <v>76</v>
      </c>
      <c r="B107" s="86" t="s">
        <v>25</v>
      </c>
      <c r="C107" s="90">
        <v>33.18</v>
      </c>
      <c r="D107" s="90">
        <f>7.56*2</f>
        <v>15.12</v>
      </c>
      <c r="E107" s="88"/>
      <c r="F107" s="88" t="s">
        <v>30</v>
      </c>
      <c r="G107" s="88"/>
      <c r="H107" s="88" t="s">
        <v>30</v>
      </c>
      <c r="I107" s="88"/>
      <c r="J107" s="88"/>
      <c r="K107" s="88"/>
      <c r="L107" s="88"/>
      <c r="M107" s="88" t="s">
        <v>30</v>
      </c>
      <c r="N107" s="88"/>
      <c r="O107" s="88"/>
    </row>
    <row r="108" spans="1:15" x14ac:dyDescent="0.2">
      <c r="A108" s="71" t="s">
        <v>77</v>
      </c>
      <c r="B108" s="86" t="s">
        <v>25</v>
      </c>
      <c r="C108" s="90">
        <v>22.72</v>
      </c>
      <c r="D108" s="90"/>
      <c r="E108" s="88"/>
      <c r="F108" s="88" t="s">
        <v>30</v>
      </c>
      <c r="G108" s="88"/>
      <c r="H108" s="88" t="s">
        <v>30</v>
      </c>
      <c r="I108" s="88"/>
      <c r="J108" s="88"/>
      <c r="K108" s="88"/>
      <c r="L108" s="88"/>
      <c r="M108" s="88"/>
      <c r="N108" s="88"/>
      <c r="O108" s="88"/>
    </row>
    <row r="109" spans="1:15" x14ac:dyDescent="0.2">
      <c r="A109" s="82" t="s">
        <v>101</v>
      </c>
      <c r="B109" s="98"/>
      <c r="C109" s="90"/>
      <c r="D109" s="90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</row>
    <row r="110" spans="1:15" x14ac:dyDescent="0.2">
      <c r="A110" s="86" t="s">
        <v>81</v>
      </c>
      <c r="B110" s="86" t="s">
        <v>23</v>
      </c>
      <c r="C110" s="90">
        <v>18.399999999999999</v>
      </c>
      <c r="D110" s="90">
        <f>5.42*2</f>
        <v>10.84</v>
      </c>
      <c r="E110" s="88"/>
      <c r="F110" s="88" t="s">
        <v>30</v>
      </c>
      <c r="G110" s="88"/>
      <c r="H110" s="88" t="s">
        <v>30</v>
      </c>
      <c r="I110" s="88"/>
      <c r="J110" s="88"/>
      <c r="K110" s="88"/>
      <c r="L110" s="88"/>
      <c r="M110" s="88" t="s">
        <v>30</v>
      </c>
      <c r="N110" s="88"/>
      <c r="O110" s="88"/>
    </row>
    <row r="111" spans="1:15" x14ac:dyDescent="0.2">
      <c r="A111" s="86" t="s">
        <v>82</v>
      </c>
      <c r="B111" s="86" t="s">
        <v>23</v>
      </c>
      <c r="C111" s="90">
        <v>18.5</v>
      </c>
      <c r="D111" s="90">
        <f>5.46*2</f>
        <v>10.92</v>
      </c>
      <c r="E111" s="88"/>
      <c r="F111" s="88" t="s">
        <v>30</v>
      </c>
      <c r="G111" s="88"/>
      <c r="H111" s="88" t="s">
        <v>30</v>
      </c>
      <c r="I111" s="88"/>
      <c r="J111" s="88"/>
      <c r="K111" s="88"/>
      <c r="L111" s="88"/>
      <c r="M111" s="88" t="s">
        <v>30</v>
      </c>
      <c r="N111" s="88"/>
      <c r="O111" s="88"/>
    </row>
    <row r="112" spans="1:15" x14ac:dyDescent="0.2">
      <c r="A112" s="86" t="s">
        <v>89</v>
      </c>
      <c r="B112" s="86" t="s">
        <v>25</v>
      </c>
      <c r="C112" s="90">
        <v>12.23</v>
      </c>
      <c r="D112" s="90"/>
      <c r="E112" s="88"/>
      <c r="F112" s="88" t="s">
        <v>30</v>
      </c>
      <c r="G112" s="88"/>
      <c r="H112" s="88" t="s">
        <v>30</v>
      </c>
      <c r="I112" s="88"/>
      <c r="J112" s="88"/>
      <c r="K112" s="88"/>
      <c r="L112" s="88"/>
      <c r="M112" s="88"/>
      <c r="N112" s="88"/>
      <c r="O112" s="88"/>
    </row>
    <row r="113" spans="1:15" x14ac:dyDescent="0.2">
      <c r="A113" s="82" t="s">
        <v>100</v>
      </c>
      <c r="B113" s="98"/>
      <c r="C113" s="90"/>
      <c r="D113" s="90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</row>
    <row r="114" spans="1:15" x14ac:dyDescent="0.2">
      <c r="A114" s="71" t="s">
        <v>83</v>
      </c>
      <c r="B114" s="86" t="s">
        <v>23</v>
      </c>
      <c r="C114" s="90">
        <v>18.399999999999999</v>
      </c>
      <c r="D114" s="90">
        <v>14.28</v>
      </c>
      <c r="E114" s="88"/>
      <c r="F114" s="88" t="s">
        <v>30</v>
      </c>
      <c r="G114" s="88"/>
      <c r="H114" s="88" t="s">
        <v>30</v>
      </c>
      <c r="I114" s="88"/>
      <c r="J114" s="88"/>
      <c r="K114" s="88"/>
      <c r="L114" s="88"/>
      <c r="M114" s="88" t="s">
        <v>30</v>
      </c>
      <c r="N114" s="88"/>
      <c r="O114" s="88"/>
    </row>
    <row r="115" spans="1:15" x14ac:dyDescent="0.2">
      <c r="A115" s="71" t="s">
        <v>85</v>
      </c>
      <c r="B115" s="86" t="s">
        <v>23</v>
      </c>
      <c r="C115" s="90">
        <v>18.5</v>
      </c>
      <c r="D115" s="90">
        <v>14.28</v>
      </c>
      <c r="E115" s="88"/>
      <c r="F115" s="88" t="s">
        <v>30</v>
      </c>
      <c r="G115" s="88"/>
      <c r="H115" s="88" t="s">
        <v>30</v>
      </c>
      <c r="I115" s="88"/>
      <c r="J115" s="88"/>
      <c r="K115" s="88"/>
      <c r="L115" s="88"/>
      <c r="M115" s="88" t="s">
        <v>30</v>
      </c>
      <c r="N115" s="88"/>
      <c r="O115" s="88"/>
    </row>
    <row r="116" spans="1:15" x14ac:dyDescent="0.2">
      <c r="A116" s="71" t="s">
        <v>84</v>
      </c>
      <c r="B116" s="86" t="s">
        <v>25</v>
      </c>
      <c r="C116" s="90">
        <v>23.16</v>
      </c>
      <c r="D116" s="90">
        <f>5.5*2</f>
        <v>11</v>
      </c>
      <c r="E116" s="88"/>
      <c r="F116" s="88" t="s">
        <v>30</v>
      </c>
      <c r="G116" s="88"/>
      <c r="H116" s="88" t="s">
        <v>30</v>
      </c>
      <c r="I116" s="88"/>
      <c r="J116" s="88"/>
      <c r="K116" s="88"/>
      <c r="L116" s="88"/>
      <c r="M116" s="88" t="s">
        <v>30</v>
      </c>
      <c r="N116" s="88"/>
      <c r="O116" s="88"/>
    </row>
    <row r="117" spans="1:15" x14ac:dyDescent="0.2">
      <c r="A117" s="131" t="s">
        <v>5</v>
      </c>
      <c r="B117" s="132"/>
      <c r="C117" s="133">
        <f>SUM(C119:C131)</f>
        <v>168.25</v>
      </c>
      <c r="D117" s="133">
        <f>SUM(D119:D131)</f>
        <v>114.96000000000001</v>
      </c>
      <c r="E117" s="134"/>
      <c r="F117" s="103"/>
      <c r="G117" s="103"/>
      <c r="H117" s="103"/>
      <c r="I117" s="117"/>
      <c r="J117" s="103"/>
      <c r="K117" s="103" t="s">
        <v>30</v>
      </c>
      <c r="L117" s="103"/>
      <c r="M117" s="117"/>
      <c r="N117" s="104" t="s">
        <v>30</v>
      </c>
      <c r="O117" s="103" t="s">
        <v>30</v>
      </c>
    </row>
    <row r="118" spans="1:15" x14ac:dyDescent="0.2">
      <c r="A118" s="86" t="s">
        <v>21</v>
      </c>
      <c r="B118" s="86" t="s">
        <v>22</v>
      </c>
      <c r="C118" s="90">
        <v>56.6</v>
      </c>
      <c r="D118" s="90">
        <f>6.53*2</f>
        <v>13.06</v>
      </c>
      <c r="E118" s="88"/>
      <c r="F118" s="88"/>
      <c r="G118" s="88"/>
      <c r="H118" s="88" t="s">
        <v>30</v>
      </c>
      <c r="I118" s="88"/>
      <c r="J118" s="88"/>
      <c r="K118" s="88"/>
      <c r="L118" s="88" t="s">
        <v>30</v>
      </c>
      <c r="M118" s="88" t="s">
        <v>30</v>
      </c>
      <c r="N118" s="88"/>
      <c r="O118" s="88"/>
    </row>
    <row r="119" spans="1:15" x14ac:dyDescent="0.2">
      <c r="A119" s="86" t="s">
        <v>21</v>
      </c>
      <c r="B119" s="86" t="s">
        <v>134</v>
      </c>
      <c r="C119" s="90">
        <v>13.32</v>
      </c>
      <c r="D119" s="90"/>
      <c r="E119" s="88"/>
      <c r="F119" s="88"/>
      <c r="G119" s="88"/>
      <c r="H119" s="88" t="s">
        <v>30</v>
      </c>
      <c r="I119" s="88"/>
      <c r="J119" s="88"/>
      <c r="K119" s="88"/>
      <c r="L119" s="88" t="s">
        <v>30</v>
      </c>
      <c r="M119" s="88"/>
      <c r="N119" s="88"/>
      <c r="O119" s="88"/>
    </row>
    <row r="120" spans="1:15" x14ac:dyDescent="0.2">
      <c r="A120" s="86" t="s">
        <v>21</v>
      </c>
      <c r="B120" s="86" t="s">
        <v>26</v>
      </c>
      <c r="C120" s="90">
        <v>14.82</v>
      </c>
      <c r="D120" s="90">
        <f>2.86*2</f>
        <v>5.72</v>
      </c>
      <c r="E120" s="88"/>
      <c r="F120" s="88"/>
      <c r="G120" s="88"/>
      <c r="H120" s="88" t="s">
        <v>30</v>
      </c>
      <c r="I120" s="88"/>
      <c r="J120" s="88"/>
      <c r="K120" s="88"/>
      <c r="L120" s="88" t="s">
        <v>30</v>
      </c>
      <c r="M120" s="88" t="s">
        <v>30</v>
      </c>
      <c r="N120" s="88"/>
      <c r="O120" s="88"/>
    </row>
    <row r="121" spans="1:15" x14ac:dyDescent="0.2">
      <c r="A121" s="86" t="s">
        <v>21</v>
      </c>
      <c r="B121" s="86" t="s">
        <v>25</v>
      </c>
      <c r="C121" s="90">
        <v>35.47</v>
      </c>
      <c r="D121" s="90">
        <f>1.97*2</f>
        <v>3.94</v>
      </c>
      <c r="E121" s="88"/>
      <c r="F121" s="88" t="s">
        <v>30</v>
      </c>
      <c r="G121" s="88"/>
      <c r="H121" s="88" t="s">
        <v>30</v>
      </c>
      <c r="I121" s="88"/>
      <c r="J121" s="88" t="s">
        <v>30</v>
      </c>
      <c r="K121" s="88"/>
      <c r="L121" s="88"/>
      <c r="M121" s="88" t="s">
        <v>30</v>
      </c>
      <c r="N121" s="88"/>
      <c r="O121" s="88"/>
    </row>
    <row r="122" spans="1:15" x14ac:dyDescent="0.2">
      <c r="A122" s="86" t="s">
        <v>21</v>
      </c>
      <c r="B122" s="86" t="s">
        <v>25</v>
      </c>
      <c r="C122" s="90">
        <v>24.8</v>
      </c>
      <c r="D122" s="90">
        <f>3.6*2</f>
        <v>7.2</v>
      </c>
      <c r="E122" s="88"/>
      <c r="F122" s="88" t="s">
        <v>30</v>
      </c>
      <c r="G122" s="88"/>
      <c r="H122" s="88" t="s">
        <v>30</v>
      </c>
      <c r="I122" s="88"/>
      <c r="J122" s="88"/>
      <c r="K122" s="88"/>
      <c r="L122" s="88"/>
      <c r="M122" s="88" t="s">
        <v>30</v>
      </c>
      <c r="N122" s="88"/>
      <c r="O122" s="88"/>
    </row>
    <row r="123" spans="1:15" x14ac:dyDescent="0.2">
      <c r="A123" s="86" t="s">
        <v>21</v>
      </c>
      <c r="B123" s="86" t="s">
        <v>108</v>
      </c>
      <c r="C123" s="90">
        <v>4.4000000000000004</v>
      </c>
      <c r="D123" s="90"/>
      <c r="E123" s="88"/>
      <c r="F123" s="88" t="s">
        <v>30</v>
      </c>
      <c r="G123" s="88"/>
      <c r="H123" s="88" t="s">
        <v>30</v>
      </c>
      <c r="I123" s="88"/>
      <c r="J123" s="88"/>
      <c r="K123" s="88"/>
      <c r="L123" s="88"/>
      <c r="M123" s="88"/>
      <c r="N123" s="88"/>
      <c r="O123" s="88"/>
    </row>
    <row r="124" spans="1:15" x14ac:dyDescent="0.2">
      <c r="A124" s="86" t="s">
        <v>39</v>
      </c>
      <c r="B124" s="86" t="s">
        <v>108</v>
      </c>
      <c r="C124" s="90">
        <v>8.4</v>
      </c>
      <c r="D124" s="90"/>
      <c r="E124" s="88"/>
      <c r="F124" s="88" t="s">
        <v>30</v>
      </c>
      <c r="G124" s="88"/>
      <c r="H124" s="88" t="s">
        <v>30</v>
      </c>
      <c r="I124" s="88"/>
      <c r="J124" s="88"/>
      <c r="K124" s="88"/>
      <c r="L124" s="88"/>
      <c r="M124" s="88"/>
      <c r="N124" s="88"/>
      <c r="O124" s="88"/>
    </row>
    <row r="125" spans="1:15" x14ac:dyDescent="0.2">
      <c r="A125" s="86" t="s">
        <v>39</v>
      </c>
      <c r="B125" s="86" t="s">
        <v>110</v>
      </c>
      <c r="C125" s="90"/>
      <c r="D125" s="90">
        <v>27.1</v>
      </c>
      <c r="E125" s="88"/>
      <c r="F125" s="88"/>
      <c r="G125" s="88"/>
      <c r="H125" s="88" t="s">
        <v>30</v>
      </c>
      <c r="I125" s="88"/>
      <c r="J125" s="88"/>
      <c r="K125" s="88"/>
      <c r="L125" s="88"/>
      <c r="M125" s="88" t="s">
        <v>30</v>
      </c>
      <c r="N125" s="88"/>
      <c r="O125" s="88"/>
    </row>
    <row r="126" spans="1:15" x14ac:dyDescent="0.2">
      <c r="A126" s="86" t="s">
        <v>33</v>
      </c>
      <c r="B126" s="86" t="s">
        <v>108</v>
      </c>
      <c r="C126" s="90">
        <v>8.4</v>
      </c>
      <c r="D126" s="90">
        <f>3.5*2</f>
        <v>7</v>
      </c>
      <c r="E126" s="88"/>
      <c r="F126" s="88" t="s">
        <v>30</v>
      </c>
      <c r="G126" s="88"/>
      <c r="H126" s="88" t="s">
        <v>30</v>
      </c>
      <c r="I126" s="88"/>
      <c r="J126" s="88"/>
      <c r="K126" s="88"/>
      <c r="L126" s="88"/>
      <c r="M126" s="88" t="s">
        <v>30</v>
      </c>
      <c r="N126" s="88"/>
      <c r="O126" s="88"/>
    </row>
    <row r="127" spans="1:15" x14ac:dyDescent="0.2">
      <c r="A127" s="86" t="s">
        <v>34</v>
      </c>
      <c r="B127" s="86" t="s">
        <v>108</v>
      </c>
      <c r="C127" s="90">
        <v>2.8</v>
      </c>
      <c r="D127" s="90">
        <f>3.5*2</f>
        <v>7</v>
      </c>
      <c r="E127" s="88"/>
      <c r="F127" s="88" t="s">
        <v>30</v>
      </c>
      <c r="G127" s="88"/>
      <c r="H127" s="88" t="s">
        <v>30</v>
      </c>
      <c r="I127" s="88"/>
      <c r="J127" s="88"/>
      <c r="K127" s="88"/>
      <c r="L127" s="88"/>
      <c r="M127" s="88" t="s">
        <v>30</v>
      </c>
      <c r="N127" s="88"/>
      <c r="O127" s="88"/>
    </row>
    <row r="128" spans="1:15" x14ac:dyDescent="0.2">
      <c r="A128" s="86" t="s">
        <v>27</v>
      </c>
      <c r="B128" s="86" t="s">
        <v>23</v>
      </c>
      <c r="C128" s="90">
        <v>18.100000000000001</v>
      </c>
      <c r="D128" s="90">
        <f>9.5*2</f>
        <v>19</v>
      </c>
      <c r="E128" s="88"/>
      <c r="F128" s="88" t="s">
        <v>30</v>
      </c>
      <c r="G128" s="88"/>
      <c r="H128" s="88" t="s">
        <v>30</v>
      </c>
      <c r="I128" s="88"/>
      <c r="J128" s="88"/>
      <c r="K128" s="88"/>
      <c r="L128" s="88"/>
      <c r="M128" s="88" t="s">
        <v>30</v>
      </c>
      <c r="N128" s="88"/>
      <c r="O128" s="88"/>
    </row>
    <row r="129" spans="1:15" x14ac:dyDescent="0.2">
      <c r="A129" s="86" t="s">
        <v>28</v>
      </c>
      <c r="B129" s="86" t="s">
        <v>23</v>
      </c>
      <c r="C129" s="90">
        <v>18.100000000000001</v>
      </c>
      <c r="D129" s="90">
        <f>9.5*2</f>
        <v>19</v>
      </c>
      <c r="E129" s="88"/>
      <c r="F129" s="88" t="s">
        <v>30</v>
      </c>
      <c r="G129" s="88"/>
      <c r="H129" s="88" t="s">
        <v>30</v>
      </c>
      <c r="I129" s="88"/>
      <c r="J129" s="88"/>
      <c r="K129" s="88"/>
      <c r="L129" s="88"/>
      <c r="M129" s="88" t="s">
        <v>30</v>
      </c>
      <c r="N129" s="88"/>
      <c r="O129" s="88"/>
    </row>
    <row r="130" spans="1:15" x14ac:dyDescent="0.2">
      <c r="A130" s="86" t="s">
        <v>29</v>
      </c>
      <c r="B130" s="86" t="s">
        <v>23</v>
      </c>
      <c r="C130" s="90">
        <v>18.100000000000001</v>
      </c>
      <c r="D130" s="90">
        <f>9.5*2</f>
        <v>19</v>
      </c>
      <c r="E130" s="88"/>
      <c r="F130" s="88" t="s">
        <v>30</v>
      </c>
      <c r="G130" s="88"/>
      <c r="H130" s="88" t="s">
        <v>30</v>
      </c>
      <c r="I130" s="88"/>
      <c r="J130" s="88"/>
      <c r="K130" s="88"/>
      <c r="L130" s="88"/>
      <c r="M130" s="88" t="s">
        <v>30</v>
      </c>
      <c r="N130" s="88"/>
      <c r="O130" s="88"/>
    </row>
    <row r="131" spans="1:15" x14ac:dyDescent="0.2">
      <c r="A131" s="86"/>
      <c r="B131" s="86" t="s">
        <v>31</v>
      </c>
      <c r="C131" s="90">
        <v>1.54</v>
      </c>
      <c r="D131" s="90"/>
      <c r="E131" s="88"/>
      <c r="F131" s="88"/>
      <c r="G131" s="88" t="s">
        <v>30</v>
      </c>
      <c r="H131" s="88" t="s">
        <v>30</v>
      </c>
      <c r="I131" s="88"/>
      <c r="J131" s="88"/>
      <c r="K131" s="88"/>
      <c r="L131" s="88" t="s">
        <v>30</v>
      </c>
      <c r="M131" s="88"/>
      <c r="N131" s="88"/>
      <c r="O131" s="88"/>
    </row>
    <row r="132" spans="1:15" x14ac:dyDescent="0.2">
      <c r="A132" s="135" t="s">
        <v>6</v>
      </c>
      <c r="B132" s="132"/>
      <c r="C132" s="133">
        <f>SUM(C133:C145)</f>
        <v>230.79</v>
      </c>
      <c r="D132" s="133">
        <f>SUM(D133:D145)</f>
        <v>98.52</v>
      </c>
      <c r="E132" s="134"/>
      <c r="F132" s="103"/>
      <c r="G132" s="103"/>
      <c r="H132" s="103"/>
      <c r="I132" s="103"/>
      <c r="J132" s="103"/>
      <c r="K132" s="103" t="s">
        <v>30</v>
      </c>
      <c r="L132" s="103"/>
      <c r="M132" s="103"/>
      <c r="N132" s="103" t="s">
        <v>30</v>
      </c>
      <c r="O132" s="104" t="s">
        <v>30</v>
      </c>
    </row>
    <row r="133" spans="1:15" x14ac:dyDescent="0.2">
      <c r="A133" s="86" t="s">
        <v>21</v>
      </c>
      <c r="B133" s="86" t="s">
        <v>22</v>
      </c>
      <c r="C133" s="90">
        <v>55.16</v>
      </c>
      <c r="D133" s="90">
        <f>4.5*2</f>
        <v>9</v>
      </c>
      <c r="E133" s="88"/>
      <c r="F133" s="88"/>
      <c r="G133" s="88"/>
      <c r="H133" s="88" t="s">
        <v>30</v>
      </c>
      <c r="I133" s="88"/>
      <c r="J133" s="88"/>
      <c r="K133" s="88"/>
      <c r="L133" s="88" t="s">
        <v>30</v>
      </c>
      <c r="M133" s="88" t="s">
        <v>30</v>
      </c>
      <c r="N133" s="88"/>
      <c r="O133" s="136"/>
    </row>
    <row r="134" spans="1:15" x14ac:dyDescent="0.2">
      <c r="A134" s="71" t="s">
        <v>21</v>
      </c>
      <c r="B134" s="71" t="s">
        <v>134</v>
      </c>
      <c r="C134" s="92">
        <v>9.1999999999999993</v>
      </c>
      <c r="D134" s="92"/>
      <c r="E134" s="93"/>
      <c r="F134" s="93"/>
      <c r="G134" s="93"/>
      <c r="H134" s="93" t="s">
        <v>30</v>
      </c>
      <c r="I134" s="93"/>
      <c r="J134" s="126"/>
      <c r="K134" s="88"/>
      <c r="L134" s="88" t="s">
        <v>30</v>
      </c>
      <c r="M134" s="88"/>
      <c r="N134" s="88"/>
      <c r="O134" s="136"/>
    </row>
    <row r="135" spans="1:15" x14ac:dyDescent="0.2">
      <c r="A135" s="71" t="s">
        <v>21</v>
      </c>
      <c r="B135" s="71" t="s">
        <v>25</v>
      </c>
      <c r="C135" s="92">
        <v>18.68</v>
      </c>
      <c r="D135" s="92"/>
      <c r="E135" s="93"/>
      <c r="F135" s="93" t="s">
        <v>30</v>
      </c>
      <c r="G135" s="93"/>
      <c r="H135" s="93" t="s">
        <v>30</v>
      </c>
      <c r="I135" s="93"/>
      <c r="J135" s="126"/>
      <c r="K135" s="88"/>
      <c r="L135" s="88"/>
      <c r="M135" s="88"/>
      <c r="N135" s="88"/>
      <c r="O135" s="136"/>
    </row>
    <row r="136" spans="1:15" x14ac:dyDescent="0.2">
      <c r="A136" s="71" t="s">
        <v>32</v>
      </c>
      <c r="B136" s="71" t="s">
        <v>25</v>
      </c>
      <c r="C136" s="92">
        <v>44.04</v>
      </c>
      <c r="D136" s="92">
        <v>14.68</v>
      </c>
      <c r="E136" s="93"/>
      <c r="F136" s="93" t="s">
        <v>30</v>
      </c>
      <c r="G136" s="93"/>
      <c r="H136" s="93" t="s">
        <v>30</v>
      </c>
      <c r="I136" s="93"/>
      <c r="J136" s="126"/>
      <c r="K136" s="88"/>
      <c r="L136" s="88"/>
      <c r="M136" s="88" t="s">
        <v>30</v>
      </c>
      <c r="N136" s="88"/>
      <c r="O136" s="136"/>
    </row>
    <row r="137" spans="1:15" x14ac:dyDescent="0.2">
      <c r="A137" s="94" t="s">
        <v>21</v>
      </c>
      <c r="B137" s="94" t="s">
        <v>112</v>
      </c>
      <c r="C137" s="95">
        <v>14.8</v>
      </c>
      <c r="D137" s="95">
        <f>8.8*2</f>
        <v>17.600000000000001</v>
      </c>
      <c r="E137" s="96"/>
      <c r="F137" s="96" t="s">
        <v>30</v>
      </c>
      <c r="G137" s="96"/>
      <c r="H137" s="96" t="s">
        <v>30</v>
      </c>
      <c r="I137" s="96"/>
      <c r="J137" s="137"/>
      <c r="K137" s="97"/>
      <c r="L137" s="97"/>
      <c r="M137" s="97" t="s">
        <v>30</v>
      </c>
      <c r="N137" s="88"/>
      <c r="O137" s="136"/>
    </row>
    <row r="138" spans="1:15" x14ac:dyDescent="0.2">
      <c r="A138" s="71" t="s">
        <v>21</v>
      </c>
      <c r="B138" s="71" t="s">
        <v>108</v>
      </c>
      <c r="C138" s="92">
        <v>7.9</v>
      </c>
      <c r="D138" s="92"/>
      <c r="E138" s="93"/>
      <c r="F138" s="93" t="s">
        <v>30</v>
      </c>
      <c r="G138" s="93"/>
      <c r="H138" s="93" t="s">
        <v>30</v>
      </c>
      <c r="I138" s="93"/>
      <c r="J138" s="126"/>
      <c r="K138" s="88"/>
      <c r="L138" s="88"/>
      <c r="M138" s="88"/>
      <c r="N138" s="88"/>
      <c r="O138" s="136"/>
    </row>
    <row r="139" spans="1:15" x14ac:dyDescent="0.2">
      <c r="A139" s="86" t="s">
        <v>39</v>
      </c>
      <c r="B139" s="86" t="s">
        <v>108</v>
      </c>
      <c r="C139" s="90">
        <v>8</v>
      </c>
      <c r="D139" s="90"/>
      <c r="E139" s="88"/>
      <c r="F139" s="88" t="s">
        <v>30</v>
      </c>
      <c r="G139" s="88"/>
      <c r="H139" s="88" t="s">
        <v>30</v>
      </c>
      <c r="I139" s="88"/>
      <c r="J139" s="88"/>
      <c r="K139" s="88"/>
      <c r="L139" s="88"/>
      <c r="M139" s="88"/>
      <c r="N139" s="88"/>
      <c r="O139" s="136"/>
    </row>
    <row r="140" spans="1:15" x14ac:dyDescent="0.2">
      <c r="A140" s="86" t="s">
        <v>33</v>
      </c>
      <c r="B140" s="86" t="s">
        <v>108</v>
      </c>
      <c r="C140" s="90">
        <v>8.0500000000000007</v>
      </c>
      <c r="D140" s="90"/>
      <c r="E140" s="88"/>
      <c r="F140" s="88" t="s">
        <v>30</v>
      </c>
      <c r="G140" s="88"/>
      <c r="H140" s="88" t="s">
        <v>30</v>
      </c>
      <c r="I140" s="88"/>
      <c r="J140" s="88"/>
      <c r="K140" s="88"/>
      <c r="L140" s="88"/>
      <c r="M140" s="88"/>
      <c r="N140" s="88"/>
      <c r="O140" s="136"/>
    </row>
    <row r="141" spans="1:15" x14ac:dyDescent="0.2">
      <c r="A141" s="86" t="s">
        <v>34</v>
      </c>
      <c r="B141" s="86" t="s">
        <v>108</v>
      </c>
      <c r="C141" s="90">
        <v>8.5</v>
      </c>
      <c r="D141" s="90"/>
      <c r="E141" s="88"/>
      <c r="F141" s="88" t="s">
        <v>30</v>
      </c>
      <c r="G141" s="88"/>
      <c r="H141" s="88" t="s">
        <v>30</v>
      </c>
      <c r="I141" s="88"/>
      <c r="J141" s="88"/>
      <c r="K141" s="88"/>
      <c r="L141" s="88"/>
      <c r="M141" s="88"/>
      <c r="N141" s="88"/>
      <c r="O141" s="136"/>
    </row>
    <row r="142" spans="1:15" x14ac:dyDescent="0.2">
      <c r="A142" s="86" t="s">
        <v>27</v>
      </c>
      <c r="B142" s="86" t="s">
        <v>23</v>
      </c>
      <c r="C142" s="90">
        <v>18.07</v>
      </c>
      <c r="D142" s="90">
        <f>3*2</f>
        <v>6</v>
      </c>
      <c r="E142" s="88"/>
      <c r="F142" s="88" t="s">
        <v>30</v>
      </c>
      <c r="G142" s="88"/>
      <c r="H142" s="88" t="s">
        <v>30</v>
      </c>
      <c r="I142" s="88"/>
      <c r="J142" s="88"/>
      <c r="K142" s="88"/>
      <c r="L142" s="88"/>
      <c r="M142" s="88" t="s">
        <v>30</v>
      </c>
      <c r="N142" s="88"/>
      <c r="O142" s="136"/>
    </row>
    <row r="143" spans="1:15" x14ac:dyDescent="0.2">
      <c r="A143" s="86" t="s">
        <v>28</v>
      </c>
      <c r="B143" s="86" t="s">
        <v>23</v>
      </c>
      <c r="C143" s="90">
        <v>18.07</v>
      </c>
      <c r="D143" s="90">
        <f>8.55*2</f>
        <v>17.100000000000001</v>
      </c>
      <c r="E143" s="88"/>
      <c r="F143" s="88" t="s">
        <v>30</v>
      </c>
      <c r="G143" s="88"/>
      <c r="H143" s="88" t="s">
        <v>30</v>
      </c>
      <c r="I143" s="88"/>
      <c r="J143" s="88"/>
      <c r="K143" s="88"/>
      <c r="L143" s="88"/>
      <c r="M143" s="88" t="s">
        <v>30</v>
      </c>
      <c r="N143" s="88"/>
      <c r="O143" s="136"/>
    </row>
    <row r="144" spans="1:15" x14ac:dyDescent="0.2">
      <c r="A144" s="86" t="s">
        <v>29</v>
      </c>
      <c r="B144" s="86" t="s">
        <v>23</v>
      </c>
      <c r="C144" s="90">
        <v>18.07</v>
      </c>
      <c r="D144" s="90">
        <f>17.07*2</f>
        <v>34.14</v>
      </c>
      <c r="E144" s="88"/>
      <c r="F144" s="88" t="s">
        <v>30</v>
      </c>
      <c r="G144" s="88"/>
      <c r="H144" s="88" t="s">
        <v>30</v>
      </c>
      <c r="I144" s="88"/>
      <c r="J144" s="88"/>
      <c r="K144" s="88"/>
      <c r="L144" s="88"/>
      <c r="M144" s="88" t="s">
        <v>30</v>
      </c>
      <c r="N144" s="88"/>
      <c r="O144" s="136"/>
    </row>
    <row r="145" spans="1:15" x14ac:dyDescent="0.2">
      <c r="A145" s="71"/>
      <c r="B145" s="71" t="s">
        <v>31</v>
      </c>
      <c r="C145" s="92">
        <v>2.25</v>
      </c>
      <c r="D145" s="92"/>
      <c r="E145" s="126"/>
      <c r="F145" s="126"/>
      <c r="G145" s="88" t="s">
        <v>30</v>
      </c>
      <c r="H145" s="88" t="s">
        <v>30</v>
      </c>
      <c r="I145" s="88"/>
      <c r="J145" s="88"/>
      <c r="K145" s="88"/>
      <c r="L145" s="88" t="s">
        <v>30</v>
      </c>
      <c r="M145" s="88"/>
      <c r="N145" s="88"/>
      <c r="O145" s="136"/>
    </row>
    <row r="146" spans="1:15" x14ac:dyDescent="0.2">
      <c r="A146" s="131" t="s">
        <v>8</v>
      </c>
      <c r="B146" s="138"/>
      <c r="C146" s="83">
        <f>SUM(C147:C155)</f>
        <v>184.01300000000003</v>
      </c>
      <c r="D146" s="83">
        <f>SUM(D147:D155)</f>
        <v>66.28</v>
      </c>
      <c r="E146" s="103"/>
      <c r="F146" s="103"/>
      <c r="G146" s="103"/>
      <c r="H146" s="103"/>
      <c r="I146" s="103"/>
      <c r="J146" s="103"/>
      <c r="K146" s="103" t="s">
        <v>30</v>
      </c>
      <c r="L146" s="103"/>
      <c r="M146" s="103"/>
      <c r="N146" s="103" t="s">
        <v>30</v>
      </c>
      <c r="O146" s="104" t="s">
        <v>30</v>
      </c>
    </row>
    <row r="147" spans="1:15" x14ac:dyDescent="0.2">
      <c r="A147" s="86" t="s">
        <v>21</v>
      </c>
      <c r="B147" s="86" t="s">
        <v>22</v>
      </c>
      <c r="C147" s="90">
        <v>55.16</v>
      </c>
      <c r="D147" s="90">
        <v>17</v>
      </c>
      <c r="E147" s="88"/>
      <c r="F147" s="88"/>
      <c r="G147" s="88"/>
      <c r="H147" s="88" t="s">
        <v>30</v>
      </c>
      <c r="I147" s="88"/>
      <c r="J147" s="88"/>
      <c r="K147" s="88"/>
      <c r="L147" s="88" t="s">
        <v>30</v>
      </c>
      <c r="M147" s="88" t="s">
        <v>30</v>
      </c>
      <c r="N147" s="88"/>
      <c r="O147" s="136"/>
    </row>
    <row r="148" spans="1:15" x14ac:dyDescent="0.2">
      <c r="A148" s="86" t="s">
        <v>21</v>
      </c>
      <c r="B148" s="86" t="s">
        <v>134</v>
      </c>
      <c r="C148" s="90">
        <v>9.5</v>
      </c>
      <c r="D148" s="90"/>
      <c r="E148" s="88"/>
      <c r="F148" s="88"/>
      <c r="G148" s="88"/>
      <c r="H148" s="88" t="s">
        <v>30</v>
      </c>
      <c r="I148" s="88"/>
      <c r="J148" s="88"/>
      <c r="K148" s="88"/>
      <c r="L148" s="88" t="s">
        <v>30</v>
      </c>
      <c r="M148" s="88"/>
      <c r="N148" s="88"/>
      <c r="O148" s="136"/>
    </row>
    <row r="149" spans="1:15" x14ac:dyDescent="0.2">
      <c r="A149" s="86" t="s">
        <v>21</v>
      </c>
      <c r="B149" s="86" t="s">
        <v>26</v>
      </c>
      <c r="C149" s="90">
        <v>39.832999999999998</v>
      </c>
      <c r="D149" s="90"/>
      <c r="E149" s="88"/>
      <c r="F149" s="88"/>
      <c r="G149" s="88"/>
      <c r="H149" s="88" t="s">
        <v>30</v>
      </c>
      <c r="I149" s="88"/>
      <c r="J149" s="88"/>
      <c r="K149" s="88"/>
      <c r="L149" s="88" t="s">
        <v>30</v>
      </c>
      <c r="M149" s="88"/>
      <c r="N149" s="88"/>
      <c r="O149" s="136"/>
    </row>
    <row r="150" spans="1:15" x14ac:dyDescent="0.2">
      <c r="A150" s="86" t="s">
        <v>21</v>
      </c>
      <c r="B150" s="86" t="s">
        <v>25</v>
      </c>
      <c r="C150" s="90">
        <v>21.93</v>
      </c>
      <c r="D150" s="90">
        <f>2.5*2</f>
        <v>5</v>
      </c>
      <c r="E150" s="88"/>
      <c r="F150" s="88"/>
      <c r="G150" s="88"/>
      <c r="H150" s="88" t="s">
        <v>30</v>
      </c>
      <c r="I150" s="88"/>
      <c r="J150" s="88"/>
      <c r="K150" s="88"/>
      <c r="L150" s="88" t="s">
        <v>30</v>
      </c>
      <c r="M150" s="88" t="s">
        <v>30</v>
      </c>
      <c r="N150" s="88"/>
      <c r="O150" s="136"/>
    </row>
    <row r="151" spans="1:15" x14ac:dyDescent="0.2">
      <c r="A151" s="86" t="s">
        <v>32</v>
      </c>
      <c r="B151" s="86" t="s">
        <v>108</v>
      </c>
      <c r="C151" s="90">
        <v>4.71</v>
      </c>
      <c r="D151" s="90"/>
      <c r="E151" s="88"/>
      <c r="F151" s="88" t="s">
        <v>30</v>
      </c>
      <c r="G151" s="88"/>
      <c r="H151" s="88" t="s">
        <v>30</v>
      </c>
      <c r="I151" s="88"/>
      <c r="J151" s="88"/>
      <c r="K151" s="88"/>
      <c r="L151" s="88"/>
      <c r="M151" s="88"/>
      <c r="N151" s="88"/>
      <c r="O151" s="136"/>
    </row>
    <row r="152" spans="1:15" x14ac:dyDescent="0.2">
      <c r="A152" s="86" t="s">
        <v>39</v>
      </c>
      <c r="B152" s="86" t="s">
        <v>108</v>
      </c>
      <c r="C152" s="90">
        <v>7.8</v>
      </c>
      <c r="D152" s="90">
        <f>3.5*2</f>
        <v>7</v>
      </c>
      <c r="E152" s="88"/>
      <c r="F152" s="88" t="s">
        <v>30</v>
      </c>
      <c r="G152" s="88"/>
      <c r="H152" s="88" t="s">
        <v>30</v>
      </c>
      <c r="I152" s="88"/>
      <c r="J152" s="88" t="s">
        <v>30</v>
      </c>
      <c r="K152" s="88"/>
      <c r="L152" s="88"/>
      <c r="M152" s="88" t="s">
        <v>30</v>
      </c>
      <c r="N152" s="88"/>
      <c r="O152" s="136"/>
    </row>
    <row r="153" spans="1:15" s="203" customFormat="1" x14ac:dyDescent="0.2">
      <c r="A153" s="98" t="s">
        <v>33</v>
      </c>
      <c r="B153" s="98" t="s">
        <v>108</v>
      </c>
      <c r="C153" s="99">
        <v>7.6</v>
      </c>
      <c r="D153" s="99"/>
      <c r="E153" s="97"/>
      <c r="F153" s="97" t="s">
        <v>30</v>
      </c>
      <c r="G153" s="97"/>
      <c r="H153" s="97" t="s">
        <v>30</v>
      </c>
      <c r="I153" s="97"/>
      <c r="J153" s="97"/>
      <c r="K153" s="97"/>
      <c r="L153" s="97"/>
      <c r="M153" s="97"/>
      <c r="N153" s="97"/>
      <c r="O153" s="139"/>
    </row>
    <row r="154" spans="1:15" x14ac:dyDescent="0.2">
      <c r="A154" s="86" t="s">
        <v>27</v>
      </c>
      <c r="B154" s="86" t="s">
        <v>23</v>
      </c>
      <c r="C154" s="90">
        <v>18.739999999999998</v>
      </c>
      <c r="D154" s="90">
        <v>18.64</v>
      </c>
      <c r="E154" s="88"/>
      <c r="F154" s="88" t="s">
        <v>30</v>
      </c>
      <c r="G154" s="88"/>
      <c r="H154" s="88" t="s">
        <v>30</v>
      </c>
      <c r="I154" s="88"/>
      <c r="J154" s="88"/>
      <c r="K154" s="88"/>
      <c r="L154" s="88"/>
      <c r="M154" s="88" t="s">
        <v>30</v>
      </c>
      <c r="N154" s="88"/>
      <c r="O154" s="136"/>
    </row>
    <row r="155" spans="1:15" x14ac:dyDescent="0.2">
      <c r="A155" s="86" t="s">
        <v>28</v>
      </c>
      <c r="B155" s="86" t="s">
        <v>23</v>
      </c>
      <c r="C155" s="90">
        <v>18.739999999999998</v>
      </c>
      <c r="D155" s="90">
        <v>18.64</v>
      </c>
      <c r="E155" s="88"/>
      <c r="F155" s="88" t="s">
        <v>30</v>
      </c>
      <c r="G155" s="88"/>
      <c r="H155" s="88" t="s">
        <v>30</v>
      </c>
      <c r="I155" s="88"/>
      <c r="J155" s="88"/>
      <c r="K155" s="88"/>
      <c r="L155" s="88"/>
      <c r="M155" s="88" t="s">
        <v>30</v>
      </c>
      <c r="N155" s="88"/>
      <c r="O155" s="136"/>
    </row>
    <row r="156" spans="1:15" x14ac:dyDescent="0.2">
      <c r="A156" s="131" t="s">
        <v>9</v>
      </c>
      <c r="B156" s="116"/>
      <c r="C156" s="83">
        <f>SUM(C157:C172)</f>
        <v>193.29999999999998</v>
      </c>
      <c r="D156" s="83">
        <f>SUM(D157:D172)</f>
        <v>67.400000000000006</v>
      </c>
      <c r="E156" s="103"/>
      <c r="F156" s="103"/>
      <c r="G156" s="140"/>
      <c r="H156" s="140"/>
      <c r="I156" s="141"/>
      <c r="J156" s="140"/>
      <c r="K156" s="140" t="s">
        <v>30</v>
      </c>
      <c r="L156" s="140"/>
      <c r="M156" s="103"/>
      <c r="N156" s="103"/>
      <c r="O156" s="104" t="s">
        <v>30</v>
      </c>
    </row>
    <row r="157" spans="1:15" x14ac:dyDescent="0.2">
      <c r="A157" s="86" t="s">
        <v>21</v>
      </c>
      <c r="B157" s="86" t="s">
        <v>22</v>
      </c>
      <c r="C157" s="90">
        <v>11.48</v>
      </c>
      <c r="D157" s="90">
        <f>0.8*2</f>
        <v>1.6</v>
      </c>
      <c r="E157" s="88"/>
      <c r="F157" s="88"/>
      <c r="G157" s="88"/>
      <c r="H157" s="88" t="s">
        <v>30</v>
      </c>
      <c r="I157" s="88"/>
      <c r="J157" s="88"/>
      <c r="K157" s="88"/>
      <c r="L157" s="88" t="s">
        <v>30</v>
      </c>
      <c r="M157" s="88" t="s">
        <v>30</v>
      </c>
      <c r="N157" s="88"/>
      <c r="O157" s="136"/>
    </row>
    <row r="158" spans="1:15" x14ac:dyDescent="0.2">
      <c r="A158" s="86" t="s">
        <v>21</v>
      </c>
      <c r="B158" s="86" t="s">
        <v>42</v>
      </c>
      <c r="C158" s="90">
        <v>40.01</v>
      </c>
      <c r="D158" s="90">
        <f>0.6*2</f>
        <v>1.2</v>
      </c>
      <c r="E158" s="88"/>
      <c r="F158" s="88" t="s">
        <v>30</v>
      </c>
      <c r="G158" s="88"/>
      <c r="H158" s="88" t="s">
        <v>30</v>
      </c>
      <c r="I158" s="88"/>
      <c r="J158" s="88"/>
      <c r="K158" s="88"/>
      <c r="L158" s="88"/>
      <c r="M158" s="88" t="s">
        <v>30</v>
      </c>
      <c r="N158" s="88"/>
      <c r="O158" s="136"/>
    </row>
    <row r="159" spans="1:15" x14ac:dyDescent="0.2">
      <c r="A159" s="86" t="s">
        <v>21</v>
      </c>
      <c r="B159" s="86" t="s">
        <v>46</v>
      </c>
      <c r="C159" s="90">
        <v>3.8</v>
      </c>
      <c r="D159" s="90"/>
      <c r="E159" s="88"/>
      <c r="F159" s="88" t="s">
        <v>30</v>
      </c>
      <c r="G159" s="88"/>
      <c r="H159" s="88" t="s">
        <v>30</v>
      </c>
      <c r="I159" s="88"/>
      <c r="J159" s="88"/>
      <c r="K159" s="88"/>
      <c r="L159" s="88"/>
      <c r="M159" s="88"/>
      <c r="N159" s="88"/>
      <c r="O159" s="136"/>
    </row>
    <row r="160" spans="1:15" x14ac:dyDescent="0.2">
      <c r="A160" s="86" t="s">
        <v>39</v>
      </c>
      <c r="B160" s="86" t="s">
        <v>112</v>
      </c>
      <c r="C160" s="90">
        <v>26.57</v>
      </c>
      <c r="D160" s="90">
        <v>13.4</v>
      </c>
      <c r="E160" s="88"/>
      <c r="F160" s="88" t="s">
        <v>30</v>
      </c>
      <c r="G160" s="88"/>
      <c r="H160" s="88" t="s">
        <v>30</v>
      </c>
      <c r="I160" s="88"/>
      <c r="J160" s="88" t="s">
        <v>30</v>
      </c>
      <c r="K160" s="88"/>
      <c r="L160" s="88"/>
      <c r="M160" s="88" t="s">
        <v>30</v>
      </c>
      <c r="N160" s="88"/>
      <c r="O160" s="136"/>
    </row>
    <row r="161" spans="1:15" x14ac:dyDescent="0.2">
      <c r="A161" s="98" t="s">
        <v>39</v>
      </c>
      <c r="B161" s="98" t="s">
        <v>108</v>
      </c>
      <c r="C161" s="99">
        <v>9.6999999999999993</v>
      </c>
      <c r="D161" s="99">
        <f>6.8*2</f>
        <v>13.6</v>
      </c>
      <c r="E161" s="97"/>
      <c r="F161" s="97"/>
      <c r="G161" s="97"/>
      <c r="H161" s="97"/>
      <c r="I161" s="97"/>
      <c r="J161" s="97"/>
      <c r="K161" s="97"/>
      <c r="L161" s="97"/>
      <c r="M161" s="97" t="s">
        <v>30</v>
      </c>
      <c r="N161" s="88"/>
      <c r="O161" s="136"/>
    </row>
    <row r="162" spans="1:15" x14ac:dyDescent="0.2">
      <c r="A162" s="98" t="s">
        <v>39</v>
      </c>
      <c r="B162" s="98" t="s">
        <v>132</v>
      </c>
      <c r="C162" s="99">
        <v>3.8</v>
      </c>
      <c r="D162" s="99">
        <f>3.2*2</f>
        <v>6.4</v>
      </c>
      <c r="E162" s="97"/>
      <c r="F162" s="97" t="s">
        <v>30</v>
      </c>
      <c r="G162" s="97"/>
      <c r="H162" s="97" t="s">
        <v>30</v>
      </c>
      <c r="I162" s="97" t="s">
        <v>30</v>
      </c>
      <c r="J162" s="97"/>
      <c r="K162" s="97"/>
      <c r="L162" s="97"/>
      <c r="M162" s="97" t="s">
        <v>30</v>
      </c>
      <c r="N162" s="88"/>
      <c r="O162" s="136"/>
    </row>
    <row r="163" spans="1:15" x14ac:dyDescent="0.2">
      <c r="A163" s="86" t="s">
        <v>33</v>
      </c>
      <c r="B163" s="86" t="s">
        <v>108</v>
      </c>
      <c r="C163" s="90">
        <v>10.4</v>
      </c>
      <c r="D163" s="90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136"/>
    </row>
    <row r="164" spans="1:15" x14ac:dyDescent="0.2">
      <c r="A164" s="86" t="s">
        <v>34</v>
      </c>
      <c r="B164" s="86" t="s">
        <v>108</v>
      </c>
      <c r="C164" s="90">
        <v>5.5</v>
      </c>
      <c r="D164" s="90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136"/>
    </row>
    <row r="165" spans="1:15" x14ac:dyDescent="0.2">
      <c r="A165" s="86" t="s">
        <v>43</v>
      </c>
      <c r="B165" s="86" t="s">
        <v>108</v>
      </c>
      <c r="C165" s="90">
        <v>5.5</v>
      </c>
      <c r="D165" s="90">
        <f>1.2*2</f>
        <v>2.4</v>
      </c>
      <c r="E165" s="88"/>
      <c r="F165" s="88"/>
      <c r="G165" s="88"/>
      <c r="H165" s="88"/>
      <c r="I165" s="88"/>
      <c r="J165" s="88"/>
      <c r="K165" s="88"/>
      <c r="L165" s="88"/>
      <c r="M165" s="88" t="s">
        <v>30</v>
      </c>
      <c r="N165" s="88"/>
      <c r="O165" s="136"/>
    </row>
    <row r="166" spans="1:15" x14ac:dyDescent="0.2">
      <c r="A166" s="86" t="s">
        <v>45</v>
      </c>
      <c r="B166" s="86" t="s">
        <v>133</v>
      </c>
      <c r="C166" s="90">
        <v>12.88</v>
      </c>
      <c r="D166" s="90"/>
      <c r="E166" s="88"/>
      <c r="F166" s="88"/>
      <c r="G166" s="88"/>
      <c r="H166" s="88" t="s">
        <v>30</v>
      </c>
      <c r="I166" s="88"/>
      <c r="J166" s="88"/>
      <c r="K166" s="88"/>
      <c r="L166" s="88" t="s">
        <v>30</v>
      </c>
      <c r="M166" s="88"/>
      <c r="N166" s="88"/>
      <c r="O166" s="136"/>
    </row>
    <row r="167" spans="1:15" x14ac:dyDescent="0.2">
      <c r="A167" s="86" t="s">
        <v>113</v>
      </c>
      <c r="B167" s="86" t="s">
        <v>23</v>
      </c>
      <c r="C167" s="90">
        <v>12.7</v>
      </c>
      <c r="D167" s="90">
        <f>3.4*2</f>
        <v>6.8</v>
      </c>
      <c r="E167" s="88"/>
      <c r="F167" s="88" t="s">
        <v>30</v>
      </c>
      <c r="G167" s="88"/>
      <c r="H167" s="88" t="s">
        <v>30</v>
      </c>
      <c r="I167" s="88"/>
      <c r="J167" s="88" t="s">
        <v>30</v>
      </c>
      <c r="K167" s="88"/>
      <c r="L167" s="88"/>
      <c r="M167" s="88" t="s">
        <v>30</v>
      </c>
      <c r="N167" s="88"/>
      <c r="O167" s="136"/>
    </row>
    <row r="168" spans="1:15" x14ac:dyDescent="0.2">
      <c r="A168" s="86" t="s">
        <v>28</v>
      </c>
      <c r="B168" s="86" t="s">
        <v>23</v>
      </c>
      <c r="C168" s="90">
        <v>17.600000000000001</v>
      </c>
      <c r="D168" s="90">
        <f>4.6*2</f>
        <v>9.1999999999999993</v>
      </c>
      <c r="E168" s="88"/>
      <c r="F168" s="88" t="s">
        <v>30</v>
      </c>
      <c r="G168" s="88"/>
      <c r="H168" s="88" t="s">
        <v>30</v>
      </c>
      <c r="I168" s="88"/>
      <c r="J168" s="88"/>
      <c r="K168" s="88"/>
      <c r="L168" s="88"/>
      <c r="M168" s="88" t="s">
        <v>30</v>
      </c>
      <c r="N168" s="88"/>
      <c r="O168" s="136"/>
    </row>
    <row r="169" spans="1:15" x14ac:dyDescent="0.2">
      <c r="A169" s="86" t="s">
        <v>29</v>
      </c>
      <c r="B169" s="86" t="s">
        <v>23</v>
      </c>
      <c r="C169" s="90">
        <v>17.600000000000001</v>
      </c>
      <c r="D169" s="90">
        <f>5.2*2</f>
        <v>10.4</v>
      </c>
      <c r="E169" s="88"/>
      <c r="F169" s="88" t="s">
        <v>30</v>
      </c>
      <c r="G169" s="88"/>
      <c r="H169" s="88" t="s">
        <v>30</v>
      </c>
      <c r="I169" s="88"/>
      <c r="J169" s="88"/>
      <c r="K169" s="88"/>
      <c r="L169" s="88"/>
      <c r="M169" s="88" t="s">
        <v>30</v>
      </c>
      <c r="N169" s="88"/>
      <c r="O169" s="136"/>
    </row>
    <row r="170" spans="1:15" x14ac:dyDescent="0.2">
      <c r="A170" s="86" t="s">
        <v>114</v>
      </c>
      <c r="B170" s="86" t="s">
        <v>23</v>
      </c>
      <c r="C170" s="90">
        <v>8.9</v>
      </c>
      <c r="D170" s="90">
        <f>1.2*2</f>
        <v>2.4</v>
      </c>
      <c r="E170" s="88"/>
      <c r="F170" s="88" t="s">
        <v>30</v>
      </c>
      <c r="G170" s="88"/>
      <c r="H170" s="88" t="s">
        <v>30</v>
      </c>
      <c r="I170" s="88"/>
      <c r="J170" s="88"/>
      <c r="K170" s="88"/>
      <c r="L170" s="88"/>
      <c r="M170" s="88" t="s">
        <v>30</v>
      </c>
      <c r="N170" s="88"/>
      <c r="O170" s="136"/>
    </row>
    <row r="171" spans="1:15" x14ac:dyDescent="0.2">
      <c r="A171" s="86" t="s">
        <v>115</v>
      </c>
      <c r="B171" s="86" t="s">
        <v>44</v>
      </c>
      <c r="C171" s="90">
        <v>2.8</v>
      </c>
      <c r="D171" s="90"/>
      <c r="E171" s="88"/>
      <c r="F171" s="88"/>
      <c r="G171" s="88"/>
      <c r="H171" s="88" t="s">
        <v>30</v>
      </c>
      <c r="I171" s="88"/>
      <c r="J171" s="88"/>
      <c r="K171" s="88"/>
      <c r="L171" s="88" t="s">
        <v>30</v>
      </c>
      <c r="M171" s="88"/>
      <c r="N171" s="88"/>
      <c r="O171" s="136"/>
    </row>
    <row r="172" spans="1:15" x14ac:dyDescent="0.2">
      <c r="A172" s="86"/>
      <c r="B172" s="86" t="s">
        <v>31</v>
      </c>
      <c r="C172" s="90">
        <v>4.0599999999999996</v>
      </c>
      <c r="D172" s="90"/>
      <c r="E172" s="88"/>
      <c r="F172" s="88"/>
      <c r="G172" s="88" t="s">
        <v>30</v>
      </c>
      <c r="H172" s="88"/>
      <c r="I172" s="88"/>
      <c r="J172" s="88"/>
      <c r="K172" s="88"/>
      <c r="L172" s="88" t="s">
        <v>30</v>
      </c>
      <c r="M172" s="88"/>
      <c r="N172" s="88"/>
      <c r="O172" s="136"/>
    </row>
    <row r="173" spans="1:15" x14ac:dyDescent="0.2">
      <c r="L173" s="204"/>
      <c r="M173" s="204"/>
      <c r="N173" s="204"/>
    </row>
  </sheetData>
  <sheetProtection algorithmName="SHA-512" hashValue="1llGI5EMVx8q/+WWcs73JrqRw3GqUGtmQE7nxNfG6JlWQv7PwAk9HxMncV0MlorMkjLFcDUnaKry2v0Hz93OyA==" saltValue="iXZcmFBs62yjBWHMnHUKfw==" spinCount="100000" sheet="1" objects="1" scenarios="1" sort="0" autoFilter="0"/>
  <mergeCells count="30">
    <mergeCell ref="B8:M8"/>
    <mergeCell ref="B9:M9"/>
    <mergeCell ref="N8:O8"/>
    <mergeCell ref="N9:O9"/>
    <mergeCell ref="N10:O10"/>
    <mergeCell ref="N4:O4"/>
    <mergeCell ref="N5:O5"/>
    <mergeCell ref="N6:O6"/>
    <mergeCell ref="N7:O7"/>
    <mergeCell ref="B4:M4"/>
    <mergeCell ref="B5:M5"/>
    <mergeCell ref="A1:B1"/>
    <mergeCell ref="B3:J3"/>
    <mergeCell ref="K3:M3"/>
    <mergeCell ref="B6:M6"/>
    <mergeCell ref="B7:M7"/>
    <mergeCell ref="B10:M10"/>
    <mergeCell ref="B11:M11"/>
    <mergeCell ref="B12:M12"/>
    <mergeCell ref="B13:M13"/>
    <mergeCell ref="A17:A18"/>
    <mergeCell ref="B17:B18"/>
    <mergeCell ref="C17:C18"/>
    <mergeCell ref="E17:O17"/>
    <mergeCell ref="D17:D18"/>
    <mergeCell ref="B14:M14"/>
    <mergeCell ref="N11:O11"/>
    <mergeCell ref="N12:O12"/>
    <mergeCell ref="N13:O13"/>
    <mergeCell ref="N14:O14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  <rowBreaks count="10" manualBreakCount="10">
    <brk id="16" max="16383" man="1"/>
    <brk id="31" max="16383" man="1"/>
    <brk id="48" max="16383" man="1"/>
    <brk id="56" max="16383" man="1"/>
    <brk id="76" max="16383" man="1"/>
    <brk id="96" max="16383" man="1"/>
    <brk id="116" max="16383" man="1"/>
    <brk id="131" max="16383" man="1"/>
    <brk id="145" max="16383" man="1"/>
    <brk id="15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Preiszusammenstellung Los 11</vt:lpstr>
      <vt:lpstr>RFV Ärztehäuser</vt:lpstr>
      <vt:lpstr>GFV Ärztehäuser</vt:lpstr>
      <vt:lpstr>Erläuterungen zu Los 11</vt:lpstr>
      <vt:lpstr>'Erläuterungen zu Los 11'!Druckbereich</vt:lpstr>
      <vt:lpstr>'RFV Ärztehäuser'!Druckbereich</vt:lpstr>
      <vt:lpstr>'Erläuterungen zu Los 11'!Drucktitel</vt:lpstr>
    </vt:vector>
  </TitlesOfParts>
  <Company>Klinikum Chemnitz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Hauck, Sylvia</dc:creator>
  <cp:lastModifiedBy>Oehme, Janine</cp:lastModifiedBy>
  <cp:lastPrinted>2025-03-27T11:40:54Z</cp:lastPrinted>
  <dcterms:created xsi:type="dcterms:W3CDTF">2024-10-15T10:07:33Z</dcterms:created>
  <dcterms:modified xsi:type="dcterms:W3CDTF">2025-03-27T12:51:45Z</dcterms:modified>
</cp:coreProperties>
</file>