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O:\AS\1_Museen Wittenberg\1_Projekte\2025 Neue Dauerausstellung LH\Ausschreibung\Anwalt\Antwort Bieterfragen\"/>
    </mc:Choice>
  </mc:AlternateContent>
  <bookViews>
    <workbookView xWindow="0" yWindow="0" windowWidth="18435" windowHeight="16065"/>
  </bookViews>
  <sheets>
    <sheet name="Preisblatt" sheetId="1" r:id="rId1"/>
  </sheets>
  <definedNames>
    <definedName name="_xlnm.Print_Area" localSheetId="0">Preisblatt!$A$1:$H$51</definedName>
    <definedName name="_xlnm.Print_Titles" localSheetId="0">Preisblatt!$1:$5</definedName>
    <definedName name="Z_BCD9D7C9_FAB4_4F20_8F52_5FB91F70AF98_.wvu.PrintArea" localSheetId="0" hidden="1">Preisblatt!$A$1:$H$51</definedName>
    <definedName name="Z_BCD9D7C9_FAB4_4F20_8F52_5FB91F70AF98_.wvu.PrintTitles" localSheetId="0" hidden="1">Preisblatt!$1:$5</definedName>
    <definedName name="Z_BCD9D7C9_FAB4_4F20_8F52_5FB91F70AF98_.wvu.Rows" localSheetId="0" hidden="1">Preisblatt!$53:$78</definedName>
  </definedNames>
  <calcPr calcId="162913"/>
  <customWorkbookViews>
    <customWorkbookView name="Merkel, Lisa - Persönliche Ansicht" guid="{BCD9D7C9-FAB4-4F20-8F52-5FB91F70AF98}" mergeInterval="0" personalView="1" maximized="1" xWindow="-8" yWindow="-8" windowWidth="2576" windowHeight="141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 l="1"/>
  <c r="C29" i="1" l="1"/>
  <c r="H54" i="1"/>
  <c r="H53" i="1"/>
  <c r="D14" i="1"/>
  <c r="G58" i="1"/>
  <c r="F58" i="1"/>
  <c r="E58" i="1"/>
  <c r="D58" i="1"/>
  <c r="C58" i="1"/>
  <c r="B58" i="1"/>
  <c r="G14" i="1" l="1"/>
  <c r="D15" i="1" a="1"/>
  <c r="D15" i="1" s="1"/>
  <c r="E14" i="1"/>
  <c r="G15" i="1" l="1"/>
  <c r="G16" i="1" s="1"/>
  <c r="E15" i="1"/>
  <c r="E16" i="1" s="1"/>
  <c r="G17" i="1" l="1"/>
  <c r="D21" i="1" s="1"/>
  <c r="D26" i="1" l="1"/>
  <c r="D25" i="1"/>
  <c r="D24" i="1"/>
  <c r="D23" i="1"/>
  <c r="D22" i="1"/>
  <c r="G21" i="1"/>
  <c r="D28" i="1"/>
  <c r="D27" i="1"/>
  <c r="G46" i="1"/>
  <c r="G45" i="1"/>
  <c r="G44" i="1"/>
  <c r="G47" i="1" l="1"/>
  <c r="G27" i="1"/>
  <c r="G28" i="1" l="1"/>
  <c r="G22" i="1"/>
  <c r="G23" i="1"/>
  <c r="G24" i="1"/>
  <c r="G26" i="1"/>
  <c r="G25" i="1"/>
  <c r="G29" i="1" l="1"/>
  <c r="G30" i="1" s="1"/>
  <c r="G31" i="1" s="1"/>
  <c r="G32" i="1" s="1"/>
  <c r="G33" i="1" s="1"/>
  <c r="G49" i="1" s="1"/>
  <c r="D29" i="1"/>
  <c r="G50" i="1" l="1"/>
  <c r="G51"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<sst xmlns="http://schemas.openxmlformats.org/spreadsheetml/2006/main" count="103" uniqueCount="73">
  <si>
    <t>Preis</t>
  </si>
  <si>
    <t>Mengenvordersatz</t>
  </si>
  <si>
    <t>Umbau-/Modernisierungszuschlag</t>
  </si>
  <si>
    <t>Anrechenbare Kosten</t>
  </si>
  <si>
    <t>Zuschlag</t>
  </si>
  <si>
    <t>Abschlag</t>
  </si>
  <si>
    <t>Grundlagenermittlung</t>
  </si>
  <si>
    <t>Vorplanung</t>
  </si>
  <si>
    <t>Genehmigungsplanung</t>
  </si>
  <si>
    <t>Ausführungsplanung</t>
  </si>
  <si>
    <t>Vorbereitung der Vergabe</t>
  </si>
  <si>
    <t xml:space="preserve">Mitwirkung bei der Vergabe </t>
  </si>
  <si>
    <t>Leistungsphase 1</t>
  </si>
  <si>
    <t>Leistungsphase 2</t>
  </si>
  <si>
    <t>Leistungsphase 3</t>
  </si>
  <si>
    <t>Leistungsphase 4</t>
  </si>
  <si>
    <t>Leistungsphase 5</t>
  </si>
  <si>
    <t>Leistungsphase 6</t>
  </si>
  <si>
    <t>Leistungsphase 7</t>
  </si>
  <si>
    <t>Zwischensumme</t>
  </si>
  <si>
    <t>Honorar</t>
  </si>
  <si>
    <t>Objektüberwachung – Bauüberwachung und Dokumentation</t>
  </si>
  <si>
    <t>Leistungsphase 8</t>
  </si>
  <si>
    <t>Zwischensumme Grundleistungen</t>
  </si>
  <si>
    <t>Nebenkosten</t>
  </si>
  <si>
    <t>HOAI/
Auftrag</t>
  </si>
  <si>
    <t>Bitte nehmen Sie nur in den hellgrün hinterlegten Zellen Eintragungen vor. Voreingestellte Werte dürfen überschrieben werden.</t>
  </si>
  <si>
    <t>Bietername:</t>
  </si>
  <si>
    <t>Zwischensumme Besondere Leistungen</t>
  </si>
  <si>
    <t>C) Zusätzliche Leistungen</t>
  </si>
  <si>
    <t>B) Besondere Leistungen</t>
  </si>
  <si>
    <t>A) Grundleistungen</t>
  </si>
  <si>
    <t>Stundensatz Projektleiter/Stellv. Projektleiter (w/m/d)</t>
  </si>
  <si>
    <t>Stundensatz Architekten/Ingenieure (w/m/d)</t>
  </si>
  <si>
    <t>Stundensatz Technische Mitarbeiter (w/m/d)</t>
  </si>
  <si>
    <t>Summe A) Grundleistungen + B) Besondere Leistungen + C) Zusätzliche Leistungen</t>
  </si>
  <si>
    <t>Wertungspreis</t>
  </si>
  <si>
    <t>netto</t>
  </si>
  <si>
    <t>brutto</t>
  </si>
  <si>
    <t>A) Grundleistungen + B) Besondere Leistungen + C) Zusätzliche Leistungen</t>
  </si>
  <si>
    <t>Alle u. g. Besonderen Leistungen sind phasenübergreifend mit einem Pauschalbetrag anzubieten.</t>
  </si>
  <si>
    <t>Zwischensumme Zusätzliche Leistungen</t>
  </si>
  <si>
    <t>Leistungen der Objektplanung: Gebäude und Innenräume
gemäß § 34 HOAI i. V. m. Anlage 10 Nummer 10.1. zur HOAI</t>
  </si>
  <si>
    <t>Mehrwertsteuer</t>
  </si>
  <si>
    <t>Ermittlung des Grundhonorars</t>
  </si>
  <si>
    <t>Honorartafel für Grundleistungen bei Gebäuden und Innenräumen gem. § 35 Abs. 1 HOAI</t>
  </si>
  <si>
    <t>AK</t>
  </si>
  <si>
    <t>HZ I von</t>
  </si>
  <si>
    <r>
      <t xml:space="preserve">HZ I bis
</t>
    </r>
    <r>
      <rPr>
        <sz val="8"/>
        <rFont val="Open Sans"/>
      </rPr>
      <t xml:space="preserve">bzw.
</t>
    </r>
    <r>
      <rPr>
        <b/>
        <sz val="8"/>
        <rFont val="Open Sans"/>
      </rPr>
      <t>HZ II von</t>
    </r>
  </si>
  <si>
    <r>
      <t xml:space="preserve">HZ II bis
</t>
    </r>
    <r>
      <rPr>
        <sz val="8"/>
        <rFont val="Open Sans"/>
      </rPr>
      <t>bzw.</t>
    </r>
    <r>
      <rPr>
        <b/>
        <sz val="8"/>
        <rFont val="Open Sans"/>
      </rPr>
      <t xml:space="preserve">
HZ III von</t>
    </r>
  </si>
  <si>
    <r>
      <t xml:space="preserve">HZ III bis
</t>
    </r>
    <r>
      <rPr>
        <sz val="8"/>
        <rFont val="Open Sans"/>
      </rPr>
      <t>bzw.</t>
    </r>
    <r>
      <rPr>
        <b/>
        <sz val="8"/>
        <rFont val="Open Sans"/>
      </rPr>
      <t xml:space="preserve">
HZ IV von</t>
    </r>
  </si>
  <si>
    <r>
      <t xml:space="preserve">HZ IV bis
</t>
    </r>
    <r>
      <rPr>
        <sz val="8"/>
        <rFont val="Open Sans"/>
      </rPr>
      <t>bzw.</t>
    </r>
    <r>
      <rPr>
        <b/>
        <sz val="8"/>
        <rFont val="Open Sans"/>
      </rPr>
      <t xml:space="preserve">
HZ V von</t>
    </r>
  </si>
  <si>
    <t>HZ V bis</t>
  </si>
  <si>
    <t>AUSGEBLENDET</t>
  </si>
  <si>
    <t>Honorarzone</t>
  </si>
  <si>
    <t>Honorarsatz</t>
  </si>
  <si>
    <t>Tabellenwert oben</t>
  </si>
  <si>
    <t>Tabellenwert unten</t>
  </si>
  <si>
    <r>
      <t xml:space="preserve">Stundensätze gem. </t>
    </r>
    <r>
      <rPr>
        <sz val="10"/>
        <color rgb="FFFF0000"/>
        <rFont val="Open Sans"/>
      </rPr>
      <t>§ x</t>
    </r>
    <r>
      <rPr>
        <sz val="10"/>
        <rFont val="Open Sans"/>
      </rPr>
      <t xml:space="preserve"> des Vertrages für beauftragte individuelle Leistungen, die von den sonstigen Vergütungsregelungen des Vertrags nicht erfasst werden. Diese Stundensätze gelten für die nach Aufwand abzurechnenden gesondert beauftragte individuelle Leistungen.</t>
    </r>
  </si>
  <si>
    <t>Grundhonorar (100 %)</t>
  </si>
  <si>
    <t>Verhandlungsverfahren mit Teilnahmewettbewerb gem. § 17 Abs. 1 VgV</t>
  </si>
  <si>
    <t>D.2_Preisblatt</t>
  </si>
  <si>
    <t>515/24 - Kreative Entwicklung und Umsetzung der neuen Dauerausstellung Lutherhaus 2025</t>
  </si>
  <si>
    <t>Stiftung Luthergedenkstätten in Sachsen-Anhalt</t>
  </si>
  <si>
    <t>- Anfertigen von besonderen Präsentationshilfen, die für die Klärung im Vorentwurfsprozess nicht notwendig sind, z. B.: Präsentationsmodelle, perspektivische Darstellungen, bewegte Darstellung/Animation, Farb- und Materialcollagen, digitales Geländemodell</t>
  </si>
  <si>
    <t>- Aufstellen und Fortschreiben einer vertieften Kostenberechnung</t>
  </si>
  <si>
    <t>- Prüfen und Anerkennen von Plänen Dritter, nicht an der Planung fachlich Beteiligter auf Übereinstimmung mit den Ausführungsplänen (z.B. Werkstattzeichnungen von Unternehmen, Aufstellungs- und Fundamentpläne nutzungsspezifischer oder betriebstechnischer Anlagen), soweit die Leistungen Anlagen betreffen, die in den anrechenbaren Kosten nicht erfasst sind</t>
  </si>
  <si>
    <t>Entwurfsplanung (ohne Objektbeschreibung)</t>
  </si>
  <si>
    <t>III</t>
  </si>
  <si>
    <t>Basishonorarsatz</t>
  </si>
  <si>
    <t>Phasenübergreifend</t>
  </si>
  <si>
    <t xml:space="preserve">- Entwicklung eines Grafikkonzeptes (inkl. Typographie, Farbe, Leitsystem, Sondergrafiken etc.) sowie die Umsetzung mit den vom Auftraggeber bereitgestellten Text- und Bildinhalten, Vorbereitung der Produktion
- Konzeption und Gestaltung der digitalen Anwendungen
- Erstellung eines Beleuchtungskonzepts unter Berücksichtigung der vorhandenen Leuchtschienen
</t>
  </si>
  <si>
    <t>- Entwicklung einer Gestaltungsidee für die neue Dauerausstellung (inkl. Ausstellungsgrafik) sowie einer zu planenden freistehenden, revisionierbaren Ausstellungsarchitektur inkl. Vitrinen/Schaukästen auf der Grundlage der Ausstellungskonzeption und der folgenden Anforderungen:
i. Beachtung der konservatorischen Bedingungen und des historischen Gebäudekomplexes
ii. sämtliche Elemente der Ausstellung sollen wartungsarm und langlebig sein, da die neue Dauerausstellung mindestens 15 Jahre laufen wird
iii. Berücksichtigung der vorhandenen Einbruch- und Brandmeldeanlage
iv. Berücksichtigung der Fluchtwege und Elektrik/Datenkommunikation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</si>
</sst>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0.00\ &quot;€&quot;;[Red]\-#,##0.00\ &quot;€&quot;"/>
    <numFmt numFmtId="164" formatCode="#,##0.00\ &quot;€&quot;"/>
    <numFmt numFmtId="165" formatCode="0\ %"/>
    <numFmt numFmtId="166" formatCode="0.00\ %"/>
    <numFmt numFmtId="167" formatCode="#,##0\ &quot;€&quot;"/>
  </numFmts>
  <fonts count="25">
    <font>
      <sz val="11"/>
      <color theme="1"/>
      <name val="Calibri"/>
      <family val="2"/>
      <scheme val="minor"/>
    </font>
    <font>
      <sz val="10"/>
      <color indexed="8"/>
      <name val="Arial"/>
      <family val="2"/>
    </font>
    <font>
      <sz val="10"/>
      <color theme="1"/>
      <name val="Open Sans"/>
    </font>
    <font>
      <b/>
      <sz val="10"/>
      <color theme="1"/>
      <name val="Open Sans"/>
    </font>
    <font>
      <sz val="11"/>
      <color theme="1"/>
      <name val="Open Sans"/>
    </font>
    <font>
      <b/>
      <sz val="11"/>
      <color theme="0"/>
      <name val="Open Sans"/>
    </font>
    <font>
      <b/>
      <sz val="11"/>
      <color theme="1"/>
      <name val="Open Sans"/>
    </font>
    <font>
      <sz val="11"/>
      <color rgb="FF000000"/>
      <name val="Open Sans"/>
    </font>
    <font>
      <b/>
      <sz val="11"/>
      <name val="Open Sans"/>
    </font>
    <font>
      <b/>
      <sz val="11"/>
      <color rgb="FFFF0000"/>
      <name val="Open Sans"/>
    </font>
    <font>
      <i/>
      <sz val="11"/>
      <color theme="1"/>
      <name val="Open Sans"/>
    </font>
    <font>
      <sz val="11"/>
      <name val="Open Sans"/>
    </font>
    <font>
      <b/>
      <sz val="11"/>
      <color rgb="FF000000"/>
      <name val="Open Sans"/>
    </font>
    <font>
      <sz val="10"/>
      <name val="Open Sans"/>
    </font>
    <font>
      <sz val="9"/>
      <color theme="1"/>
      <name val="Open Sans"/>
    </font>
    <font>
      <sz val="7"/>
      <color theme="1"/>
      <name val="Open Sans"/>
    </font>
    <font>
      <sz val="8"/>
      <name val="Open Sans"/>
    </font>
    <font>
      <b/>
      <sz val="10"/>
      <color theme="0"/>
      <name val="Open Sans"/>
    </font>
    <font>
      <b/>
      <sz val="8"/>
      <name val="Open Sans"/>
    </font>
    <font>
      <i/>
      <sz val="11"/>
      <name val="Open Sans"/>
    </font>
    <font>
      <sz val="11"/>
      <color theme="0"/>
      <name val="Open Sans"/>
    </font>
    <font>
      <i/>
      <sz val="11"/>
      <color rgb="FF000000"/>
      <name val="Open Sans"/>
    </font>
    <font>
      <i/>
      <sz val="11"/>
      <color rgb="FFFF0000"/>
      <name val="Open Sans"/>
    </font>
    <font>
      <sz val="10"/>
      <color rgb="FFFF0000"/>
      <name val="Open Sans"/>
    </font>
    <font>
      <sz val="11"/>
      <name val="Open Sans"/>
      <family val="2"/>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rgb="FF1A6BB0"/>
        <bgColor indexed="64"/>
      </patternFill>
    </fill>
    <fill>
      <patternFill patternType="solid">
        <fgColor rgb="FFAFD4F3"/>
        <bgColor indexed="64"/>
      </patternFill>
    </fill>
    <fill>
      <patternFill patternType="solid">
        <fgColor rgb="FFFFC000"/>
        <bgColor indexed="64"/>
      </patternFill>
    </fill>
    <fill>
      <patternFill patternType="solid">
        <fgColor rgb="FFC000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hair">
        <color indexed="64"/>
      </left>
      <right style="thin">
        <color indexed="64"/>
      </right>
      <top style="hair">
        <color indexed="64"/>
      </top>
      <bottom style="thin">
        <color indexed="64"/>
      </bottom>
      <diagonal/>
    </border>
    <border>
      <left style="hair">
        <color auto="1"/>
      </left>
      <right style="thin">
        <color auto="1"/>
      </right>
      <top style="thin">
        <color auto="1"/>
      </top>
      <bottom style="hair">
        <color auto="1"/>
      </bottom>
      <diagonal/>
    </border>
    <border>
      <left style="thin">
        <color indexed="64"/>
      </left>
      <right style="hair">
        <color indexed="64"/>
      </right>
      <top style="hair">
        <color indexed="64"/>
      </top>
      <bottom style="hair">
        <color indexed="64"/>
      </bottom>
      <diagonal/>
    </border>
    <border>
      <left style="hair">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indexed="64"/>
      </left>
      <right/>
      <top/>
      <bottom/>
      <diagonal/>
    </border>
    <border>
      <left/>
      <right style="thin">
        <color indexed="64"/>
      </right>
      <top/>
      <bottom/>
      <diagonal/>
    </border>
  </borders>
  <cellStyleXfs count="2">
    <xf numFmtId="0" fontId="0" fillId="0" borderId="0"/>
    <xf numFmtId="1" fontId="1" fillId="0" borderId="0"/>
  </cellStyleXfs>
  <cellXfs count="162">
    <xf numFmtId="0" fontId="0" fillId="0" borderId="0" xfId="0"/>
    <xf numFmtId="166" fontId="4" fillId="3" borderId="3" xfId="0" applyNumberFormat="1" applyFont="1" applyFill="1" applyBorder="1" applyAlignment="1" applyProtection="1">
      <alignment horizontal="right" vertical="center"/>
      <protection locked="0"/>
    </xf>
    <xf numFmtId="164" fontId="4" fillId="3" borderId="3" xfId="0" applyNumberFormat="1" applyFont="1" applyFill="1" applyBorder="1" applyAlignment="1" applyProtection="1">
      <alignment horizontal="right" vertical="center" wrapText="1"/>
      <protection locked="0"/>
    </xf>
    <xf numFmtId="0" fontId="0" fillId="0" borderId="0" xfId="0" applyAlignment="1">
      <alignment vertical="center"/>
    </xf>
    <xf numFmtId="0" fontId="4" fillId="2" borderId="11" xfId="0" applyFont="1" applyFill="1" applyBorder="1" applyAlignment="1">
      <alignment vertical="center"/>
    </xf>
    <xf numFmtId="0" fontId="4" fillId="2" borderId="11" xfId="0" applyFont="1" applyFill="1" applyBorder="1" applyAlignment="1">
      <alignment horizontal="center" vertical="center"/>
    </xf>
    <xf numFmtId="0" fontId="4" fillId="2" borderId="11" xfId="0" applyFont="1" applyFill="1" applyBorder="1" applyAlignment="1">
      <alignment vertical="center" wrapText="1"/>
    </xf>
    <xf numFmtId="0" fontId="4" fillId="2" borderId="11" xfId="0" applyFont="1" applyFill="1" applyBorder="1" applyAlignment="1">
      <alignment horizontal="left" vertical="center"/>
    </xf>
    <xf numFmtId="0" fontId="4" fillId="0" borderId="0" xfId="0" applyFont="1" applyAlignment="1">
      <alignment vertical="center"/>
    </xf>
    <xf numFmtId="0" fontId="4" fillId="2" borderId="9" xfId="0" applyFont="1" applyFill="1" applyBorder="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0" fontId="4" fillId="0" borderId="3" xfId="0" applyFont="1" applyBorder="1" applyAlignment="1">
      <alignment vertical="center"/>
    </xf>
    <xf numFmtId="0" fontId="10" fillId="4" borderId="2" xfId="0" applyFont="1" applyFill="1" applyBorder="1" applyAlignment="1">
      <alignment vertical="center"/>
    </xf>
    <xf numFmtId="0" fontId="10" fillId="0" borderId="0" xfId="0" applyFont="1" applyAlignment="1">
      <alignment vertical="center"/>
    </xf>
    <xf numFmtId="0" fontId="4" fillId="4" borderId="1" xfId="0" applyFont="1" applyFill="1" applyBorder="1" applyAlignment="1">
      <alignment vertical="center"/>
    </xf>
    <xf numFmtId="0" fontId="10" fillId="4" borderId="4" xfId="0" applyFont="1" applyFill="1" applyBorder="1" applyAlignment="1">
      <alignment vertical="center"/>
    </xf>
    <xf numFmtId="0" fontId="7" fillId="4" borderId="1"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left" vertical="center"/>
    </xf>
    <xf numFmtId="0" fontId="2" fillId="0" borderId="0" xfId="0" applyFont="1" applyAlignment="1">
      <alignment vertical="center"/>
    </xf>
    <xf numFmtId="0" fontId="5" fillId="5"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2" xfId="0" applyFont="1" applyFill="1" applyBorder="1" applyAlignment="1">
      <alignment horizontal="center" vertical="center"/>
    </xf>
    <xf numFmtId="164" fontId="2" fillId="5" borderId="4" xfId="0" applyNumberFormat="1" applyFont="1" applyFill="1" applyBorder="1" applyAlignment="1">
      <alignment horizontal="left" vertical="center"/>
    </xf>
    <xf numFmtId="49" fontId="6" fillId="6" borderId="5" xfId="0" applyNumberFormat="1" applyFont="1" applyFill="1" applyBorder="1" applyAlignment="1">
      <alignment vertical="center"/>
    </xf>
    <xf numFmtId="49" fontId="6" fillId="6" borderId="6" xfId="0" applyNumberFormat="1" applyFont="1" applyFill="1" applyBorder="1" applyAlignment="1">
      <alignment vertical="center"/>
    </xf>
    <xf numFmtId="49" fontId="6" fillId="6" borderId="1" xfId="0" applyNumberFormat="1" applyFont="1" applyFill="1" applyBorder="1" applyAlignment="1">
      <alignment horizontal="center" vertical="center"/>
    </xf>
    <xf numFmtId="49" fontId="6" fillId="6" borderId="3" xfId="0" applyNumberFormat="1" applyFont="1" applyFill="1" applyBorder="1" applyAlignment="1">
      <alignment horizontal="center" vertical="center"/>
    </xf>
    <xf numFmtId="49" fontId="6" fillId="6" borderId="3" xfId="0" applyNumberFormat="1" applyFont="1" applyFill="1" applyBorder="1" applyAlignment="1">
      <alignment vertical="center"/>
    </xf>
    <xf numFmtId="49" fontId="6" fillId="6" borderId="1" xfId="0" applyNumberFormat="1" applyFont="1" applyFill="1" applyBorder="1" applyAlignment="1">
      <alignment vertical="center"/>
    </xf>
    <xf numFmtId="164" fontId="2" fillId="6" borderId="4" xfId="0" applyNumberFormat="1" applyFont="1" applyFill="1" applyBorder="1" applyAlignment="1">
      <alignment horizontal="left" vertical="center"/>
    </xf>
    <xf numFmtId="0" fontId="4" fillId="2" borderId="3" xfId="0" applyFont="1" applyFill="1" applyBorder="1" applyAlignment="1">
      <alignment vertical="center"/>
    </xf>
    <xf numFmtId="164" fontId="4" fillId="2" borderId="3" xfId="0" applyNumberFormat="1" applyFont="1" applyFill="1" applyBorder="1" applyAlignment="1">
      <alignment vertical="center"/>
    </xf>
    <xf numFmtId="166" fontId="4" fillId="2" borderId="3" xfId="0" applyNumberFormat="1" applyFont="1" applyFill="1" applyBorder="1" applyAlignment="1">
      <alignment horizontal="right" vertical="center"/>
    </xf>
    <xf numFmtId="164" fontId="4" fillId="2" borderId="1" xfId="0" applyNumberFormat="1" applyFont="1" applyFill="1" applyBorder="1" applyAlignment="1">
      <alignment horizontal="right" vertical="center"/>
    </xf>
    <xf numFmtId="164" fontId="2" fillId="2" borderId="4" xfId="0" applyNumberFormat="1" applyFont="1" applyFill="1" applyBorder="1" applyAlignment="1">
      <alignment horizontal="left" vertical="center"/>
    </xf>
    <xf numFmtId="0" fontId="4" fillId="2" borderId="1" xfId="0" applyFont="1" applyFill="1" applyBorder="1" applyAlignment="1">
      <alignment vertical="center"/>
    </xf>
    <xf numFmtId="49" fontId="4" fillId="2" borderId="3" xfId="0" applyNumberFormat="1" applyFont="1" applyFill="1" applyBorder="1" applyAlignment="1">
      <alignment vertical="center"/>
    </xf>
    <xf numFmtId="0" fontId="4" fillId="2" borderId="3" xfId="0" applyFont="1" applyFill="1" applyBorder="1" applyAlignment="1">
      <alignment horizontal="left" vertical="center"/>
    </xf>
    <xf numFmtId="10" fontId="4" fillId="2" borderId="3" xfId="0" applyNumberFormat="1" applyFont="1" applyFill="1" applyBorder="1" applyAlignment="1">
      <alignment horizontal="right" vertical="center"/>
    </xf>
    <xf numFmtId="0" fontId="4" fillId="2" borderId="3" xfId="0" applyFont="1" applyFill="1" applyBorder="1" applyAlignment="1">
      <alignment horizontal="right" vertical="center"/>
    </xf>
    <xf numFmtId="164" fontId="4" fillId="2" borderId="1" xfId="0" applyNumberFormat="1" applyFont="1" applyFill="1" applyBorder="1" applyAlignment="1">
      <alignment vertical="center"/>
    </xf>
    <xf numFmtId="164" fontId="6" fillId="2" borderId="3" xfId="0" applyNumberFormat="1" applyFont="1" applyFill="1" applyBorder="1" applyAlignment="1">
      <alignment horizontal="right" vertical="center"/>
    </xf>
    <xf numFmtId="0" fontId="6" fillId="2" borderId="3" xfId="0" applyFont="1" applyFill="1" applyBorder="1" applyAlignment="1">
      <alignment horizontal="left" vertical="center"/>
    </xf>
    <xf numFmtId="10" fontId="6" fillId="2" borderId="3" xfId="0" applyNumberFormat="1" applyFont="1" applyFill="1" applyBorder="1" applyAlignment="1">
      <alignment horizontal="right" vertical="center"/>
    </xf>
    <xf numFmtId="0" fontId="6" fillId="2" borderId="3" xfId="0" applyFont="1" applyFill="1" applyBorder="1" applyAlignment="1">
      <alignment vertical="center"/>
    </xf>
    <xf numFmtId="0" fontId="6" fillId="2" borderId="3" xfId="0" applyFont="1" applyFill="1" applyBorder="1" applyAlignment="1">
      <alignment horizontal="right" vertical="center"/>
    </xf>
    <xf numFmtId="164" fontId="6" fillId="2" borderId="1" xfId="0" applyNumberFormat="1" applyFont="1" applyFill="1" applyBorder="1" applyAlignment="1">
      <alignment horizontal="right" vertical="center"/>
    </xf>
    <xf numFmtId="0" fontId="3" fillId="0" borderId="0" xfId="0" applyFont="1" applyAlignment="1">
      <alignment vertical="center"/>
    </xf>
    <xf numFmtId="49" fontId="6" fillId="6" borderId="2" xfId="0" applyNumberFormat="1" applyFont="1" applyFill="1" applyBorder="1" applyAlignment="1">
      <alignment vertical="center"/>
    </xf>
    <xf numFmtId="49" fontId="6" fillId="6" borderId="2" xfId="0" applyNumberFormat="1" applyFont="1" applyFill="1" applyBorder="1" applyAlignment="1">
      <alignment horizontal="center" vertical="center"/>
    </xf>
    <xf numFmtId="49" fontId="6" fillId="6" borderId="2" xfId="0" applyNumberFormat="1" applyFont="1" applyFill="1" applyBorder="1" applyAlignment="1">
      <alignment horizontal="right" vertical="center"/>
    </xf>
    <xf numFmtId="0" fontId="2" fillId="0" borderId="0" xfId="0" applyFont="1" applyAlignment="1">
      <alignment horizontal="left" vertical="center" wrapText="1"/>
    </xf>
    <xf numFmtId="0" fontId="6" fillId="2" borderId="1" xfId="0" applyFont="1" applyFill="1" applyBorder="1" applyAlignment="1">
      <alignment horizontal="left" vertical="center"/>
    </xf>
    <xf numFmtId="10" fontId="6" fillId="2" borderId="2" xfId="0" applyNumberFormat="1" applyFont="1" applyFill="1" applyBorder="1" applyAlignment="1">
      <alignment horizontal="right" vertical="center"/>
    </xf>
    <xf numFmtId="0" fontId="6" fillId="2" borderId="2" xfId="0" applyFont="1" applyFill="1" applyBorder="1" applyAlignment="1">
      <alignment vertical="center"/>
    </xf>
    <xf numFmtId="0" fontId="6" fillId="2" borderId="4" xfId="0" applyFont="1" applyFill="1" applyBorder="1" applyAlignment="1">
      <alignment horizontal="right" vertical="center"/>
    </xf>
    <xf numFmtId="164" fontId="3" fillId="0" borderId="4" xfId="0" applyNumberFormat="1" applyFont="1" applyBorder="1" applyAlignment="1">
      <alignment horizontal="left" vertical="center"/>
    </xf>
    <xf numFmtId="0" fontId="4" fillId="0" borderId="3" xfId="0" applyFont="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164" fontId="4" fillId="2" borderId="1" xfId="0" applyNumberFormat="1" applyFont="1" applyFill="1" applyBorder="1" applyAlignment="1">
      <alignment horizontal="right" vertical="center" wrapText="1"/>
    </xf>
    <xf numFmtId="164" fontId="4" fillId="2" borderId="4" xfId="0" applyNumberFormat="1" applyFont="1" applyFill="1" applyBorder="1" applyAlignment="1">
      <alignment horizontal="left" vertical="center" wrapText="1"/>
    </xf>
    <xf numFmtId="0" fontId="4" fillId="0" borderId="0" xfId="0" applyFont="1" applyAlignment="1">
      <alignment horizontal="left" vertical="center" wrapText="1"/>
    </xf>
    <xf numFmtId="164" fontId="4" fillId="2" borderId="4" xfId="0" applyNumberFormat="1" applyFont="1" applyFill="1" applyBorder="1" applyAlignment="1">
      <alignment horizontal="left" vertical="center"/>
    </xf>
    <xf numFmtId="164" fontId="3" fillId="2" borderId="4" xfId="0" applyNumberFormat="1" applyFont="1" applyFill="1" applyBorder="1" applyAlignment="1">
      <alignment horizontal="left" vertical="center"/>
    </xf>
    <xf numFmtId="49"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vertical="center"/>
    </xf>
    <xf numFmtId="49" fontId="6" fillId="7" borderId="1" xfId="0" applyNumberFormat="1" applyFont="1" applyFill="1" applyBorder="1" applyAlignment="1">
      <alignment vertical="center"/>
    </xf>
    <xf numFmtId="0" fontId="6" fillId="7" borderId="2" xfId="0" applyFont="1" applyFill="1" applyBorder="1" applyAlignment="1">
      <alignment vertical="center"/>
    </xf>
    <xf numFmtId="0" fontId="6" fillId="7" borderId="4" xfId="0" applyFont="1" applyFill="1" applyBorder="1" applyAlignment="1">
      <alignment vertical="center"/>
    </xf>
    <xf numFmtId="164" fontId="6" fillId="7" borderId="1" xfId="0" applyNumberFormat="1" applyFont="1" applyFill="1" applyBorder="1" applyAlignment="1">
      <alignment vertical="center"/>
    </xf>
    <xf numFmtId="164" fontId="6" fillId="7" borderId="4" xfId="0" applyNumberFormat="1" applyFont="1" applyFill="1" applyBorder="1" applyAlignment="1">
      <alignment horizontal="left" vertical="center"/>
    </xf>
    <xf numFmtId="0" fontId="6" fillId="0" borderId="0" xfId="0" applyFont="1" applyAlignment="1">
      <alignment vertical="center"/>
    </xf>
    <xf numFmtId="49" fontId="2" fillId="0" borderId="0" xfId="0" applyNumberFormat="1" applyFont="1" applyAlignment="1">
      <alignment vertical="center"/>
    </xf>
    <xf numFmtId="164" fontId="2" fillId="0" borderId="0" xfId="0" applyNumberFormat="1" applyFont="1" applyAlignment="1">
      <alignment horizontal="left" vertical="center"/>
    </xf>
    <xf numFmtId="164" fontId="2" fillId="0" borderId="4" xfId="0" applyNumberFormat="1" applyFont="1" applyBorder="1" applyAlignment="1">
      <alignment vertical="center"/>
    </xf>
    <xf numFmtId="164" fontId="4" fillId="3" borderId="5" xfId="0" applyNumberFormat="1" applyFont="1" applyFill="1" applyBorder="1" applyAlignment="1" applyProtection="1">
      <alignment vertical="center"/>
      <protection locked="0"/>
    </xf>
    <xf numFmtId="167" fontId="16" fillId="4" borderId="12" xfId="0" applyNumberFormat="1" applyFont="1" applyFill="1" applyBorder="1" applyAlignment="1">
      <alignment horizontal="right" vertical="center" wrapText="1"/>
    </xf>
    <xf numFmtId="167" fontId="16" fillId="0" borderId="15" xfId="0" applyNumberFormat="1" applyFont="1" applyBorder="1" applyAlignment="1">
      <alignment horizontal="right" vertical="center" wrapText="1"/>
    </xf>
    <xf numFmtId="167" fontId="16" fillId="4" borderId="13" xfId="0" applyNumberFormat="1" applyFont="1" applyFill="1" applyBorder="1" applyAlignment="1">
      <alignment horizontal="right" vertical="center" wrapText="1"/>
    </xf>
    <xf numFmtId="167" fontId="16" fillId="0" borderId="16" xfId="0" applyNumberFormat="1" applyFont="1" applyBorder="1" applyAlignment="1">
      <alignment horizontal="right" vertical="center" wrapText="1"/>
    </xf>
    <xf numFmtId="167" fontId="16" fillId="0" borderId="17" xfId="0" applyNumberFormat="1" applyFont="1" applyBorder="1" applyAlignment="1">
      <alignment horizontal="right" vertical="center" wrapText="1"/>
    </xf>
    <xf numFmtId="167" fontId="16" fillId="4" borderId="18" xfId="0" applyNumberFormat="1" applyFont="1" applyFill="1" applyBorder="1" applyAlignment="1">
      <alignment horizontal="right" vertical="center" wrapText="1"/>
    </xf>
    <xf numFmtId="167" fontId="16" fillId="0" borderId="14" xfId="0" applyNumberFormat="1" applyFont="1" applyBorder="1" applyAlignment="1">
      <alignment horizontal="right" vertical="center" wrapText="1"/>
    </xf>
    <xf numFmtId="0" fontId="2" fillId="8" borderId="0" xfId="0" applyFont="1" applyFill="1" applyAlignment="1">
      <alignment vertical="center"/>
    </xf>
    <xf numFmtId="167" fontId="16" fillId="0" borderId="12" xfId="0" applyNumberFormat="1" applyFont="1" applyBorder="1" applyAlignment="1">
      <alignment horizontal="right" vertical="center" wrapText="1"/>
    </xf>
    <xf numFmtId="167" fontId="16" fillId="0" borderId="13" xfId="0" applyNumberFormat="1" applyFont="1" applyBorder="1" applyAlignment="1">
      <alignment horizontal="right" vertical="center" wrapText="1"/>
    </xf>
    <xf numFmtId="167" fontId="16" fillId="0" borderId="18" xfId="0" applyNumberFormat="1" applyFont="1" applyBorder="1" applyAlignment="1">
      <alignment horizontal="right" vertical="center" wrapText="1"/>
    </xf>
    <xf numFmtId="165" fontId="11" fillId="4" borderId="4" xfId="0" applyNumberFormat="1" applyFont="1" applyFill="1" applyBorder="1" applyAlignment="1">
      <alignment vertical="center"/>
    </xf>
    <xf numFmtId="8" fontId="11" fillId="4" borderId="3" xfId="0" applyNumberFormat="1" applyFont="1" applyFill="1" applyBorder="1" applyAlignment="1">
      <alignment horizontal="right" vertical="center"/>
    </xf>
    <xf numFmtId="164" fontId="4" fillId="4" borderId="3" xfId="0" applyNumberFormat="1" applyFont="1" applyFill="1" applyBorder="1" applyAlignment="1">
      <alignment horizontal="right" vertical="center"/>
    </xf>
    <xf numFmtId="0" fontId="20" fillId="8" borderId="0" xfId="0" applyFont="1" applyFill="1" applyAlignment="1">
      <alignment vertical="center"/>
    </xf>
    <xf numFmtId="0" fontId="5" fillId="8" borderId="0" xfId="0" applyFont="1" applyFill="1" applyAlignment="1">
      <alignment vertical="center"/>
    </xf>
    <xf numFmtId="164" fontId="2" fillId="8" borderId="0" xfId="0" applyNumberFormat="1" applyFont="1" applyFill="1" applyAlignment="1">
      <alignment horizontal="left" vertical="center"/>
    </xf>
    <xf numFmtId="0" fontId="5" fillId="8" borderId="19" xfId="0" applyFont="1" applyFill="1" applyBorder="1" applyAlignment="1">
      <alignment horizontal="center" vertical="center"/>
    </xf>
    <xf numFmtId="165" fontId="5" fillId="8" borderId="20" xfId="0" applyNumberFormat="1" applyFont="1" applyFill="1" applyBorder="1" applyAlignment="1">
      <alignment vertical="center"/>
    </xf>
    <xf numFmtId="164" fontId="2" fillId="8" borderId="21" xfId="0" applyNumberFormat="1" applyFont="1" applyFill="1" applyBorder="1" applyAlignment="1">
      <alignment horizontal="left" vertical="center"/>
    </xf>
    <xf numFmtId="49" fontId="2" fillId="8" borderId="0" xfId="0" applyNumberFormat="1" applyFont="1" applyFill="1" applyAlignment="1">
      <alignment vertical="center"/>
    </xf>
    <xf numFmtId="0" fontId="21" fillId="4" borderId="1" xfId="0" applyFont="1" applyFill="1" applyBorder="1" applyAlignment="1">
      <alignment vertical="center"/>
    </xf>
    <xf numFmtId="8" fontId="11" fillId="4" borderId="2" xfId="0" applyNumberFormat="1" applyFont="1" applyFill="1" applyBorder="1" applyAlignment="1">
      <alignment horizontal="right" vertical="center"/>
    </xf>
    <xf numFmtId="164" fontId="4" fillId="4" borderId="2" xfId="0" applyNumberFormat="1" applyFont="1" applyFill="1" applyBorder="1" applyAlignment="1">
      <alignment horizontal="right" vertical="center"/>
    </xf>
    <xf numFmtId="0" fontId="7" fillId="4" borderId="2" xfId="0" applyFont="1" applyFill="1" applyBorder="1" applyAlignment="1">
      <alignment vertical="center"/>
    </xf>
    <xf numFmtId="0" fontId="12" fillId="4" borderId="1" xfId="0" applyFont="1" applyFill="1" applyBorder="1" applyAlignment="1">
      <alignment vertical="center"/>
    </xf>
    <xf numFmtId="8" fontId="4" fillId="0" borderId="0" xfId="0" applyNumberFormat="1" applyFont="1" applyAlignment="1">
      <alignment vertical="center"/>
    </xf>
    <xf numFmtId="0" fontId="22" fillId="0" borderId="0" xfId="0" applyFont="1" applyAlignment="1">
      <alignment vertical="center"/>
    </xf>
    <xf numFmtId="0" fontId="19" fillId="0" borderId="0" xfId="0" applyFont="1" applyAlignment="1">
      <alignment vertical="center"/>
    </xf>
    <xf numFmtId="166" fontId="11" fillId="2" borderId="1" xfId="0" applyNumberFormat="1" applyFont="1" applyFill="1" applyBorder="1" applyAlignment="1">
      <alignment horizontal="right" vertical="center"/>
    </xf>
    <xf numFmtId="166" fontId="11" fillId="2" borderId="3" xfId="0" applyNumberFormat="1" applyFont="1" applyFill="1" applyBorder="1" applyAlignment="1">
      <alignment horizontal="right" vertical="center"/>
    </xf>
    <xf numFmtId="49" fontId="4" fillId="2" borderId="3" xfId="0" applyNumberFormat="1" applyFont="1" applyFill="1" applyBorder="1" applyAlignment="1">
      <alignment vertical="top"/>
    </xf>
    <xf numFmtId="8" fontId="10" fillId="0" borderId="0" xfId="0" applyNumberFormat="1" applyFont="1" applyAlignment="1">
      <alignment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8" fontId="11" fillId="4" borderId="2" xfId="0" applyNumberFormat="1" applyFont="1" applyFill="1" applyBorder="1" applyAlignment="1">
      <alignment horizontal="right" vertical="center"/>
    </xf>
    <xf numFmtId="8" fontId="11" fillId="4" borderId="1" xfId="0" applyNumberFormat="1" applyFont="1" applyFill="1" applyBorder="1" applyAlignment="1">
      <alignment horizontal="right" vertical="center"/>
    </xf>
    <xf numFmtId="8" fontId="11" fillId="4" borderId="4" xfId="0" applyNumberFormat="1" applyFont="1" applyFill="1" applyBorder="1" applyAlignment="1">
      <alignment horizontal="right" vertical="center"/>
    </xf>
    <xf numFmtId="164" fontId="4" fillId="4" borderId="1" xfId="0" applyNumberFormat="1" applyFont="1" applyFill="1" applyBorder="1" applyAlignment="1">
      <alignment horizontal="right" vertical="center"/>
    </xf>
    <xf numFmtId="164" fontId="4" fillId="4" borderId="4" xfId="0" applyNumberFormat="1" applyFont="1" applyFill="1" applyBorder="1" applyAlignment="1">
      <alignment horizontal="right" vertical="center"/>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49" fontId="24" fillId="2" borderId="1" xfId="0" quotePrefix="1" applyNumberFormat="1" applyFont="1" applyFill="1" applyBorder="1" applyAlignment="1">
      <alignment horizontal="left" vertical="top" wrapText="1"/>
    </xf>
    <xf numFmtId="49" fontId="24" fillId="2" borderId="2" xfId="0" quotePrefix="1" applyNumberFormat="1" applyFont="1" applyFill="1" applyBorder="1" applyAlignment="1">
      <alignment horizontal="left" vertical="top" wrapText="1"/>
    </xf>
    <xf numFmtId="49" fontId="24" fillId="2" borderId="4" xfId="0" quotePrefix="1" applyNumberFormat="1" applyFont="1" applyFill="1" applyBorder="1" applyAlignment="1">
      <alignment horizontal="left" vertical="top" wrapText="1"/>
    </xf>
    <xf numFmtId="49" fontId="4" fillId="2" borderId="3" xfId="0" quotePrefix="1" applyNumberFormat="1" applyFont="1" applyFill="1" applyBorder="1" applyAlignment="1">
      <alignment horizontal="left" vertical="top"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6" fillId="3" borderId="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4" fillId="2" borderId="3" xfId="0" applyFont="1" applyFill="1" applyBorder="1" applyAlignment="1">
      <alignment horizontal="left" vertical="center"/>
    </xf>
    <xf numFmtId="0" fontId="5" fillId="5" borderId="1" xfId="0" applyFont="1" applyFill="1" applyBorder="1" applyAlignment="1">
      <alignment horizontal="left" vertical="center" wrapText="1"/>
    </xf>
    <xf numFmtId="0" fontId="5" fillId="5" borderId="2" xfId="0" applyFont="1" applyFill="1" applyBorder="1" applyAlignment="1">
      <alignment horizontal="left" vertical="center" wrapText="1"/>
    </xf>
    <xf numFmtId="164" fontId="4" fillId="4" borderId="2" xfId="0" applyNumberFormat="1" applyFont="1" applyFill="1" applyBorder="1" applyAlignment="1">
      <alignment horizontal="right" vertical="center"/>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49" fontId="13" fillId="6" borderId="1" xfId="0" applyNumberFormat="1" applyFont="1" applyFill="1" applyBorder="1" applyAlignment="1">
      <alignment horizontal="left" vertical="center" wrapText="1"/>
    </xf>
    <xf numFmtId="49" fontId="13" fillId="6" borderId="2" xfId="0" applyNumberFormat="1" applyFont="1" applyFill="1" applyBorder="1" applyAlignment="1">
      <alignment horizontal="left" vertical="center" wrapText="1"/>
    </xf>
    <xf numFmtId="49" fontId="13" fillId="6" borderId="4" xfId="0" applyNumberFormat="1" applyFont="1" applyFill="1" applyBorder="1" applyAlignment="1">
      <alignment horizontal="left" vertical="center" wrapText="1"/>
    </xf>
    <xf numFmtId="0" fontId="17" fillId="8" borderId="0" xfId="0" applyFont="1" applyFill="1" applyAlignment="1">
      <alignment horizontal="center" vertical="center"/>
    </xf>
    <xf numFmtId="49" fontId="2" fillId="6" borderId="1" xfId="0" applyNumberFormat="1" applyFont="1" applyFill="1" applyBorder="1" applyAlignment="1">
      <alignment horizontal="left" vertical="center"/>
    </xf>
    <xf numFmtId="49" fontId="2" fillId="6" borderId="2" xfId="0" applyNumberFormat="1" applyFont="1" applyFill="1" applyBorder="1" applyAlignment="1">
      <alignment horizontal="left" vertical="center"/>
    </xf>
    <xf numFmtId="49" fontId="2" fillId="6" borderId="4" xfId="0" applyNumberFormat="1" applyFont="1" applyFill="1" applyBorder="1" applyAlignment="1">
      <alignment horizontal="left" vertical="center"/>
    </xf>
    <xf numFmtId="0" fontId="14" fillId="2" borderId="7" xfId="0" applyFont="1" applyFill="1" applyBorder="1" applyAlignment="1">
      <alignment horizontal="center" wrapText="1"/>
    </xf>
    <xf numFmtId="0" fontId="15" fillId="2" borderId="8" xfId="0" applyFont="1" applyFill="1" applyBorder="1" applyAlignment="1">
      <alignment horizontal="center" vertical="top" wrapText="1"/>
    </xf>
    <xf numFmtId="164" fontId="11" fillId="4" borderId="1" xfId="0" applyNumberFormat="1" applyFont="1" applyFill="1" applyBorder="1" applyAlignment="1">
      <alignment horizontal="right" vertical="center"/>
    </xf>
    <xf numFmtId="8" fontId="8" fillId="4" borderId="1" xfId="0" applyNumberFormat="1" applyFont="1" applyFill="1" applyBorder="1" applyAlignment="1">
      <alignment horizontal="right" vertical="center"/>
    </xf>
    <xf numFmtId="8" fontId="8" fillId="4" borderId="4" xfId="0" applyNumberFormat="1" applyFont="1" applyFill="1" applyBorder="1" applyAlignment="1">
      <alignment horizontal="right" vertical="center"/>
    </xf>
    <xf numFmtId="0" fontId="14" fillId="2" borderId="21" xfId="0" applyFont="1" applyFill="1" applyBorder="1" applyAlignment="1">
      <alignment horizontal="center" vertical="top" wrapText="1"/>
    </xf>
    <xf numFmtId="0" fontId="14" fillId="2" borderId="0" xfId="0" applyFont="1" applyFill="1" applyAlignment="1">
      <alignment horizontal="center" vertical="top" wrapText="1"/>
    </xf>
    <xf numFmtId="0" fontId="14" fillId="2" borderId="22" xfId="0" applyFont="1" applyFill="1" applyBorder="1" applyAlignment="1">
      <alignment horizontal="center" vertical="top" wrapText="1"/>
    </xf>
    <xf numFmtId="0" fontId="14" fillId="2" borderId="21"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2" xfId="0" applyFont="1" applyFill="1" applyBorder="1" applyAlignment="1">
      <alignment horizontal="center" vertical="center" wrapText="1"/>
    </xf>
  </cellXfs>
  <cellStyles count="2">
    <cellStyle name="Standard" xfId="0" builtinId="0"/>
    <cellStyle name="Standard 2" xfId="1"/>
  </cellStyles>
  <dxfs count="0"/>
  <tableStyles count="0" defaultTableStyle="TableStyleMedium2" defaultPivotStyle="PivotStyleLight16"/>
  <colors>
    <mruColors>
      <color rgb="FFAFD4F3"/>
      <color rgb="FF1A6BB0"/>
      <color rgb="FFFFAC33"/>
      <color rgb="FF87BF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257175</xdr:colOff>
      <xdr:row>1</xdr:row>
      <xdr:rowOff>28576</xdr:rowOff>
    </xdr:from>
    <xdr:to>
      <xdr:col>7</xdr:col>
      <xdr:colOff>266175</xdr:colOff>
      <xdr:row>2</xdr:row>
      <xdr:rowOff>198625</xdr:rowOff>
    </xdr:to>
    <xdr:pic>
      <xdr:nvPicPr>
        <xdr:cNvPr id="5" name="Grafik 4">
          <a:extLst>
            <a:ext uri="{FF2B5EF4-FFF2-40B4-BE49-F238E27FC236}">
              <a16:creationId xmlns:a16="http://schemas.microsoft.com/office/drawing/2014/main" id="{746367DE-CDDC-4B0B-98F3-8A8AA952CA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77400" y="314326"/>
          <a:ext cx="1152000" cy="360549"/>
        </a:xfrm>
        <a:prstGeom prst="rect">
          <a:avLst/>
        </a:prstGeom>
      </xdr:spPr>
    </xdr:pic>
    <xdr:clientData/>
  </xdr:twoCellAnchor>
  <xdr:twoCellAnchor editAs="oneCell">
    <xdr:from>
      <xdr:col>0</xdr:col>
      <xdr:colOff>152401</xdr:colOff>
      <xdr:row>0</xdr:row>
      <xdr:rowOff>180975</xdr:rowOff>
    </xdr:from>
    <xdr:to>
      <xdr:col>0</xdr:col>
      <xdr:colOff>1313041</xdr:colOff>
      <xdr:row>2</xdr:row>
      <xdr:rowOff>209550</xdr:rowOff>
    </xdr:to>
    <xdr:pic>
      <xdr:nvPicPr>
        <xdr:cNvPr id="4" name="Grafik 3">
          <a:extLst>
            <a:ext uri="{FF2B5EF4-FFF2-40B4-BE49-F238E27FC236}">
              <a16:creationId xmlns:a16="http://schemas.microsoft.com/office/drawing/2014/main" id="{C299B7CF-58E1-47B2-20CC-20B0AAFDED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1" y="180975"/>
          <a:ext cx="1160640" cy="504825"/>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A6BB0"/>
    <pageSetUpPr fitToPage="1"/>
  </sheetPr>
  <dimension ref="A1:JO78"/>
  <sheetViews>
    <sheetView tabSelected="1" topLeftCell="A16" zoomScaleNormal="100" workbookViewId="0">
      <selection activeCell="B40" sqref="B40:F40"/>
    </sheetView>
  </sheetViews>
  <sheetFormatPr baseColWidth="10" defaultColWidth="11.42578125" defaultRowHeight="12.75"/>
  <cols>
    <col min="1" max="1" width="21.42578125" style="78" customWidth="1"/>
    <col min="2" max="2" width="62.140625" style="20" customWidth="1"/>
    <col min="3" max="3" width="11.5703125" style="20" customWidth="1"/>
    <col min="4" max="4" width="20.42578125" style="20" customWidth="1"/>
    <col min="5" max="6" width="12.85546875" style="20" customWidth="1"/>
    <col min="7" max="7" width="17.140625" style="20" customWidth="1"/>
    <col min="8" max="8" width="8.140625" style="79" customWidth="1"/>
    <col min="9" max="9" width="11.42578125" style="20" customWidth="1"/>
    <col min="10" max="10" width="15.28515625" style="20" bestFit="1" customWidth="1"/>
    <col min="11" max="16384" width="11.42578125" style="20"/>
  </cols>
  <sheetData>
    <row r="1" spans="1:275" s="3" customFormat="1" ht="22.5" customHeight="1">
      <c r="A1" s="115"/>
      <c r="B1" s="151" t="s">
        <v>63</v>
      </c>
      <c r="C1" s="151"/>
      <c r="D1" s="151"/>
      <c r="E1" s="151"/>
      <c r="F1" s="151"/>
      <c r="G1" s="115"/>
      <c r="H1" s="115"/>
    </row>
    <row r="2" spans="1:275" s="3" customFormat="1" ht="15" customHeight="1">
      <c r="A2" s="116"/>
      <c r="B2" s="159" t="s">
        <v>62</v>
      </c>
      <c r="C2" s="160"/>
      <c r="D2" s="160"/>
      <c r="E2" s="160"/>
      <c r="F2" s="161"/>
      <c r="G2" s="116"/>
      <c r="H2" s="116"/>
    </row>
    <row r="3" spans="1:275" s="3" customFormat="1" ht="22.5" customHeight="1">
      <c r="A3" s="116"/>
      <c r="B3" s="156" t="s">
        <v>61</v>
      </c>
      <c r="C3" s="157"/>
      <c r="D3" s="157"/>
      <c r="E3" s="157"/>
      <c r="F3" s="158"/>
      <c r="G3" s="116"/>
      <c r="H3" s="116"/>
    </row>
    <row r="4" spans="1:275" s="3" customFormat="1" ht="17.25" customHeight="1">
      <c r="A4" s="117"/>
      <c r="B4" s="152" t="s">
        <v>60</v>
      </c>
      <c r="C4" s="152"/>
      <c r="D4" s="152"/>
      <c r="E4" s="152"/>
      <c r="F4" s="152"/>
      <c r="G4" s="117"/>
      <c r="H4" s="117"/>
    </row>
    <row r="5" spans="1:275" s="8" customFormat="1" ht="16.5">
      <c r="A5" s="4"/>
      <c r="B5" s="4"/>
      <c r="C5" s="4"/>
      <c r="D5" s="4"/>
      <c r="E5" s="5"/>
      <c r="F5" s="6"/>
      <c r="G5" s="4"/>
      <c r="H5" s="7"/>
    </row>
    <row r="6" spans="1:275" s="8" customFormat="1" ht="22.5" customHeight="1">
      <c r="A6" s="129" t="s">
        <v>26</v>
      </c>
      <c r="B6" s="130"/>
      <c r="C6" s="130"/>
      <c r="D6" s="130"/>
      <c r="E6" s="130"/>
      <c r="F6" s="130"/>
      <c r="G6" s="130"/>
      <c r="H6" s="131"/>
    </row>
    <row r="7" spans="1:275" s="8" customFormat="1" ht="16.5">
      <c r="A7" s="9"/>
      <c r="B7" s="10"/>
      <c r="C7" s="10"/>
      <c r="D7" s="10"/>
      <c r="E7" s="10"/>
      <c r="F7" s="10"/>
      <c r="G7" s="10"/>
      <c r="H7" s="11"/>
    </row>
    <row r="8" spans="1:275" s="8" customFormat="1" ht="37.5" customHeight="1">
      <c r="A8" s="12" t="s">
        <v>27</v>
      </c>
      <c r="B8" s="132"/>
      <c r="C8" s="133"/>
      <c r="D8" s="133"/>
      <c r="E8" s="133"/>
      <c r="F8" s="133"/>
      <c r="G8" s="133"/>
      <c r="H8" s="134"/>
    </row>
    <row r="9" spans="1:275" s="8" customFormat="1" ht="16.5">
      <c r="A9" s="10"/>
      <c r="B9" s="10"/>
      <c r="C9" s="10"/>
      <c r="D9" s="10"/>
      <c r="E9" s="10"/>
      <c r="F9" s="10"/>
      <c r="G9" s="10"/>
      <c r="H9" s="11"/>
    </row>
    <row r="10" spans="1:275" s="14" customFormat="1" ht="18.75" customHeight="1">
      <c r="A10" s="103" t="s">
        <v>44</v>
      </c>
      <c r="B10" s="13"/>
      <c r="C10" s="13"/>
      <c r="D10" s="104"/>
      <c r="E10" s="118"/>
      <c r="F10" s="118"/>
      <c r="G10" s="118"/>
      <c r="H10" s="120"/>
    </row>
    <row r="11" spans="1:275" s="14" customFormat="1" ht="18.75" customHeight="1">
      <c r="A11" s="17" t="s">
        <v>3</v>
      </c>
      <c r="B11" s="13"/>
      <c r="C11" s="13"/>
      <c r="D11" s="104"/>
      <c r="E11" s="118"/>
      <c r="F11" s="120"/>
      <c r="G11" s="119">
        <v>1764705.88</v>
      </c>
      <c r="H11" s="120"/>
      <c r="I11" s="109"/>
      <c r="J11" s="114"/>
    </row>
    <row r="12" spans="1:275" s="14" customFormat="1" ht="18.75" customHeight="1">
      <c r="A12" s="15" t="s">
        <v>54</v>
      </c>
      <c r="B12" s="13"/>
      <c r="C12" s="13"/>
      <c r="D12" s="105"/>
      <c r="E12" s="138"/>
      <c r="F12" s="122"/>
      <c r="G12" s="121" t="s">
        <v>68</v>
      </c>
      <c r="H12" s="122"/>
      <c r="I12" s="110"/>
      <c r="J12" s="109"/>
    </row>
    <row r="13" spans="1:275" s="14" customFormat="1" ht="18.75" customHeight="1">
      <c r="A13" s="15" t="s">
        <v>55</v>
      </c>
      <c r="B13" s="13"/>
      <c r="C13" s="13"/>
      <c r="D13" s="105"/>
      <c r="E13" s="138"/>
      <c r="F13" s="122"/>
      <c r="G13" s="121" t="s">
        <v>69</v>
      </c>
      <c r="H13" s="122"/>
      <c r="I13" s="110"/>
    </row>
    <row r="14" spans="1:275" s="14" customFormat="1" ht="18.75" customHeight="1">
      <c r="A14" s="15" t="s">
        <v>57</v>
      </c>
      <c r="B14" s="13"/>
      <c r="C14" s="16"/>
      <c r="D14" s="95">
        <f>VLOOKUP(G11,A57:G77,1)</f>
        <v>1500000</v>
      </c>
      <c r="E14" s="121">
        <f>VLOOKUP(D14,A57:G77,(H53)+1)</f>
        <v>165911</v>
      </c>
      <c r="F14" s="122"/>
      <c r="G14" s="121">
        <f>VLOOKUP(D14,A57:G77,(H53+1)+1)</f>
        <v>206923</v>
      </c>
      <c r="H14" s="122"/>
    </row>
    <row r="15" spans="1:275" s="14" customFormat="1" ht="18.75" customHeight="1">
      <c r="A15" s="15" t="s">
        <v>56</v>
      </c>
      <c r="B15" s="13"/>
      <c r="C15" s="16"/>
      <c r="D15" s="95" cm="1">
        <f t="array" ref="D15">INDEX(A57:G77,(MATCH(D14,A57:A77)-1+1)+1,1)</f>
        <v>2000000</v>
      </c>
      <c r="E15" s="121">
        <f>VLOOKUP(D15,A57:G77,(H53)+1)</f>
        <v>214108</v>
      </c>
      <c r="F15" s="122"/>
      <c r="G15" s="121">
        <f>VLOOKUP(D15,A57:G77,(H53+1)+1)</f>
        <v>267034</v>
      </c>
      <c r="H15" s="122"/>
    </row>
    <row r="16" spans="1:275" s="10" customFormat="1" ht="18.75" customHeight="1">
      <c r="A16" s="17"/>
      <c r="B16" s="106"/>
      <c r="C16" s="93"/>
      <c r="D16" s="94"/>
      <c r="E16" s="153">
        <f>(E15-E14)*(G11-D14)/(D15-D14)+E14</f>
        <v>191427.05859671999</v>
      </c>
      <c r="F16" s="120"/>
      <c r="G16" s="153">
        <f>(G15-G14)*(G11-D14)/(D15-D14)+G14</f>
        <v>238746.47030535998</v>
      </c>
      <c r="H16" s="120"/>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row>
    <row r="17" spans="1:275" s="10" customFormat="1" ht="18.75" customHeight="1">
      <c r="A17" s="107" t="s">
        <v>59</v>
      </c>
      <c r="B17" s="106"/>
      <c r="C17" s="93"/>
      <c r="D17" s="94"/>
      <c r="E17" s="119"/>
      <c r="F17" s="120"/>
      <c r="G17" s="154">
        <f>ROUND((G16-E16)*H54+E16,2)</f>
        <v>191427.06</v>
      </c>
      <c r="H17" s="155"/>
      <c r="I17" s="8"/>
      <c r="J17" s="10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row>
    <row r="18" spans="1:275" ht="15">
      <c r="A18" s="18"/>
      <c r="B18" s="18"/>
      <c r="C18" s="18"/>
      <c r="D18" s="18"/>
      <c r="E18" s="18"/>
      <c r="F18" s="18"/>
      <c r="G18" s="18"/>
      <c r="H18" s="19"/>
    </row>
    <row r="19" spans="1:275" ht="39.75" customHeight="1">
      <c r="A19" s="136" t="s">
        <v>42</v>
      </c>
      <c r="B19" s="137"/>
      <c r="C19" s="21" t="s">
        <v>25</v>
      </c>
      <c r="D19" s="22" t="s">
        <v>20</v>
      </c>
      <c r="E19" s="23" t="s">
        <v>4</v>
      </c>
      <c r="F19" s="24" t="s">
        <v>5</v>
      </c>
      <c r="G19" s="25" t="s">
        <v>0</v>
      </c>
      <c r="H19" s="26"/>
    </row>
    <row r="20" spans="1:275" ht="22.5" customHeight="1">
      <c r="A20" s="27" t="s">
        <v>31</v>
      </c>
      <c r="B20" s="28"/>
      <c r="C20" s="29"/>
      <c r="D20" s="30"/>
      <c r="E20" s="31"/>
      <c r="F20" s="31"/>
      <c r="G20" s="32"/>
      <c r="H20" s="33"/>
    </row>
    <row r="21" spans="1:275" ht="18.75" customHeight="1">
      <c r="A21" s="34" t="s">
        <v>12</v>
      </c>
      <c r="B21" s="34" t="s">
        <v>6</v>
      </c>
      <c r="C21" s="111">
        <v>0.02</v>
      </c>
      <c r="D21" s="35">
        <f>G17*C21</f>
        <v>3828.5412000000001</v>
      </c>
      <c r="E21" s="1">
        <v>0</v>
      </c>
      <c r="F21" s="1">
        <v>0</v>
      </c>
      <c r="G21" s="37">
        <f>D21*(100%+E21)*(100%-F21)</f>
        <v>3828.5412000000001</v>
      </c>
      <c r="H21" s="38" t="s">
        <v>37</v>
      </c>
    </row>
    <row r="22" spans="1:275" ht="18.75" customHeight="1">
      <c r="A22" s="34" t="s">
        <v>13</v>
      </c>
      <c r="B22" s="34" t="s">
        <v>7</v>
      </c>
      <c r="C22" s="111">
        <v>7.0000000000000007E-2</v>
      </c>
      <c r="D22" s="35">
        <f>G17*C22</f>
        <v>13399.894200000001</v>
      </c>
      <c r="E22" s="1">
        <v>0</v>
      </c>
      <c r="F22" s="1">
        <v>0</v>
      </c>
      <c r="G22" s="37">
        <f t="shared" ref="G22:G27" si="0">D22*(100%+E22)*(100%-F22)</f>
        <v>13399.894200000001</v>
      </c>
      <c r="H22" s="38" t="s">
        <v>37</v>
      </c>
    </row>
    <row r="23" spans="1:275" ht="18.75" customHeight="1">
      <c r="A23" s="39" t="s">
        <v>14</v>
      </c>
      <c r="B23" s="39" t="s">
        <v>67</v>
      </c>
      <c r="C23" s="111">
        <v>0.14599999999999999</v>
      </c>
      <c r="D23" s="35">
        <f>G17*C23</f>
        <v>27948.350759999998</v>
      </c>
      <c r="E23" s="1">
        <v>0</v>
      </c>
      <c r="F23" s="1">
        <v>0</v>
      </c>
      <c r="G23" s="37">
        <f t="shared" si="0"/>
        <v>27948.350759999998</v>
      </c>
      <c r="H23" s="38" t="s">
        <v>37</v>
      </c>
    </row>
    <row r="24" spans="1:275" ht="18.75" customHeight="1">
      <c r="A24" s="39" t="s">
        <v>15</v>
      </c>
      <c r="B24" s="39" t="s">
        <v>8</v>
      </c>
      <c r="C24" s="111">
        <v>0.03</v>
      </c>
      <c r="D24" s="35">
        <f>G17*C24</f>
        <v>5742.8117999999995</v>
      </c>
      <c r="E24" s="1">
        <v>0</v>
      </c>
      <c r="F24" s="1">
        <v>0</v>
      </c>
      <c r="G24" s="37">
        <f t="shared" si="0"/>
        <v>5742.8117999999995</v>
      </c>
      <c r="H24" s="38" t="s">
        <v>37</v>
      </c>
    </row>
    <row r="25" spans="1:275" ht="18.75" customHeight="1">
      <c r="A25" s="39" t="s">
        <v>16</v>
      </c>
      <c r="B25" s="39" t="s">
        <v>9</v>
      </c>
      <c r="C25" s="111">
        <v>0.25</v>
      </c>
      <c r="D25" s="35">
        <f>G17*C25</f>
        <v>47856.764999999999</v>
      </c>
      <c r="E25" s="1">
        <v>0</v>
      </c>
      <c r="F25" s="1">
        <v>0</v>
      </c>
      <c r="G25" s="37">
        <f t="shared" si="0"/>
        <v>47856.764999999999</v>
      </c>
      <c r="H25" s="38" t="s">
        <v>37</v>
      </c>
    </row>
    <row r="26" spans="1:275" ht="18.75" customHeight="1">
      <c r="A26" s="34" t="s">
        <v>17</v>
      </c>
      <c r="B26" s="34" t="s">
        <v>10</v>
      </c>
      <c r="C26" s="111">
        <v>0.1</v>
      </c>
      <c r="D26" s="35">
        <f>G17*C26</f>
        <v>19142.706000000002</v>
      </c>
      <c r="E26" s="1">
        <v>0</v>
      </c>
      <c r="F26" s="1">
        <v>0</v>
      </c>
      <c r="G26" s="37">
        <f t="shared" si="0"/>
        <v>19142.706000000002</v>
      </c>
      <c r="H26" s="38" t="s">
        <v>37</v>
      </c>
    </row>
    <row r="27" spans="1:275" ht="18.75" customHeight="1">
      <c r="A27" s="34" t="s">
        <v>18</v>
      </c>
      <c r="B27" s="34" t="s">
        <v>11</v>
      </c>
      <c r="C27" s="112">
        <v>0.04</v>
      </c>
      <c r="D27" s="35">
        <f>G17*C27</f>
        <v>7657.0824000000002</v>
      </c>
      <c r="E27" s="1">
        <v>0</v>
      </c>
      <c r="F27" s="1">
        <v>0</v>
      </c>
      <c r="G27" s="37">
        <f t="shared" si="0"/>
        <v>7657.0824000000002</v>
      </c>
      <c r="H27" s="38" t="s">
        <v>37</v>
      </c>
    </row>
    <row r="28" spans="1:275" ht="18.75" customHeight="1">
      <c r="A28" s="34" t="s">
        <v>22</v>
      </c>
      <c r="B28" s="34" t="s">
        <v>21</v>
      </c>
      <c r="C28" s="112">
        <v>0.32</v>
      </c>
      <c r="D28" s="35">
        <f>G17*C28</f>
        <v>61256.659200000002</v>
      </c>
      <c r="E28" s="1">
        <v>0</v>
      </c>
      <c r="F28" s="1">
        <v>0</v>
      </c>
      <c r="G28" s="37">
        <f>D28*(100%+E28)*(100%-F28)</f>
        <v>61256.659200000002</v>
      </c>
      <c r="H28" s="38" t="s">
        <v>37</v>
      </c>
    </row>
    <row r="29" spans="1:275" ht="18.75" customHeight="1">
      <c r="A29" s="40" t="s">
        <v>19</v>
      </c>
      <c r="B29" s="40"/>
      <c r="C29" s="36">
        <f>C28+C27+C26+C25+C24+C23+C22+C21</f>
        <v>0.97599999999999998</v>
      </c>
      <c r="D29" s="35">
        <f>SUM(D21:D28)</f>
        <v>186832.81056000001</v>
      </c>
      <c r="E29" s="36"/>
      <c r="F29" s="36"/>
      <c r="G29" s="37">
        <f>SUM(G21:G28)</f>
        <v>186832.81056000001</v>
      </c>
      <c r="H29" s="38" t="s">
        <v>37</v>
      </c>
    </row>
    <row r="30" spans="1:275" ht="18.75" customHeight="1">
      <c r="A30" s="135" t="s">
        <v>2</v>
      </c>
      <c r="B30" s="135"/>
      <c r="C30" s="1">
        <v>0</v>
      </c>
      <c r="D30" s="34"/>
      <c r="E30" s="42"/>
      <c r="F30" s="43"/>
      <c r="G30" s="44">
        <f>G29*C30</f>
        <v>0</v>
      </c>
      <c r="H30" s="38" t="s">
        <v>37</v>
      </c>
    </row>
    <row r="31" spans="1:275" ht="18.75" customHeight="1">
      <c r="A31" s="41" t="s">
        <v>19</v>
      </c>
      <c r="B31" s="41"/>
      <c r="C31" s="42"/>
      <c r="D31" s="34"/>
      <c r="E31" s="42"/>
      <c r="F31" s="43"/>
      <c r="G31" s="37">
        <f>SUM(G29:G30)</f>
        <v>186832.81056000001</v>
      </c>
      <c r="H31" s="38" t="s">
        <v>37</v>
      </c>
    </row>
    <row r="32" spans="1:275" ht="18.75" customHeight="1">
      <c r="A32" s="135" t="s">
        <v>24</v>
      </c>
      <c r="B32" s="135"/>
      <c r="C32" s="1">
        <v>0</v>
      </c>
      <c r="D32" s="34"/>
      <c r="E32" s="45"/>
      <c r="F32" s="45"/>
      <c r="G32" s="44">
        <f>G31*C32</f>
        <v>0</v>
      </c>
      <c r="H32" s="38" t="s">
        <v>37</v>
      </c>
    </row>
    <row r="33" spans="1:8" s="51" customFormat="1" ht="18.75" customHeight="1">
      <c r="A33" s="46" t="s">
        <v>23</v>
      </c>
      <c r="B33" s="46"/>
      <c r="C33" s="47"/>
      <c r="D33" s="48"/>
      <c r="E33" s="47"/>
      <c r="F33" s="49"/>
      <c r="G33" s="50">
        <f>SUM(G31:G32)</f>
        <v>186832.81056000001</v>
      </c>
      <c r="H33" s="38" t="s">
        <v>37</v>
      </c>
    </row>
    <row r="34" spans="1:8" ht="22.5" customHeight="1">
      <c r="A34" s="32" t="s">
        <v>30</v>
      </c>
      <c r="B34" s="52"/>
      <c r="C34" s="53"/>
      <c r="D34" s="53"/>
      <c r="E34" s="54"/>
      <c r="F34" s="54"/>
      <c r="G34" s="52"/>
      <c r="H34" s="33"/>
    </row>
    <row r="35" spans="1:8" ht="22.5" customHeight="1">
      <c r="A35" s="148" t="s">
        <v>40</v>
      </c>
      <c r="B35" s="149"/>
      <c r="C35" s="149"/>
      <c r="D35" s="149"/>
      <c r="E35" s="149"/>
      <c r="F35" s="149"/>
      <c r="G35" s="149"/>
      <c r="H35" s="150"/>
    </row>
    <row r="36" spans="1:8" ht="59.25" customHeight="1">
      <c r="A36" s="113" t="s">
        <v>13</v>
      </c>
      <c r="B36" s="128" t="s">
        <v>64</v>
      </c>
      <c r="C36" s="128"/>
      <c r="D36" s="128"/>
      <c r="E36" s="128"/>
      <c r="F36" s="128"/>
      <c r="G36" s="81">
        <v>0</v>
      </c>
      <c r="H36" s="80" t="s">
        <v>37</v>
      </c>
    </row>
    <row r="37" spans="1:8" ht="153.75" customHeight="1">
      <c r="A37" s="113" t="s">
        <v>13</v>
      </c>
      <c r="B37" s="128" t="s">
        <v>72</v>
      </c>
      <c r="C37" s="128"/>
      <c r="D37" s="128"/>
      <c r="E37" s="128"/>
      <c r="F37" s="128"/>
      <c r="G37" s="81">
        <v>0</v>
      </c>
      <c r="H37" s="80" t="s">
        <v>37</v>
      </c>
    </row>
    <row r="38" spans="1:8" ht="18.75" customHeight="1">
      <c r="A38" s="113" t="s">
        <v>14</v>
      </c>
      <c r="B38" s="128" t="s">
        <v>65</v>
      </c>
      <c r="C38" s="128"/>
      <c r="D38" s="128"/>
      <c r="E38" s="128"/>
      <c r="F38" s="128"/>
      <c r="G38" s="81">
        <v>0</v>
      </c>
      <c r="H38" s="80" t="s">
        <v>37</v>
      </c>
    </row>
    <row r="39" spans="1:8" ht="78.75" customHeight="1">
      <c r="A39" s="113" t="s">
        <v>16</v>
      </c>
      <c r="B39" s="128" t="s">
        <v>66</v>
      </c>
      <c r="C39" s="128"/>
      <c r="D39" s="128"/>
      <c r="E39" s="128"/>
      <c r="F39" s="128"/>
      <c r="G39" s="81">
        <v>0</v>
      </c>
      <c r="H39" s="80" t="s">
        <v>37</v>
      </c>
    </row>
    <row r="40" spans="1:8" s="55" customFormat="1" ht="75" customHeight="1">
      <c r="A40" s="113" t="s">
        <v>70</v>
      </c>
      <c r="B40" s="125" t="s">
        <v>71</v>
      </c>
      <c r="C40" s="126"/>
      <c r="D40" s="126"/>
      <c r="E40" s="126"/>
      <c r="F40" s="127"/>
      <c r="G40" s="81">
        <v>0</v>
      </c>
      <c r="H40" s="80" t="s">
        <v>37</v>
      </c>
    </row>
    <row r="41" spans="1:8" s="51" customFormat="1" ht="18.75" customHeight="1">
      <c r="A41" s="46" t="s">
        <v>28</v>
      </c>
      <c r="B41" s="56"/>
      <c r="C41" s="57"/>
      <c r="D41" s="58"/>
      <c r="E41" s="57"/>
      <c r="F41" s="59"/>
      <c r="G41" s="50">
        <f>SUM(G36:G40)</f>
        <v>0</v>
      </c>
      <c r="H41" s="60" t="s">
        <v>37</v>
      </c>
    </row>
    <row r="42" spans="1:8" ht="22.5" customHeight="1">
      <c r="A42" s="32" t="s">
        <v>29</v>
      </c>
      <c r="B42" s="52"/>
      <c r="C42" s="53"/>
      <c r="D42" s="53"/>
      <c r="E42" s="54"/>
      <c r="F42" s="54"/>
      <c r="G42" s="52"/>
      <c r="H42" s="33"/>
    </row>
    <row r="43" spans="1:8" ht="37.5" customHeight="1">
      <c r="A43" s="144" t="s">
        <v>58</v>
      </c>
      <c r="B43" s="145"/>
      <c r="C43" s="145"/>
      <c r="D43" s="145"/>
      <c r="E43" s="145"/>
      <c r="F43" s="145"/>
      <c r="G43" s="145"/>
      <c r="H43" s="146"/>
    </row>
    <row r="44" spans="1:8" s="66" customFormat="1" ht="18.75" customHeight="1">
      <c r="A44" s="61"/>
      <c r="B44" s="141" t="s">
        <v>32</v>
      </c>
      <c r="C44" s="142"/>
      <c r="D44" s="62" t="s">
        <v>1</v>
      </c>
      <c r="E44" s="63">
        <v>100</v>
      </c>
      <c r="F44" s="2">
        <v>0</v>
      </c>
      <c r="G44" s="64">
        <f>E44*F44</f>
        <v>0</v>
      </c>
      <c r="H44" s="65" t="s">
        <v>37</v>
      </c>
    </row>
    <row r="45" spans="1:8" s="66" customFormat="1" ht="18.75" customHeight="1">
      <c r="A45" s="61"/>
      <c r="B45" s="141" t="s">
        <v>33</v>
      </c>
      <c r="C45" s="142"/>
      <c r="D45" s="62" t="s">
        <v>1</v>
      </c>
      <c r="E45" s="63">
        <v>100</v>
      </c>
      <c r="F45" s="2">
        <v>0</v>
      </c>
      <c r="G45" s="64">
        <f t="shared" ref="G45:G46" si="1">E45*F45</f>
        <v>0</v>
      </c>
      <c r="H45" s="65" t="s">
        <v>37</v>
      </c>
    </row>
    <row r="46" spans="1:8" s="8" customFormat="1" ht="18.75" customHeight="1">
      <c r="A46" s="61"/>
      <c r="B46" s="143" t="s">
        <v>34</v>
      </c>
      <c r="C46" s="142"/>
      <c r="D46" s="62" t="s">
        <v>1</v>
      </c>
      <c r="E46" s="63">
        <v>100</v>
      </c>
      <c r="F46" s="2">
        <v>0</v>
      </c>
      <c r="G46" s="64">
        <f t="shared" si="1"/>
        <v>0</v>
      </c>
      <c r="H46" s="67" t="s">
        <v>37</v>
      </c>
    </row>
    <row r="47" spans="1:8" s="51" customFormat="1" ht="18.75" customHeight="1">
      <c r="A47" s="46" t="s">
        <v>41</v>
      </c>
      <c r="B47" s="56"/>
      <c r="C47" s="57"/>
      <c r="D47" s="58"/>
      <c r="E47" s="57"/>
      <c r="F47" s="59"/>
      <c r="G47" s="50">
        <f>SUM(G44:G46)</f>
        <v>0</v>
      </c>
      <c r="H47" s="68" t="s">
        <v>37</v>
      </c>
    </row>
    <row r="48" spans="1:8" ht="22.5" customHeight="1">
      <c r="A48" s="32" t="s">
        <v>39</v>
      </c>
      <c r="B48" s="52"/>
      <c r="C48" s="53"/>
      <c r="D48" s="53"/>
      <c r="E48" s="54"/>
      <c r="F48" s="54"/>
      <c r="G48" s="52"/>
      <c r="H48" s="33"/>
    </row>
    <row r="49" spans="1:8" s="8" customFormat="1" ht="18.75" customHeight="1">
      <c r="A49" s="69" t="s">
        <v>35</v>
      </c>
      <c r="B49" s="70"/>
      <c r="C49" s="70"/>
      <c r="D49" s="70"/>
      <c r="E49" s="70"/>
      <c r="F49" s="71"/>
      <c r="G49" s="44">
        <f>SUM(G33,G41,G47)</f>
        <v>186832.81056000001</v>
      </c>
      <c r="H49" s="67" t="s">
        <v>37</v>
      </c>
    </row>
    <row r="50" spans="1:8" s="8" customFormat="1" ht="18.75" customHeight="1">
      <c r="A50" s="69" t="s">
        <v>43</v>
      </c>
      <c r="B50" s="70"/>
      <c r="C50" s="70"/>
      <c r="D50" s="70"/>
      <c r="E50" s="70"/>
      <c r="F50" s="1">
        <v>0.19</v>
      </c>
      <c r="G50" s="44">
        <f>G49*F50</f>
        <v>35498.234006400002</v>
      </c>
      <c r="H50" s="67"/>
    </row>
    <row r="51" spans="1:8" s="77" customFormat="1" ht="18.75" customHeight="1">
      <c r="A51" s="72" t="s">
        <v>36</v>
      </c>
      <c r="B51" s="73"/>
      <c r="C51" s="73"/>
      <c r="D51" s="73"/>
      <c r="E51" s="73"/>
      <c r="F51" s="74"/>
      <c r="G51" s="75">
        <f>SUM(G49:G50)</f>
        <v>222331.0445664</v>
      </c>
      <c r="H51" s="76" t="s">
        <v>38</v>
      </c>
    </row>
    <row r="53" spans="1:8" ht="33" hidden="1" customHeight="1">
      <c r="A53" s="147" t="s">
        <v>53</v>
      </c>
      <c r="B53" s="147"/>
      <c r="C53" s="147"/>
      <c r="D53" s="147"/>
      <c r="E53" s="147"/>
      <c r="F53" s="147"/>
      <c r="G53" s="147"/>
      <c r="H53" s="99">
        <f>IF(G12="V",5,IF(G12="IV",4,IF(G12="III",3,IF(G12="II",2,IF(G12="I",1,0)))))</f>
        <v>3</v>
      </c>
    </row>
    <row r="54" spans="1:8" ht="16.5" hidden="1">
      <c r="A54" s="97" t="s">
        <v>45</v>
      </c>
      <c r="B54" s="96"/>
      <c r="C54" s="96"/>
      <c r="D54" s="96"/>
      <c r="E54" s="96"/>
      <c r="F54" s="96"/>
      <c r="G54" s="96"/>
      <c r="H54" s="100">
        <f>IF(G13="Basishonorarsatz",0%,IF(G13="Viertelsatz",25%,IF(G13="Mittelsatz",50%,IF(G13="Dreiviertelsatz",75%,IF(G13="oberer Honorarsatz",100%)))))</f>
        <v>0</v>
      </c>
    </row>
    <row r="55" spans="1:8" ht="15" hidden="1">
      <c r="A55" s="139" t="s">
        <v>46</v>
      </c>
      <c r="B55" s="123" t="s">
        <v>47</v>
      </c>
      <c r="C55" s="139" t="s">
        <v>48</v>
      </c>
      <c r="D55" s="139" t="s">
        <v>49</v>
      </c>
      <c r="E55" s="139" t="s">
        <v>50</v>
      </c>
      <c r="F55" s="139" t="s">
        <v>51</v>
      </c>
      <c r="G55" s="123" t="s">
        <v>52</v>
      </c>
      <c r="H55" s="98"/>
    </row>
    <row r="56" spans="1:8" ht="24" hidden="1" customHeight="1">
      <c r="A56" s="140"/>
      <c r="B56" s="124"/>
      <c r="C56" s="140"/>
      <c r="D56" s="140"/>
      <c r="E56" s="140"/>
      <c r="F56" s="140"/>
      <c r="G56" s="124"/>
      <c r="H56" s="98"/>
    </row>
    <row r="57" spans="1:8" ht="15" hidden="1">
      <c r="A57" s="82">
        <v>0</v>
      </c>
      <c r="B57" s="90">
        <v>3120</v>
      </c>
      <c r="C57" s="90">
        <v>3657</v>
      </c>
      <c r="D57" s="83">
        <v>4339</v>
      </c>
      <c r="E57" s="83">
        <v>5412</v>
      </c>
      <c r="F57" s="83">
        <v>6094</v>
      </c>
      <c r="G57" s="83">
        <v>6631</v>
      </c>
      <c r="H57" s="98"/>
    </row>
    <row r="58" spans="1:8" ht="15" hidden="1">
      <c r="A58" s="84">
        <v>25000</v>
      </c>
      <c r="B58" s="91">
        <f t="shared" ref="B58:G58" si="2">B57</f>
        <v>3120</v>
      </c>
      <c r="C58" s="91">
        <f t="shared" si="2"/>
        <v>3657</v>
      </c>
      <c r="D58" s="85">
        <f t="shared" si="2"/>
        <v>4339</v>
      </c>
      <c r="E58" s="85">
        <f t="shared" si="2"/>
        <v>5412</v>
      </c>
      <c r="F58" s="85">
        <f t="shared" si="2"/>
        <v>6094</v>
      </c>
      <c r="G58" s="91">
        <f t="shared" si="2"/>
        <v>6631</v>
      </c>
      <c r="H58" s="101"/>
    </row>
    <row r="59" spans="1:8" ht="15" hidden="1">
      <c r="A59" s="84">
        <v>35000</v>
      </c>
      <c r="B59" s="91">
        <v>4217</v>
      </c>
      <c r="C59" s="91">
        <v>4942</v>
      </c>
      <c r="D59" s="86">
        <v>5865</v>
      </c>
      <c r="E59" s="86">
        <v>7315</v>
      </c>
      <c r="F59" s="86">
        <v>8237</v>
      </c>
      <c r="G59" s="86">
        <v>8962</v>
      </c>
      <c r="H59" s="98"/>
    </row>
    <row r="60" spans="1:8" ht="15" hidden="1">
      <c r="A60" s="84">
        <v>50000</v>
      </c>
      <c r="B60" s="91">
        <v>5804</v>
      </c>
      <c r="C60" s="91">
        <v>6801</v>
      </c>
      <c r="D60" s="86">
        <v>8071</v>
      </c>
      <c r="E60" s="86">
        <v>10066</v>
      </c>
      <c r="F60" s="86">
        <v>11336</v>
      </c>
      <c r="G60" s="86">
        <v>12333</v>
      </c>
      <c r="H60" s="98"/>
    </row>
    <row r="61" spans="1:8" ht="15" hidden="1">
      <c r="A61" s="84">
        <v>75000</v>
      </c>
      <c r="B61" s="91">
        <v>8342</v>
      </c>
      <c r="C61" s="91">
        <v>9776</v>
      </c>
      <c r="D61" s="86">
        <v>11601</v>
      </c>
      <c r="E61" s="86">
        <v>14469</v>
      </c>
      <c r="F61" s="86">
        <v>16293</v>
      </c>
      <c r="G61" s="86">
        <v>17727</v>
      </c>
      <c r="H61" s="98"/>
    </row>
    <row r="62" spans="1:8" ht="15" hidden="1">
      <c r="A62" s="84">
        <v>100000</v>
      </c>
      <c r="B62" s="91">
        <v>10790</v>
      </c>
      <c r="C62" s="91">
        <v>12644</v>
      </c>
      <c r="D62" s="86">
        <v>15005</v>
      </c>
      <c r="E62" s="86">
        <v>18713</v>
      </c>
      <c r="F62" s="86">
        <v>21074</v>
      </c>
      <c r="G62" s="86">
        <v>22928</v>
      </c>
      <c r="H62" s="98"/>
    </row>
    <row r="63" spans="1:8" ht="15" hidden="1">
      <c r="A63" s="84">
        <v>150000</v>
      </c>
      <c r="B63" s="91">
        <v>15500</v>
      </c>
      <c r="C63" s="91">
        <v>18164</v>
      </c>
      <c r="D63" s="86">
        <v>21555</v>
      </c>
      <c r="E63" s="86">
        <v>26883</v>
      </c>
      <c r="F63" s="86">
        <v>30274</v>
      </c>
      <c r="G63" s="86">
        <v>32938</v>
      </c>
      <c r="H63" s="98"/>
    </row>
    <row r="64" spans="1:8" ht="15" hidden="1">
      <c r="A64" s="84">
        <v>200000</v>
      </c>
      <c r="B64" s="91">
        <v>20037</v>
      </c>
      <c r="C64" s="91">
        <v>23480</v>
      </c>
      <c r="D64" s="86">
        <v>27863</v>
      </c>
      <c r="E64" s="86">
        <v>34751</v>
      </c>
      <c r="F64" s="86">
        <v>39134</v>
      </c>
      <c r="G64" s="86">
        <v>42578</v>
      </c>
      <c r="H64" s="98"/>
    </row>
    <row r="65" spans="1:8" ht="15" hidden="1">
      <c r="A65" s="84">
        <v>300000</v>
      </c>
      <c r="B65" s="91">
        <v>28750</v>
      </c>
      <c r="C65" s="91">
        <v>33692</v>
      </c>
      <c r="D65" s="86">
        <v>39981</v>
      </c>
      <c r="E65" s="86">
        <v>49864</v>
      </c>
      <c r="F65" s="86">
        <v>56153</v>
      </c>
      <c r="G65" s="86">
        <v>61095</v>
      </c>
      <c r="H65" s="98"/>
    </row>
    <row r="66" spans="1:8" ht="15" hidden="1">
      <c r="A66" s="84">
        <v>500000</v>
      </c>
      <c r="B66" s="91">
        <v>45232</v>
      </c>
      <c r="C66" s="91">
        <v>53006</v>
      </c>
      <c r="D66" s="86">
        <v>62900</v>
      </c>
      <c r="E66" s="86">
        <v>78449</v>
      </c>
      <c r="F66" s="86">
        <v>88343</v>
      </c>
      <c r="G66" s="86">
        <v>96118</v>
      </c>
      <c r="H66" s="98"/>
    </row>
    <row r="67" spans="1:8" ht="15" hidden="1">
      <c r="A67" s="84">
        <v>750000</v>
      </c>
      <c r="B67" s="91">
        <v>64666</v>
      </c>
      <c r="C67" s="91">
        <v>75781</v>
      </c>
      <c r="D67" s="86">
        <v>89927</v>
      </c>
      <c r="E67" s="86">
        <v>112156</v>
      </c>
      <c r="F67" s="86">
        <v>126301</v>
      </c>
      <c r="G67" s="86">
        <v>137416</v>
      </c>
      <c r="H67" s="98"/>
    </row>
    <row r="68" spans="1:8" ht="15" hidden="1">
      <c r="A68" s="84">
        <v>1000000</v>
      </c>
      <c r="B68" s="91">
        <v>83182</v>
      </c>
      <c r="C68" s="91">
        <v>97479</v>
      </c>
      <c r="D68" s="86">
        <v>115675</v>
      </c>
      <c r="E68" s="86">
        <v>144268</v>
      </c>
      <c r="F68" s="86">
        <v>162464</v>
      </c>
      <c r="G68" s="86">
        <v>176761</v>
      </c>
      <c r="H68" s="98"/>
    </row>
    <row r="69" spans="1:8" ht="15" hidden="1">
      <c r="A69" s="84">
        <v>1500000</v>
      </c>
      <c r="B69" s="91">
        <v>119307</v>
      </c>
      <c r="C69" s="91">
        <v>139813</v>
      </c>
      <c r="D69" s="86">
        <v>165911</v>
      </c>
      <c r="E69" s="86">
        <v>206923</v>
      </c>
      <c r="F69" s="86">
        <v>233022</v>
      </c>
      <c r="G69" s="86">
        <v>253527</v>
      </c>
      <c r="H69" s="98"/>
    </row>
    <row r="70" spans="1:8" ht="15" hidden="1">
      <c r="A70" s="84">
        <v>2000000</v>
      </c>
      <c r="B70" s="91">
        <v>153965</v>
      </c>
      <c r="C70" s="91">
        <v>180428</v>
      </c>
      <c r="D70" s="86">
        <v>214108</v>
      </c>
      <c r="E70" s="86">
        <v>267034</v>
      </c>
      <c r="F70" s="86">
        <v>300714</v>
      </c>
      <c r="G70" s="86">
        <v>327177</v>
      </c>
      <c r="H70" s="98"/>
    </row>
    <row r="71" spans="1:8" ht="15" hidden="1">
      <c r="A71" s="84">
        <v>3000000</v>
      </c>
      <c r="B71" s="91">
        <v>220161</v>
      </c>
      <c r="C71" s="91">
        <v>258002</v>
      </c>
      <c r="D71" s="86">
        <v>306162</v>
      </c>
      <c r="E71" s="86">
        <v>381843</v>
      </c>
      <c r="F71" s="86">
        <v>430003</v>
      </c>
      <c r="G71" s="86">
        <v>467843</v>
      </c>
      <c r="H71" s="98"/>
    </row>
    <row r="72" spans="1:8" ht="15" hidden="1">
      <c r="A72" s="84">
        <v>5000000</v>
      </c>
      <c r="B72" s="91">
        <v>343879</v>
      </c>
      <c r="C72" s="91">
        <v>402984</v>
      </c>
      <c r="D72" s="86">
        <v>478207</v>
      </c>
      <c r="E72" s="86">
        <v>596416</v>
      </c>
      <c r="F72" s="86">
        <v>671640</v>
      </c>
      <c r="G72" s="86">
        <v>730744</v>
      </c>
      <c r="H72" s="98"/>
    </row>
    <row r="73" spans="1:8" ht="15" hidden="1">
      <c r="A73" s="84">
        <v>7500000</v>
      </c>
      <c r="B73" s="91">
        <v>493923</v>
      </c>
      <c r="C73" s="91">
        <v>578816</v>
      </c>
      <c r="D73" s="86">
        <v>686862</v>
      </c>
      <c r="E73" s="86">
        <v>856648</v>
      </c>
      <c r="F73" s="86">
        <v>964694</v>
      </c>
      <c r="G73" s="86">
        <v>1049587</v>
      </c>
      <c r="H73" s="98"/>
    </row>
    <row r="74" spans="1:8" ht="15" hidden="1">
      <c r="A74" s="84">
        <v>10000000</v>
      </c>
      <c r="B74" s="91">
        <v>638277</v>
      </c>
      <c r="C74" s="91">
        <v>747981</v>
      </c>
      <c r="D74" s="86">
        <v>887604</v>
      </c>
      <c r="E74" s="86">
        <v>1107012</v>
      </c>
      <c r="F74" s="86">
        <v>1246635</v>
      </c>
      <c r="G74" s="86">
        <v>1356339</v>
      </c>
      <c r="H74" s="98"/>
    </row>
    <row r="75" spans="1:8" ht="15" hidden="1">
      <c r="A75" s="84">
        <v>15000000</v>
      </c>
      <c r="B75" s="91">
        <v>915129</v>
      </c>
      <c r="C75" s="91">
        <v>1072416</v>
      </c>
      <c r="D75" s="86">
        <v>1272601</v>
      </c>
      <c r="E75" s="86">
        <v>1587176</v>
      </c>
      <c r="F75" s="86">
        <v>1787360</v>
      </c>
      <c r="G75" s="86">
        <v>1944648</v>
      </c>
      <c r="H75" s="98"/>
    </row>
    <row r="76" spans="1:8" ht="15" hidden="1">
      <c r="A76" s="84">
        <v>20000000</v>
      </c>
      <c r="B76" s="91">
        <v>1180414</v>
      </c>
      <c r="C76" s="91">
        <v>1383298</v>
      </c>
      <c r="D76" s="86">
        <v>1641513</v>
      </c>
      <c r="E76" s="86">
        <v>2047281</v>
      </c>
      <c r="F76" s="86">
        <v>2305496</v>
      </c>
      <c r="G76" s="86">
        <v>2508380</v>
      </c>
      <c r="H76" s="98"/>
    </row>
    <row r="77" spans="1:8" ht="15" hidden="1">
      <c r="A77" s="87">
        <v>25000000</v>
      </c>
      <c r="B77" s="92">
        <v>1436874</v>
      </c>
      <c r="C77" s="92">
        <v>1683837</v>
      </c>
      <c r="D77" s="88">
        <v>1998153</v>
      </c>
      <c r="E77" s="88">
        <v>2492079</v>
      </c>
      <c r="F77" s="88">
        <v>2806395</v>
      </c>
      <c r="G77" s="88">
        <v>3053358</v>
      </c>
      <c r="H77" s="98"/>
    </row>
    <row r="78" spans="1:8" ht="15" hidden="1">
      <c r="A78" s="102"/>
      <c r="B78" s="89"/>
      <c r="C78" s="89"/>
      <c r="D78" s="89"/>
      <c r="E78" s="89"/>
      <c r="F78" s="89"/>
      <c r="G78" s="89"/>
      <c r="H78" s="98"/>
    </row>
  </sheetData>
  <customSheetViews>
    <customSheetView guid="{BCD9D7C9-FAB4-4F20-8F52-5FB91F70AF98}" fitToPage="1" printArea="1" hiddenRows="1" topLeftCell="A25">
      <selection activeCell="J47" sqref="J47"/>
      <pageMargins left="0.70866141732283472" right="0.59055118110236227" top="0.59055118110236227" bottom="0.78740157480314965" header="0" footer="0.31496062992125984"/>
      <pageSetup paperSize="9" scale="53" fitToHeight="0" orientation="portrait" r:id="rId1"/>
      <headerFooter>
        <oddFooter>&amp;L&amp;"Open Sans,Standard"&amp;7&amp;F&amp;C&amp;"Open Sans,Standard"&amp;7Seite &amp;P von &amp;N&amp;R&amp;"Open Sans,Standard"&amp;7Druck: &amp;D</oddFooter>
      </headerFooter>
    </customSheetView>
  </customSheetViews>
  <mergeCells count="45">
    <mergeCell ref="E15:F15"/>
    <mergeCell ref="A1:A4"/>
    <mergeCell ref="B38:F38"/>
    <mergeCell ref="A35:H35"/>
    <mergeCell ref="B1:F1"/>
    <mergeCell ref="B4:F4"/>
    <mergeCell ref="G16:H16"/>
    <mergeCell ref="G17:H17"/>
    <mergeCell ref="E16:F16"/>
    <mergeCell ref="B3:F3"/>
    <mergeCell ref="B2:F2"/>
    <mergeCell ref="G13:H13"/>
    <mergeCell ref="G14:H14"/>
    <mergeCell ref="G15:H15"/>
    <mergeCell ref="E11:F11"/>
    <mergeCell ref="E12:F12"/>
    <mergeCell ref="E13:F13"/>
    <mergeCell ref="A55:A56"/>
    <mergeCell ref="B45:C45"/>
    <mergeCell ref="B46:C46"/>
    <mergeCell ref="A43:H43"/>
    <mergeCell ref="B44:C44"/>
    <mergeCell ref="B55:B56"/>
    <mergeCell ref="C55:C56"/>
    <mergeCell ref="D55:D56"/>
    <mergeCell ref="E55:E56"/>
    <mergeCell ref="F55:F56"/>
    <mergeCell ref="A53:G53"/>
    <mergeCell ref="E14:F14"/>
    <mergeCell ref="G1:H4"/>
    <mergeCell ref="E10:F10"/>
    <mergeCell ref="G11:H11"/>
    <mergeCell ref="G12:H12"/>
    <mergeCell ref="G55:G56"/>
    <mergeCell ref="B40:F40"/>
    <mergeCell ref="B39:F39"/>
    <mergeCell ref="A6:H6"/>
    <mergeCell ref="B8:H8"/>
    <mergeCell ref="A30:B30"/>
    <mergeCell ref="A32:B32"/>
    <mergeCell ref="A19:B19"/>
    <mergeCell ref="G10:H10"/>
    <mergeCell ref="E17:F17"/>
    <mergeCell ref="B37:F37"/>
    <mergeCell ref="B36:F36"/>
  </mergeCells>
  <dataValidations count="2">
    <dataValidation type="list" allowBlank="1" showInputMessage="1" showErrorMessage="1" sqref="P5 G12:H12">
      <formula1>"I, II, III, IV, V"</formula1>
    </dataValidation>
    <dataValidation type="list" allowBlank="1" showInputMessage="1" showErrorMessage="1" sqref="G13:H13">
      <formula1>"Basishonorarsatz, Viertelsatz, Mittelsatz, Dreiviertelsatz, oberer Honorarsatz"</formula1>
    </dataValidation>
  </dataValidations>
  <pageMargins left="0.70866141732283472" right="0.59055118110236227" top="0.59055118110236227" bottom="0.78740157480314965" header="0" footer="0.31496062992125984"/>
  <pageSetup paperSize="9" scale="53" fitToHeight="0" orientation="portrait" r:id="rId2"/>
  <headerFooter>
    <oddFooter>&amp;L&amp;"Open Sans,Standard"&amp;7&amp;F&amp;C&amp;"Open Sans,Standard"&amp;7Seite &amp;P von &amp;N&amp;R&amp;"Open Sans,Standard"&amp;7Druck: &amp;D</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80cc7b9-0f4e-4957-8974-96b1d71ab052">
      <Terms xmlns="http://schemas.microsoft.com/office/infopath/2007/PartnerControls"/>
    </lcf76f155ced4ddcb4097134ff3c332f>
    <TaxCatchAll xmlns="7e10dbf0-aa16-434b-854a-70ab1961d18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EB5D7D34F35DA46ADB83CE8599A331F" ma:contentTypeVersion="14" ma:contentTypeDescription="Ein neues Dokument erstellen." ma:contentTypeScope="" ma:versionID="6d09a65beae0a88e5d579af08154fe63">
  <xsd:schema xmlns:xsd="http://www.w3.org/2001/XMLSchema" xmlns:xs="http://www.w3.org/2001/XMLSchema" xmlns:p="http://schemas.microsoft.com/office/2006/metadata/properties" xmlns:ns2="e80cc7b9-0f4e-4957-8974-96b1d71ab052" xmlns:ns3="7e10dbf0-aa16-434b-854a-70ab1961d183" targetNamespace="http://schemas.microsoft.com/office/2006/metadata/properties" ma:root="true" ma:fieldsID="e13323a77b994ffec03a691cd4aa9d60" ns2:_="" ns3:_="">
    <xsd:import namespace="e80cc7b9-0f4e-4957-8974-96b1d71ab052"/>
    <xsd:import namespace="7e10dbf0-aa16-434b-854a-70ab1961d1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0cc7b9-0f4e-4957-8974-96b1d71ab0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de20d9a7-0237-4881-a325-41f02ef2b52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10dbf0-aa16-434b-854a-70ab1961d1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71487b9-c954-4b10-8cd1-b1657d934a36}" ma:internalName="TaxCatchAll" ma:showField="CatchAllData" ma:web="7e10dbf0-aa16-434b-854a-70ab1961d1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5806B6-A22C-4B09-9788-1988DC18350F}">
  <ds:schemaRefs>
    <ds:schemaRef ds:uri="http://schemas.microsoft.com/sharepoint/v3/contenttype/forms"/>
  </ds:schemaRefs>
</ds:datastoreItem>
</file>

<file path=customXml/itemProps2.xml><?xml version="1.0" encoding="utf-8"?>
<ds:datastoreItem xmlns:ds="http://schemas.openxmlformats.org/officeDocument/2006/customXml" ds:itemID="{2D756F80-AC9B-44B5-A168-630B9AF9ED4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e10dbf0-aa16-434b-854a-70ab1961d183"/>
    <ds:schemaRef ds:uri="e80cc7b9-0f4e-4957-8974-96b1d71ab052"/>
    <ds:schemaRef ds:uri="http://www.w3.org/XML/1998/namespace"/>
    <ds:schemaRef ds:uri="http://purl.org/dc/dcmitype/"/>
  </ds:schemaRefs>
</ds:datastoreItem>
</file>

<file path=customXml/itemProps3.xml><?xml version="1.0" encoding="utf-8"?>
<ds:datastoreItem xmlns:ds="http://schemas.openxmlformats.org/officeDocument/2006/customXml" ds:itemID="{644C042F-281B-4831-B7A6-1428A6A5C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0cc7b9-0f4e-4957-8974-96b1d71ab052"/>
    <ds:schemaRef ds:uri="7e10dbf0-aa16-434b-854a-70ab1961d1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Preisblatt</vt:lpstr>
      <vt:lpstr>Preisblatt!Druckbereich</vt:lpstr>
      <vt:lpstr>Preisblatt!Drucktitel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maxeiner@abante.de</dc:creator>
  <cp:lastModifiedBy>Merkel, Lisa</cp:lastModifiedBy>
  <cp:lastPrinted>2024-10-02T14:06:47Z</cp:lastPrinted>
  <dcterms:created xsi:type="dcterms:W3CDTF">2022-09-13T12:05:01Z</dcterms:created>
  <dcterms:modified xsi:type="dcterms:W3CDTF">2025-01-15T10:38:14Z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0x01010088A8E7634683CA4191221435F0F93EB8</vt:lpwstr>
  </property>
  <property fmtid="{D5CDD505-2E9C-101B-9397-08002B2CF9AE}" pid="3" name="MediaServiceImageTags">
    <vt:lpwstr/>
  </property>
</Properties>
</file>