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ingaben und Ergebnis" sheetId="1" r:id="rId4"/>
    <sheet state="visible" name="Überprüfung Skill-Profile" sheetId="2" r:id="rId5"/>
    <sheet state="visible" name="Auswertung Skill-Profile" sheetId="3" r:id="rId6"/>
    <sheet state="visible" name="Bewertungsmatrix Lösungskonzept" sheetId="4" r:id="rId7"/>
    <sheet state="visible" name="Berechnung und Parameter" sheetId="5" r:id="rId8"/>
  </sheets>
  <definedNames/>
  <calcPr/>
</workbook>
</file>

<file path=xl/sharedStrings.xml><?xml version="1.0" encoding="utf-8"?>
<sst xmlns="http://schemas.openxmlformats.org/spreadsheetml/2006/main" count="496" uniqueCount="163">
  <si>
    <t xml:space="preserve"> </t>
  </si>
  <si>
    <t>Bewertungsmatrix</t>
  </si>
  <si>
    <t>Anbieter:</t>
  </si>
  <si>
    <t>Eingabefelder</t>
  </si>
  <si>
    <t>Los:</t>
  </si>
  <si>
    <t>Prüfung Skill-Profile:</t>
  </si>
  <si>
    <t>Rechenfelder</t>
  </si>
  <si>
    <t>Erreichbare Punktzahl:</t>
  </si>
  <si>
    <t>Erreichte Punktzahl:</t>
  </si>
  <si>
    <t>Qualitäts-Score [%]:</t>
  </si>
  <si>
    <t>Preis-Score [%]:</t>
  </si>
  <si>
    <t>Gesamt-Score [%]:</t>
  </si>
  <si>
    <t>Leistung</t>
  </si>
  <si>
    <t>Schätzung [PT]</t>
  </si>
  <si>
    <t>Preise [EUR]</t>
  </si>
  <si>
    <t>Art</t>
  </si>
  <si>
    <t>L1-S Client Mgmt Web UI</t>
  </si>
  <si>
    <t>T&amp;M</t>
  </si>
  <si>
    <t>L1-M Data Mgmt API Operator</t>
  </si>
  <si>
    <t>L1 Bug-Fixing</t>
  </si>
  <si>
    <t>L1 Betrieb und Wartung</t>
  </si>
  <si>
    <t>-</t>
  </si>
  <si>
    <t>Festpreis p.a.</t>
  </si>
  <si>
    <t>L1 Gesamtpreis</t>
  </si>
  <si>
    <t>Niedrigster Preis L1</t>
  </si>
  <si>
    <t>aller Angebote</t>
  </si>
  <si>
    <t>L2-S Input-Validierung</t>
  </si>
  <si>
    <t>L2-M Dialog-Funktion</t>
  </si>
  <si>
    <t>L2 Bug Fixing</t>
  </si>
  <si>
    <t>L2 Betrieb und Wartung</t>
  </si>
  <si>
    <t>L2 Gesamtpreis</t>
  </si>
  <si>
    <t>Niedrigster Preis L2</t>
  </si>
  <si>
    <t>Skill Level</t>
  </si>
  <si>
    <t>Tagessatz [EUR/PT]</t>
  </si>
  <si>
    <t>Senior Software Architect</t>
  </si>
  <si>
    <t>Senior Software Developer</t>
  </si>
  <si>
    <t>Software Developer</t>
  </si>
  <si>
    <t>Junior Software Developer</t>
  </si>
  <si>
    <t>1.1</t>
  </si>
  <si>
    <t>Los 1</t>
  </si>
  <si>
    <t>Profil Senior Software Architect</t>
  </si>
  <si>
    <t>Nein</t>
  </si>
  <si>
    <t>Ja</t>
  </si>
  <si>
    <t>fast vollständig</t>
  </si>
  <si>
    <t>1.2</t>
  </si>
  <si>
    <t>Profil Senior Software Developer</t>
  </si>
  <si>
    <t>1.3</t>
  </si>
  <si>
    <t>Profil Software Developer</t>
  </si>
  <si>
    <t>1.4</t>
  </si>
  <si>
    <t>Profil Junior Software Developer</t>
  </si>
  <si>
    <t>vollständig</t>
  </si>
  <si>
    <t>2.1</t>
  </si>
  <si>
    <t>Los 2</t>
  </si>
  <si>
    <t>2.2</t>
  </si>
  <si>
    <t>2.3</t>
  </si>
  <si>
    <t>2.4</t>
  </si>
  <si>
    <t>Punkte</t>
  </si>
  <si>
    <t>Maximal:</t>
  </si>
  <si>
    <t>Teilergebnis:</t>
  </si>
  <si>
    <t>Generische Fragen/Drop Downs</t>
  </si>
  <si>
    <t>Profil vorhanden</t>
  </si>
  <si>
    <t>Muss-Kriterien erfüllt</t>
  </si>
  <si>
    <t>Soll-Kriterien erfüllt</t>
  </si>
  <si>
    <t>teilweise</t>
  </si>
  <si>
    <t>Kapitel</t>
  </si>
  <si>
    <t>Unter-
kapitel</t>
  </si>
  <si>
    <t>Erforderlich
für Los</t>
  </si>
  <si>
    <r>
      <rPr>
        <rFont val="Arial"/>
        <b/>
        <color theme="1"/>
        <sz val="10.0"/>
      </rPr>
      <t xml:space="preserve">Eingereichte Dokumente gemäß 
</t>
    </r>
    <r>
      <rPr>
        <rFont val="Arial"/>
        <b/>
        <color theme="1"/>
        <sz val="12.0"/>
      </rPr>
      <t>Lösungskonzept</t>
    </r>
  </si>
  <si>
    <t>Unterkriterium A</t>
  </si>
  <si>
    <t>Unterkriterium B</t>
  </si>
  <si>
    <t xml:space="preserve">Unterkriterium C </t>
  </si>
  <si>
    <t>Einordnung</t>
  </si>
  <si>
    <t>Keine Dokumente notwendig</t>
  </si>
  <si>
    <t>Gesamtbild</t>
  </si>
  <si>
    <t>2</t>
  </si>
  <si>
    <t>Beide</t>
  </si>
  <si>
    <t>Zusammenarbeit</t>
  </si>
  <si>
    <t>Gutes und schlüssiges Gesamtbild</t>
  </si>
  <si>
    <t>Dokument vorhanden</t>
  </si>
  <si>
    <t>Gliederung abgearbeitet</t>
  </si>
  <si>
    <t>Gesamteindruck
Inhalt und Stil</t>
  </si>
  <si>
    <t>Organisationsaufbau und Ablauf</t>
  </si>
  <si>
    <t>nahezu vollständig</t>
  </si>
  <si>
    <t>gut</t>
  </si>
  <si>
    <t>Zusammenarbeitsmodus</t>
  </si>
  <si>
    <t>befriedigend</t>
  </si>
  <si>
    <t>Lösungskonzepte zu Features</t>
  </si>
  <si>
    <t>3.1</t>
  </si>
  <si>
    <t>EuroDaT</t>
  </si>
  <si>
    <t>Konzepte sind befriedigend abgestimmt</t>
  </si>
  <si>
    <t>3.1.1</t>
  </si>
  <si>
    <t>Feature L1-S: Client-Management über Web-Oberfläche</t>
  </si>
  <si>
    <t>Konzept vorhanden</t>
  </si>
  <si>
    <t>Sachverhalte/Gliederung aus 3.1.1.1 berücksichtigt/reflektiert</t>
  </si>
  <si>
    <t>3.1.1.2</t>
  </si>
  <si>
    <t>Fachlich-technisches Lösungskonzept des Bieters</t>
  </si>
  <si>
    <t>3.1.1.3</t>
  </si>
  <si>
    <t>Schätzung des Aufwands durch den Bieter</t>
  </si>
  <si>
    <t>nicht nachvollziehbar</t>
  </si>
  <si>
    <t>3.1.2</t>
  </si>
  <si>
    <t>Feature L1-M: Data Management API Operator</t>
  </si>
  <si>
    <t>sehr gut</t>
  </si>
  <si>
    <t>Sachverhalte aus 3.1.2.1 berücksichtigt/reflektiert</t>
  </si>
  <si>
    <t>3.1.2.2</t>
  </si>
  <si>
    <t>3.1.2.3</t>
  </si>
  <si>
    <t>nachvollziehbar</t>
  </si>
  <si>
    <t>3.2</t>
  </si>
  <si>
    <t>safeAML</t>
  </si>
  <si>
    <t>3.2.1</t>
  </si>
  <si>
    <t>Feature L2-S: Input-Validierung</t>
  </si>
  <si>
    <t>Sachverhalte aus 3.2.1.1 berücksichtigt/reflektiert</t>
  </si>
  <si>
    <t>3.2.1.2</t>
  </si>
  <si>
    <t>3.2.1.3</t>
  </si>
  <si>
    <t>Schätzung schlüssig &amp; transparent</t>
  </si>
  <si>
    <t>Gesamteindruck Inhalt und Stil</t>
  </si>
  <si>
    <t>3.2.2</t>
  </si>
  <si>
    <t>Feature LS-M: Dialog-Funktion</t>
  </si>
  <si>
    <t>Sachverhalte aus 3.2.2.1 berücksichtigt/reflektiert</t>
  </si>
  <si>
    <t>3.2.2.2</t>
  </si>
  <si>
    <t>3.2.2.3</t>
  </si>
  <si>
    <t>gut nachvollziehbar</t>
  </si>
  <si>
    <t>Maximalpunktzahl:</t>
  </si>
  <si>
    <t>Punktergebnis:</t>
  </si>
  <si>
    <t>Relatives Ergebnis [%]:</t>
  </si>
  <si>
    <t>Kriterium Nr.</t>
  </si>
  <si>
    <t>Konzepte nicht aufeinander abgestimmt</t>
  </si>
  <si>
    <t>NA</t>
  </si>
  <si>
    <t>Maximal (2, 2.1, 2.2):</t>
  </si>
  <si>
    <t>Teilergebnis (2, 2.1, 2.2):</t>
  </si>
  <si>
    <t>Gewicht:</t>
  </si>
  <si>
    <t>Teilergebnis Gesamtbild:</t>
  </si>
  <si>
    <t>Gewicht (2.1):</t>
  </si>
  <si>
    <t>NA1</t>
  </si>
  <si>
    <t>Maximal (2.1):</t>
  </si>
  <si>
    <t>NA2</t>
  </si>
  <si>
    <t>Teilergebnis (2.1):</t>
  </si>
  <si>
    <t>Maximal (2.2):</t>
  </si>
  <si>
    <t>Teilergebnis (2.2):</t>
  </si>
  <si>
    <t>Angebot</t>
  </si>
  <si>
    <t>Schätzung L1</t>
  </si>
  <si>
    <t>Niedrigstes Angebot aller</t>
  </si>
  <si>
    <t>Rohwert</t>
  </si>
  <si>
    <t>Maximal (3.1, 3.1.1, 3.1.2):</t>
  </si>
  <si>
    <t>Teilergebnis (3.1, 3.1.1, 3.1.2):</t>
  </si>
  <si>
    <t>Maximal gewichtet:</t>
  </si>
  <si>
    <t>maximal gewichtet:</t>
  </si>
  <si>
    <t>Teilergebnis [%]:</t>
  </si>
  <si>
    <t>Teilergebnis Schätzung:</t>
  </si>
  <si>
    <t>Maximal (3.1.1):</t>
  </si>
  <si>
    <t>Maximal</t>
  </si>
  <si>
    <t>Maximal gewichtet</t>
  </si>
  <si>
    <t>Gewicht</t>
  </si>
  <si>
    <t>Teilergebnis Inhalt und Stil</t>
  </si>
  <si>
    <t>Teilergebnis Konzept vorhanden</t>
  </si>
  <si>
    <t>Teilergebnis Sachverhalte</t>
  </si>
  <si>
    <t>maximal</t>
  </si>
  <si>
    <t>maximal gewichtet</t>
  </si>
  <si>
    <t>Teilergebnis Gesamtbetrag</t>
  </si>
  <si>
    <t>Schätzung L2</t>
  </si>
  <si>
    <t>Maximal (3.2, 3.2.1, 3.2.2):</t>
  </si>
  <si>
    <t>Teilergebnis (3.2, 3.2.1, 3.2.2):</t>
  </si>
  <si>
    <t>Sachverhalte/Gliederung berücksichtigt/reflektiert</t>
  </si>
  <si>
    <t>Schätzung nachvollziehbar (Features)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</si>
</sst>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 h:mm:ss"/>
    <numFmt numFmtId="165" formatCode="0.0"/>
    <numFmt numFmtId="166" formatCode="#,##0.00&quot;€&quot;"/>
    <numFmt numFmtId="167" formatCode="#,##0.00\ &quot;€&quot;"/>
    <numFmt numFmtId="168" formatCode="d\-m"/>
    <numFmt numFmtId="169" formatCode="D/M/YYYY"/>
  </numFmts>
  <fonts count="21">
    <font>
      <sz val="10.0"/>
      <color rgb="FF000000"/>
      <name val="Arial"/>
      <scheme val="minor"/>
    </font>
    <font>
      <b/>
      <sz val="10.0"/>
      <color rgb="FFFFFFFF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7.0"/>
      <color theme="1"/>
      <name val="Arial"/>
    </font>
    <font>
      <b/>
      <sz val="12.0"/>
      <color rgb="FF000000"/>
      <name val="Arial"/>
    </font>
    <font>
      <b/>
      <i/>
      <sz val="12.0"/>
      <color rgb="FF000000"/>
      <name val="Arial"/>
    </font>
    <font/>
    <font>
      <color rgb="FF000000"/>
      <name val="Arial"/>
    </font>
    <font>
      <color theme="1"/>
      <name val="Arial"/>
    </font>
    <font>
      <b/>
      <color rgb="FF000000"/>
      <name val="Arial"/>
    </font>
    <font>
      <b/>
      <color theme="1"/>
      <name val="Arial"/>
    </font>
    <font>
      <b/>
      <sz val="12.0"/>
      <color theme="1"/>
      <name val="Arial"/>
    </font>
    <font>
      <sz val="10.0"/>
      <color theme="1"/>
      <name val="Roboto"/>
    </font>
    <font>
      <b/>
      <sz val="10.0"/>
      <color theme="1"/>
      <name val="Roboto"/>
    </font>
    <font>
      <b/>
      <sz val="9.0"/>
      <color rgb="FFFFFFFF"/>
      <name val="Arial"/>
    </font>
    <font>
      <sz val="9.0"/>
      <color rgb="FF7E3794"/>
      <name val="Arial"/>
    </font>
    <font>
      <b/>
      <sz val="12.0"/>
      <color rgb="FFFFFFFF"/>
      <name val="Arial"/>
    </font>
    <font>
      <b/>
      <color rgb="FFFFFFFF"/>
      <name val="Arial"/>
    </font>
    <font>
      <b/>
      <sz val="9.0"/>
      <color rgb="FF7E3794"/>
      <name val="Arial"/>
    </font>
    <font>
      <sz val="9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D5A6BD"/>
        <bgColor rgb="FFD5A6BD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F9CB9C"/>
        <bgColor rgb="FFF9CB9C"/>
      </patternFill>
    </fill>
  </fills>
  <borders count="58">
    <border/>
    <border>
      <left style="thin">
        <color rgb="FF000000"/>
      </left>
      <top style="thin">
        <color rgb="FF000000"/>
      </top>
    </border>
    <border>
      <left style="thick">
        <color rgb="FF000000"/>
      </left>
      <right/>
      <top style="thick">
        <color rgb="FF000000"/>
      </top>
      <bottom/>
    </border>
    <border>
      <left/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/>
      <top style="thick">
        <color rgb="FF000000"/>
      </top>
    </border>
    <border>
      <left/>
      <right/>
      <top style="thick">
        <color rgb="FF000000"/>
      </top>
    </border>
    <border>
      <left/>
      <right style="thick">
        <color rgb="FF000000"/>
      </right>
      <top/>
    </border>
    <border>
      <left style="thick">
        <color rgb="FF000000"/>
      </left>
      <right/>
    </border>
    <border>
      <left/>
      <right/>
    </border>
    <border>
      <left/>
      <right style="thick">
        <color rgb="FF000000"/>
      </right>
    </border>
    <border>
      <left style="thick">
        <color rgb="FF000000"/>
      </left>
      <right/>
      <top/>
      <bottom/>
    </border>
    <border>
      <left/>
      <right/>
      <top/>
      <bottom/>
    </border>
    <border>
      <left/>
      <right style="thick">
        <color rgb="FF000000"/>
      </right>
      <top/>
      <bottom/>
    </border>
    <border>
      <left style="thick">
        <color rgb="FF000000"/>
      </left>
      <right/>
      <top/>
    </border>
    <border>
      <left/>
      <right/>
      <top/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4" numFmtId="0" xfId="0" applyAlignment="1" applyFont="1">
      <alignment horizontal="left" shrinkToFit="0" wrapText="0"/>
    </xf>
    <xf borderId="0" fillId="0" fontId="3" numFmtId="164" xfId="0" applyAlignment="1" applyFont="1" applyNumberFormat="1">
      <alignment horizontal="center" shrinkToFit="0" wrapText="0"/>
    </xf>
    <xf borderId="2" fillId="2" fontId="5" numFmtId="0" xfId="0" applyAlignment="1" applyBorder="1" applyFill="1" applyFont="1">
      <alignment horizontal="right" shrinkToFit="0" wrapText="1"/>
    </xf>
    <xf borderId="3" fillId="3" fontId="6" numFmtId="0" xfId="0" applyAlignment="1" applyBorder="1" applyFill="1" applyFont="1">
      <alignment horizontal="center" shrinkToFit="0" wrapText="1"/>
    </xf>
    <xf borderId="4" fillId="0" fontId="7" numFmtId="0" xfId="0" applyBorder="1" applyFont="1"/>
    <xf borderId="5" fillId="0" fontId="7" numFmtId="0" xfId="0" applyBorder="1" applyFont="1"/>
    <xf borderId="6" fillId="3" fontId="6" numFmtId="0" xfId="0" applyAlignment="1" applyBorder="1" applyFont="1">
      <alignment horizontal="center" shrinkToFit="0" wrapText="1"/>
    </xf>
    <xf borderId="0" fillId="4" fontId="6" numFmtId="0" xfId="0" applyAlignment="1" applyFill="1" applyFont="1">
      <alignment horizontal="center" shrinkToFit="0" wrapText="1"/>
    </xf>
    <xf borderId="7" fillId="2" fontId="5" numFmtId="0" xfId="0" applyAlignment="1" applyBorder="1" applyFont="1">
      <alignment horizontal="right" shrinkToFit="0" wrapText="1"/>
    </xf>
    <xf borderId="8" fillId="2" fontId="6" numFmtId="0" xfId="0" applyAlignment="1" applyBorder="1" applyFont="1">
      <alignment horizontal="center" shrinkToFit="0" wrapText="1"/>
    </xf>
    <xf borderId="9" fillId="2" fontId="6" numFmtId="0" xfId="0" applyAlignment="1" applyBorder="1" applyFont="1">
      <alignment horizontal="center" shrinkToFit="0" wrapText="1"/>
    </xf>
    <xf borderId="10" fillId="2" fontId="5" numFmtId="0" xfId="0" applyAlignment="1" applyBorder="1" applyFont="1">
      <alignment horizontal="right" readingOrder="0" shrinkToFit="0" wrapText="1"/>
    </xf>
    <xf borderId="11" fillId="2" fontId="6" numFmtId="0" xfId="0" applyAlignment="1" applyBorder="1" applyFont="1">
      <alignment horizontal="center" shrinkToFit="0" wrapText="1"/>
    </xf>
    <xf borderId="11" fillId="2" fontId="6" numFmtId="165" xfId="0" applyAlignment="1" applyBorder="1" applyFont="1" applyNumberFormat="1">
      <alignment horizontal="center" shrinkToFit="0" wrapText="1"/>
    </xf>
    <xf borderId="12" fillId="2" fontId="6" numFmtId="165" xfId="0" applyAlignment="1" applyBorder="1" applyFont="1" applyNumberFormat="1">
      <alignment horizontal="center" shrinkToFit="0" wrapText="1"/>
    </xf>
    <xf borderId="6" fillId="2" fontId="5" numFmtId="0" xfId="0" applyAlignment="1" applyBorder="1" applyFont="1">
      <alignment horizontal="center" shrinkToFit="0" wrapText="1"/>
    </xf>
    <xf borderId="13" fillId="2" fontId="5" numFmtId="0" xfId="0" applyAlignment="1" applyBorder="1" applyFont="1">
      <alignment horizontal="right" readingOrder="0" shrinkToFit="0" wrapText="1"/>
    </xf>
    <xf borderId="14" fillId="2" fontId="6" numFmtId="0" xfId="0" applyAlignment="1" applyBorder="1" applyFont="1">
      <alignment horizontal="center" shrinkToFit="0" wrapText="1"/>
    </xf>
    <xf borderId="14" fillId="2" fontId="6" numFmtId="165" xfId="0" applyAlignment="1" applyBorder="1" applyFont="1" applyNumberFormat="1">
      <alignment horizontal="center" shrinkToFit="0" wrapText="1"/>
    </xf>
    <xf borderId="15" fillId="2" fontId="6" numFmtId="165" xfId="0" applyAlignment="1" applyBorder="1" applyFont="1" applyNumberFormat="1">
      <alignment horizontal="center" shrinkToFit="0" wrapText="1"/>
    </xf>
    <xf borderId="14" fillId="2" fontId="6" numFmtId="9" xfId="0" applyAlignment="1" applyBorder="1" applyFont="1" applyNumberFormat="1">
      <alignment horizontal="center" shrinkToFit="0" wrapText="1"/>
    </xf>
    <xf borderId="15" fillId="2" fontId="6" numFmtId="9" xfId="0" applyAlignment="1" applyBorder="1" applyFont="1" applyNumberFormat="1">
      <alignment horizontal="center" shrinkToFit="0" wrapText="1"/>
    </xf>
    <xf borderId="16" fillId="2" fontId="5" numFmtId="0" xfId="0" applyAlignment="1" applyBorder="1" applyFont="1">
      <alignment horizontal="right" readingOrder="0" shrinkToFit="0" wrapText="1"/>
    </xf>
    <xf borderId="17" fillId="2" fontId="6" numFmtId="9" xfId="0" applyAlignment="1" applyBorder="1" applyFont="1" applyNumberFormat="1">
      <alignment horizontal="center" shrinkToFit="0" wrapText="1"/>
    </xf>
    <xf borderId="9" fillId="2" fontId="6" numFmtId="9" xfId="0" applyAlignment="1" applyBorder="1" applyFont="1" applyNumberFormat="1">
      <alignment horizontal="center" shrinkToFit="0" wrapText="1"/>
    </xf>
    <xf borderId="18" fillId="2" fontId="5" numFmtId="0" xfId="0" applyAlignment="1" applyBorder="1" applyFont="1">
      <alignment horizontal="right" readingOrder="0" shrinkToFit="0" wrapText="1"/>
    </xf>
    <xf borderId="19" fillId="2" fontId="6" numFmtId="9" xfId="0" applyAlignment="1" applyBorder="1" applyFont="1" applyNumberFormat="1">
      <alignment horizontal="center" shrinkToFit="0" wrapText="1"/>
    </xf>
    <xf borderId="20" fillId="2" fontId="6" numFmtId="9" xfId="0" applyAlignment="1" applyBorder="1" applyFont="1" applyNumberFormat="1">
      <alignment horizontal="center" shrinkToFit="0" wrapText="1"/>
    </xf>
    <xf borderId="21" fillId="2" fontId="5" numFmtId="0" xfId="0" applyAlignment="1" applyBorder="1" applyFont="1">
      <alignment horizontal="center" shrinkToFit="0" wrapText="1"/>
    </xf>
    <xf borderId="22" fillId="2" fontId="5" numFmtId="0" xfId="0" applyAlignment="1" applyBorder="1" applyFont="1">
      <alignment horizontal="center" shrinkToFit="0" wrapText="1"/>
    </xf>
    <xf borderId="22" fillId="2" fontId="5" numFmtId="0" xfId="0" applyAlignment="1" applyBorder="1" applyFont="1">
      <alignment horizontal="center" readingOrder="0" shrinkToFit="0" wrapText="1"/>
    </xf>
    <xf borderId="23" fillId="2" fontId="5" numFmtId="0" xfId="0" applyAlignment="1" applyBorder="1" applyFont="1">
      <alignment horizontal="center" shrinkToFit="0" wrapText="1"/>
    </xf>
    <xf borderId="24" fillId="2" fontId="8" numFmtId="0" xfId="0" applyAlignment="1" applyBorder="1" applyFont="1">
      <alignment shrinkToFit="0" wrapText="0"/>
    </xf>
    <xf borderId="25" fillId="3" fontId="8" numFmtId="0" xfId="0" applyAlignment="1" applyBorder="1" applyFont="1">
      <alignment horizontal="center" shrinkToFit="0" wrapText="0"/>
    </xf>
    <xf borderId="25" fillId="2" fontId="8" numFmtId="3" xfId="0" applyAlignment="1" applyBorder="1" applyFont="1" applyNumberFormat="1">
      <alignment horizontal="right" shrinkToFit="0" wrapText="0"/>
    </xf>
    <xf borderId="26" fillId="2" fontId="9" numFmtId="0" xfId="0" applyAlignment="1" applyBorder="1" applyFont="1">
      <alignment horizontal="center"/>
    </xf>
    <xf borderId="27" fillId="3" fontId="8" numFmtId="0" xfId="0" applyAlignment="1" applyBorder="1" applyFont="1">
      <alignment horizontal="center" shrinkToFit="0" wrapText="0"/>
    </xf>
    <xf borderId="27" fillId="2" fontId="8" numFmtId="3" xfId="0" applyAlignment="1" applyBorder="1" applyFont="1" applyNumberFormat="1">
      <alignment horizontal="right" shrinkToFit="0" wrapText="0"/>
    </xf>
    <xf borderId="0" fillId="2" fontId="8" numFmtId="0" xfId="0" applyAlignment="1" applyFont="1">
      <alignment horizontal="center" shrinkToFit="0" wrapText="0"/>
    </xf>
    <xf borderId="28" fillId="3" fontId="8" numFmtId="3" xfId="0" applyAlignment="1" applyBorder="1" applyFont="1" applyNumberFormat="1">
      <alignment horizontal="right" shrinkToFit="0" wrapText="0"/>
    </xf>
    <xf borderId="29" fillId="2" fontId="10" numFmtId="0" xfId="0" applyAlignment="1" applyBorder="1" applyFont="1">
      <alignment shrinkToFit="0" wrapText="0"/>
    </xf>
    <xf borderId="30" fillId="2" fontId="10" numFmtId="0" xfId="0" applyAlignment="1" applyBorder="1" applyFont="1">
      <alignment horizontal="right" shrinkToFit="0" vertical="bottom" wrapText="0"/>
    </xf>
    <xf borderId="30" fillId="2" fontId="10" numFmtId="3" xfId="0" applyAlignment="1" applyBorder="1" applyFont="1" applyNumberFormat="1">
      <alignment horizontal="right" shrinkToFit="0" vertical="bottom" wrapText="0"/>
    </xf>
    <xf borderId="31" fillId="2" fontId="9" numFmtId="0" xfId="0" applyAlignment="1" applyBorder="1" applyFont="1">
      <alignment horizontal="center"/>
    </xf>
    <xf borderId="32" fillId="2" fontId="8" numFmtId="0" xfId="0" applyAlignment="1" applyBorder="1" applyFont="1">
      <alignment shrinkToFit="0" wrapText="0"/>
    </xf>
    <xf borderId="33" fillId="2" fontId="10" numFmtId="0" xfId="0" applyAlignment="1" applyBorder="1" applyFont="1">
      <alignment horizontal="right" readingOrder="0" shrinkToFit="0" wrapText="0"/>
    </xf>
    <xf borderId="34" fillId="3" fontId="8" numFmtId="3" xfId="0" applyAlignment="1" applyBorder="1" applyFont="1" applyNumberFormat="1">
      <alignment horizontal="right" shrinkToFit="0" wrapText="0"/>
    </xf>
    <xf borderId="35" fillId="2" fontId="9" numFmtId="0" xfId="0" applyAlignment="1" applyBorder="1" applyFont="1">
      <alignment horizontal="center"/>
    </xf>
    <xf borderId="30" fillId="2" fontId="10" numFmtId="0" xfId="0" applyAlignment="1" applyBorder="1" applyFont="1">
      <alignment horizontal="right" shrinkToFit="0" wrapText="0"/>
    </xf>
    <xf borderId="30" fillId="2" fontId="10" numFmtId="3" xfId="0" applyAlignment="1" applyBorder="1" applyFont="1" applyNumberFormat="1">
      <alignment shrinkToFit="0" vertical="bottom" wrapText="0"/>
    </xf>
    <xf borderId="31" fillId="2" fontId="8" numFmtId="0" xfId="0" applyAlignment="1" applyBorder="1" applyFont="1">
      <alignment shrinkToFit="0" vertical="bottom" wrapText="0"/>
    </xf>
    <xf borderId="32" fillId="2" fontId="10" numFmtId="0" xfId="0" applyAlignment="1" applyBorder="1" applyFont="1">
      <alignment shrinkToFit="0" wrapText="0"/>
    </xf>
    <xf borderId="34" fillId="3" fontId="8" numFmtId="3" xfId="0" applyAlignment="1" applyBorder="1" applyFont="1" applyNumberFormat="1">
      <alignment shrinkToFit="0" vertical="bottom" wrapText="0"/>
    </xf>
    <xf borderId="35" fillId="2" fontId="8" numFmtId="0" xfId="0" applyAlignment="1" applyBorder="1" applyFont="1">
      <alignment horizontal="center" shrinkToFit="0" vertical="bottom" wrapText="0"/>
    </xf>
    <xf borderId="0" fillId="4" fontId="10" numFmtId="0" xfId="0" applyAlignment="1" applyFont="1">
      <alignment shrinkToFit="0" wrapText="0"/>
    </xf>
    <xf borderId="0" fillId="4" fontId="10" numFmtId="166" xfId="0" applyAlignment="1" applyFont="1" applyNumberFormat="1">
      <alignment horizontal="right" shrinkToFit="0" wrapText="0"/>
    </xf>
    <xf borderId="36" fillId="2" fontId="5" numFmtId="0" xfId="0" applyAlignment="1" applyBorder="1" applyFont="1">
      <alignment horizontal="center" readingOrder="0" shrinkToFit="0" wrapText="1"/>
    </xf>
    <xf borderId="37" fillId="2" fontId="5" numFmtId="0" xfId="0" applyAlignment="1" applyBorder="1" applyFont="1">
      <alignment horizontal="center" readingOrder="0" shrinkToFit="0" wrapText="1"/>
    </xf>
    <xf borderId="38" fillId="2" fontId="5" numFmtId="0" xfId="0" applyAlignment="1" applyBorder="1" applyFont="1">
      <alignment horizontal="center" shrinkToFit="0" wrapText="1"/>
    </xf>
    <xf borderId="5" fillId="2" fontId="9" numFmtId="0" xfId="0" applyBorder="1" applyFont="1"/>
    <xf borderId="24" fillId="2" fontId="11" numFmtId="0" xfId="0" applyAlignment="1" applyBorder="1" applyFont="1">
      <alignment readingOrder="0" shrinkToFit="0" wrapText="0"/>
    </xf>
    <xf borderId="25" fillId="3" fontId="11" numFmtId="167" xfId="0" applyAlignment="1" applyBorder="1" applyFont="1" applyNumberFormat="1">
      <alignment horizontal="right" shrinkToFit="0" wrapText="0"/>
    </xf>
    <xf borderId="30" fillId="2" fontId="11" numFmtId="167" xfId="0" applyAlignment="1" applyBorder="1" applyFont="1" applyNumberFormat="1">
      <alignment horizontal="right" shrinkToFit="0" wrapText="0"/>
    </xf>
    <xf borderId="26" fillId="2" fontId="9" numFmtId="0" xfId="0" applyBorder="1" applyFont="1"/>
    <xf borderId="27" fillId="3" fontId="11" numFmtId="167" xfId="0" applyAlignment="1" applyBorder="1" applyFont="1" applyNumberFormat="1">
      <alignment horizontal="right" shrinkToFit="0" wrapText="0"/>
    </xf>
    <xf borderId="0" fillId="2" fontId="11" numFmtId="167" xfId="0" applyAlignment="1" applyFont="1" applyNumberFormat="1">
      <alignment horizontal="right" shrinkToFit="0" wrapText="0"/>
    </xf>
    <xf borderId="32" fillId="2" fontId="11" numFmtId="0" xfId="0" applyAlignment="1" applyBorder="1" applyFont="1">
      <alignment readingOrder="0" shrinkToFit="0" wrapText="0"/>
    </xf>
    <xf borderId="34" fillId="3" fontId="11" numFmtId="167" xfId="0" applyAlignment="1" applyBorder="1" applyFont="1" applyNumberFormat="1">
      <alignment horizontal="right" shrinkToFit="0" wrapText="0"/>
    </xf>
    <xf borderId="33" fillId="2" fontId="11" numFmtId="167" xfId="0" applyAlignment="1" applyBorder="1" applyFont="1" applyNumberFormat="1">
      <alignment horizontal="right" shrinkToFit="0" wrapText="0"/>
    </xf>
    <xf borderId="35" fillId="2" fontId="9" numFmtId="0" xfId="0" applyBorder="1" applyFont="1"/>
    <xf borderId="29" fillId="0" fontId="12" numFmtId="0" xfId="0" applyAlignment="1" applyBorder="1" applyFont="1">
      <alignment horizontal="center" vertical="center"/>
    </xf>
    <xf borderId="30" fillId="0" fontId="2" numFmtId="0" xfId="0" applyAlignment="1" applyBorder="1" applyFont="1">
      <alignment horizontal="center" vertical="center"/>
    </xf>
    <xf borderId="30" fillId="0" fontId="13" numFmtId="0" xfId="0" applyAlignment="1" applyBorder="1" applyFont="1">
      <alignment shrinkToFit="0" vertical="top" wrapText="1"/>
    </xf>
    <xf borderId="39" fillId="4" fontId="3" numFmtId="0" xfId="0" applyAlignment="1" applyBorder="1" applyFont="1">
      <alignment horizontal="center" shrinkToFit="0" wrapText="1"/>
    </xf>
    <xf borderId="40" fillId="4" fontId="3" numFmtId="0" xfId="0" applyAlignment="1" applyBorder="1" applyFont="1">
      <alignment horizontal="center"/>
    </xf>
    <xf borderId="24" fillId="0" fontId="1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13" numFmtId="0" xfId="0" applyAlignment="1" applyFont="1">
      <alignment shrinkToFit="0" vertical="top" wrapText="1"/>
    </xf>
    <xf borderId="27" fillId="2" fontId="3" numFmtId="0" xfId="0" applyAlignment="1" applyBorder="1" applyFont="1">
      <alignment horizontal="center" shrinkToFit="0" wrapText="1"/>
    </xf>
    <xf borderId="41" fillId="2" fontId="3" numFmtId="0" xfId="0" applyAlignment="1" applyBorder="1" applyFont="1">
      <alignment horizontal="center" shrinkToFit="0" wrapText="1"/>
    </xf>
    <xf quotePrefix="1" borderId="24" fillId="0" fontId="1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14" numFmtId="0" xfId="0" applyAlignment="1" applyFont="1">
      <alignment readingOrder="0" shrinkToFit="0" vertical="top" wrapText="1"/>
    </xf>
    <xf borderId="27" fillId="0" fontId="2" numFmtId="0" xfId="0" applyAlignment="1" applyBorder="1" applyFont="1">
      <alignment readingOrder="0"/>
    </xf>
    <xf borderId="41" fillId="0" fontId="2" numFmtId="0" xfId="0" applyAlignment="1" applyBorder="1" applyFont="1">
      <alignment readingOrder="0"/>
    </xf>
    <xf borderId="0" fillId="4" fontId="3" numFmtId="0" xfId="0" applyAlignment="1" applyFont="1">
      <alignment horizontal="center" shrinkToFit="0" wrapText="1"/>
    </xf>
    <xf borderId="26" fillId="4" fontId="3" numFmtId="0" xfId="0" applyAlignment="1" applyBorder="1" applyFont="1">
      <alignment horizontal="center" shrinkToFit="0" wrapText="1"/>
    </xf>
    <xf borderId="26" fillId="0" fontId="2" numFmtId="0" xfId="0" applyBorder="1" applyFont="1"/>
    <xf borderId="32" fillId="0" fontId="12" numFmtId="0" xfId="0" applyAlignment="1" applyBorder="1" applyFont="1">
      <alignment horizontal="center" vertical="center"/>
    </xf>
    <xf borderId="33" fillId="0" fontId="2" numFmtId="0" xfId="0" applyAlignment="1" applyBorder="1" applyFont="1">
      <alignment horizontal="center" vertical="center"/>
    </xf>
    <xf borderId="33" fillId="0" fontId="13" numFmtId="0" xfId="0" applyAlignment="1" applyBorder="1" applyFont="1">
      <alignment shrinkToFit="0" vertical="top" wrapText="1"/>
    </xf>
    <xf borderId="33" fillId="0" fontId="2" numFmtId="0" xfId="0" applyBorder="1" applyFont="1"/>
    <xf borderId="35" fillId="0" fontId="2" numFmtId="0" xfId="0" applyBorder="1" applyFont="1"/>
    <xf borderId="27" fillId="0" fontId="2" numFmtId="0" xfId="0" applyBorder="1" applyFont="1"/>
    <xf borderId="29" fillId="0" fontId="2" numFmtId="0" xfId="0" applyAlignment="1" applyBorder="1" applyFont="1">
      <alignment shrinkToFit="0" wrapText="1"/>
    </xf>
    <xf borderId="30" fillId="0" fontId="2" numFmtId="0" xfId="0" applyAlignment="1" applyBorder="1" applyFont="1">
      <alignment horizontal="center" shrinkToFit="0" wrapText="1"/>
    </xf>
    <xf borderId="31" fillId="0" fontId="2" numFmtId="0" xfId="0" applyAlignment="1" applyBorder="1" applyFont="1">
      <alignment horizontal="center" shrinkToFit="0" wrapText="1"/>
    </xf>
    <xf borderId="0" fillId="0" fontId="9" numFmtId="0" xfId="0" applyAlignment="1" applyFont="1">
      <alignment shrinkToFit="0" wrapText="1"/>
    </xf>
    <xf borderId="2" fillId="5" fontId="3" numFmtId="0" xfId="0" applyAlignment="1" applyBorder="1" applyFill="1" applyFont="1">
      <alignment horizontal="center" shrinkToFit="0" wrapText="1"/>
    </xf>
    <xf borderId="40" fillId="5" fontId="3" numFmtId="0" xfId="0" applyAlignment="1" applyBorder="1" applyFont="1">
      <alignment horizontal="center" shrinkToFit="0" wrapText="1"/>
    </xf>
    <xf borderId="0" fillId="0" fontId="2" numFmtId="0" xfId="0" applyAlignment="1" applyFont="1">
      <alignment shrinkToFit="0" wrapText="1"/>
    </xf>
    <xf borderId="24" fillId="0" fontId="2" numFmtId="0" xfId="0" applyAlignment="1" applyBorder="1" applyFont="1">
      <alignment shrinkToFit="0" wrapText="1"/>
    </xf>
    <xf borderId="26" fillId="0" fontId="2" numFmtId="0" xfId="0" applyAlignment="1" applyBorder="1" applyFont="1">
      <alignment shrinkToFit="0" wrapText="1"/>
    </xf>
    <xf borderId="26" fillId="0" fontId="2" numFmtId="0" xfId="0" applyAlignment="1" applyBorder="1" applyFont="1">
      <alignment horizontal="center" shrinkToFit="0" wrapText="1"/>
    </xf>
    <xf borderId="24" fillId="0" fontId="2" numFmtId="0" xfId="0" applyAlignment="1" applyBorder="1" applyFont="1">
      <alignment horizontal="center" shrinkToFit="0" wrapText="1"/>
    </xf>
    <xf borderId="24" fillId="0" fontId="2" numFmtId="168" xfId="0" applyAlignment="1" applyBorder="1" applyFont="1" applyNumberFormat="1">
      <alignment horizontal="center" shrinkToFit="0" wrapText="1"/>
    </xf>
    <xf borderId="0" fillId="0" fontId="2" numFmtId="0" xfId="0" applyAlignment="1" applyFont="1">
      <alignment horizontal="right" readingOrder="0" shrinkToFit="0" wrapText="1"/>
    </xf>
    <xf borderId="26" fillId="0" fontId="2" numFmtId="9" xfId="0" applyAlignment="1" applyBorder="1" applyFont="1" applyNumberFormat="1">
      <alignment readingOrder="0" shrinkToFit="0" wrapText="1"/>
    </xf>
    <xf borderId="32" fillId="0" fontId="2" numFmtId="0" xfId="0" applyAlignment="1" applyBorder="1" applyFont="1">
      <alignment shrinkToFit="0" wrapText="1"/>
    </xf>
    <xf borderId="33" fillId="0" fontId="2" numFmtId="0" xfId="0" applyAlignment="1" applyBorder="1" applyFont="1">
      <alignment horizontal="right" readingOrder="0" shrinkToFit="0" wrapText="1"/>
    </xf>
    <xf borderId="35" fillId="0" fontId="2" numFmtId="9" xfId="0" applyAlignment="1" applyBorder="1" applyFont="1" applyNumberFormat="1">
      <alignment shrinkToFit="0" wrapText="1"/>
    </xf>
    <xf borderId="32" fillId="0" fontId="3" numFmtId="0" xfId="0" applyAlignment="1" applyBorder="1" applyFont="1">
      <alignment shrinkToFit="0" wrapText="1"/>
    </xf>
    <xf borderId="35" fillId="6" fontId="1" numFmtId="0" xfId="0" applyAlignment="1" applyBorder="1" applyFill="1" applyFont="1">
      <alignment horizontal="center" shrinkToFit="0" wrapText="1"/>
    </xf>
    <xf borderId="35" fillId="6" fontId="15" numFmtId="0" xfId="0" applyAlignment="1" applyBorder="1" applyFont="1">
      <alignment horizontal="center" shrinkToFit="0" wrapText="1"/>
    </xf>
    <xf borderId="29" fillId="0" fontId="2" numFmtId="16" xfId="0" applyAlignment="1" applyBorder="1" applyFont="1" applyNumberFormat="1">
      <alignment horizontal="center" shrinkToFit="0" wrapText="1"/>
    </xf>
    <xf borderId="26" fillId="0" fontId="2" numFmtId="9" xfId="0" applyAlignment="1" applyBorder="1" applyFont="1" applyNumberFormat="1">
      <alignment shrinkToFit="0" wrapText="1"/>
    </xf>
    <xf borderId="29" fillId="0" fontId="11" numFmtId="0" xfId="0" applyAlignment="1" applyBorder="1" applyFont="1">
      <alignment shrinkToFit="0" wrapText="1"/>
    </xf>
    <xf borderId="30" fillId="0" fontId="9" numFmtId="0" xfId="0" applyAlignment="1" applyBorder="1" applyFont="1">
      <alignment shrinkToFit="0" wrapText="1"/>
    </xf>
    <xf borderId="31" fillId="0" fontId="9" numFmtId="0" xfId="0" applyAlignment="1" applyBorder="1" applyFont="1">
      <alignment shrinkToFit="0" wrapText="1"/>
    </xf>
    <xf borderId="24" fillId="0" fontId="9" numFmtId="0" xfId="0" applyAlignment="1" applyBorder="1" applyFont="1">
      <alignment shrinkToFit="0" wrapText="1"/>
    </xf>
    <xf borderId="26" fillId="0" fontId="9" numFmtId="0" xfId="0" applyAlignment="1" applyBorder="1" applyFont="1">
      <alignment shrinkToFit="0" wrapText="1"/>
    </xf>
    <xf borderId="0" fillId="0" fontId="2" numFmtId="0" xfId="0" applyAlignment="1" applyFont="1">
      <alignment horizontal="right" shrinkToFit="0" wrapText="1"/>
    </xf>
    <xf borderId="2" fillId="5" fontId="3" numFmtId="0" xfId="0" applyAlignment="1" applyBorder="1" applyFont="1">
      <alignment horizontal="center" readingOrder="0" shrinkToFit="0" wrapText="1"/>
    </xf>
    <xf borderId="0" fillId="0" fontId="2" numFmtId="9" xfId="0" applyAlignment="1" applyFont="1" applyNumberFormat="1">
      <alignment shrinkToFit="0" wrapText="1"/>
    </xf>
    <xf borderId="24" fillId="0" fontId="2" numFmtId="0" xfId="0" applyAlignment="1" applyBorder="1" applyFont="1">
      <alignment horizontal="right" shrinkToFit="0" wrapText="1"/>
    </xf>
    <xf borderId="26" fillId="0" fontId="9" numFmtId="9" xfId="0" applyBorder="1" applyFont="1" applyNumberFormat="1"/>
    <xf borderId="24" fillId="0" fontId="9" numFmtId="0" xfId="0" applyAlignment="1" applyBorder="1" applyFont="1">
      <alignment horizontal="right"/>
    </xf>
    <xf borderId="26" fillId="0" fontId="9" numFmtId="0" xfId="0" applyAlignment="1" applyBorder="1" applyFont="1">
      <alignment horizontal="center"/>
    </xf>
    <xf borderId="24" fillId="0" fontId="9" numFmtId="0" xfId="0" applyBorder="1" applyFont="1"/>
    <xf borderId="26" fillId="0" fontId="9" numFmtId="0" xfId="0" applyBorder="1" applyFont="1"/>
    <xf borderId="35" fillId="0" fontId="16" numFmtId="0" xfId="0" applyAlignment="1" applyBorder="1" applyFont="1">
      <alignment horizontal="center" shrinkToFit="0" wrapText="1"/>
    </xf>
    <xf borderId="24" fillId="0" fontId="2" numFmtId="0" xfId="0" applyAlignment="1" applyBorder="1" applyFont="1">
      <alignment horizontal="center" readingOrder="0" shrinkToFit="0" wrapText="1"/>
    </xf>
    <xf borderId="26" fillId="0" fontId="2" numFmtId="0" xfId="0" applyAlignment="1" applyBorder="1" applyFont="1">
      <alignment horizontal="center" readingOrder="0" shrinkToFit="0" wrapText="1"/>
    </xf>
    <xf borderId="32" fillId="0" fontId="9" numFmtId="0" xfId="0" applyAlignment="1" applyBorder="1" applyFont="1">
      <alignment shrinkToFit="0" wrapText="1"/>
    </xf>
    <xf borderId="33" fillId="0" fontId="9" numFmtId="0" xfId="0" applyAlignment="1" applyBorder="1" applyFont="1">
      <alignment shrinkToFit="0" wrapText="1"/>
    </xf>
    <xf borderId="33" fillId="0" fontId="9" numFmtId="0" xfId="0" applyBorder="1" applyFont="1"/>
    <xf borderId="35" fillId="0" fontId="9" numFmtId="0" xfId="0" applyAlignment="1" applyBorder="1" applyFont="1">
      <alignment shrinkToFit="0" wrapText="1"/>
    </xf>
    <xf borderId="42" fillId="2" fontId="3" numFmtId="0" xfId="0" applyAlignment="1" applyBorder="1" applyFont="1">
      <alignment horizontal="center"/>
    </xf>
    <xf borderId="43" fillId="2" fontId="3" numFmtId="0" xfId="0" applyAlignment="1" applyBorder="1" applyFont="1">
      <alignment horizontal="center"/>
    </xf>
    <xf borderId="44" fillId="2" fontId="3" numFmtId="0" xfId="0" applyAlignment="1" applyBorder="1" applyFont="1">
      <alignment horizontal="center"/>
    </xf>
    <xf borderId="44" fillId="2" fontId="3" numFmtId="0" xfId="0" applyAlignment="1" applyBorder="1" applyFont="1">
      <alignment horizontal="center" shrinkToFit="0" wrapText="1"/>
    </xf>
    <xf borderId="17" fillId="7" fontId="3" numFmtId="0" xfId="0" applyAlignment="1" applyBorder="1" applyFill="1" applyFont="1">
      <alignment horizontal="center"/>
    </xf>
    <xf borderId="17" fillId="7" fontId="3" numFmtId="0" xfId="0" applyAlignment="1" applyBorder="1" applyFont="1">
      <alignment horizontal="center" shrinkToFit="0" wrapText="1"/>
    </xf>
    <xf borderId="30" fillId="0" fontId="14" numFmtId="0" xfId="0" applyAlignment="1" applyBorder="1" applyFont="1">
      <alignment shrinkToFit="0" vertical="top" wrapText="1"/>
    </xf>
    <xf borderId="31" fillId="0" fontId="14" numFmtId="0" xfId="0" applyAlignment="1" applyBorder="1" applyFont="1">
      <alignment shrinkToFit="0" vertical="top" wrapText="1"/>
    </xf>
    <xf borderId="35" fillId="0" fontId="13" numFmtId="0" xfId="0" applyAlignment="1" applyBorder="1" applyFont="1">
      <alignment shrinkToFit="0" vertical="top" wrapText="1"/>
    </xf>
    <xf borderId="11" fillId="7" fontId="3" numFmtId="0" xfId="0" applyAlignment="1" applyBorder="1" applyFont="1">
      <alignment horizontal="center"/>
    </xf>
    <xf borderId="11" fillId="7" fontId="3" numFmtId="0" xfId="0" applyAlignment="1" applyBorder="1" applyFont="1">
      <alignment horizontal="center" shrinkToFit="0" wrapText="1"/>
    </xf>
    <xf borderId="45" fillId="2" fontId="3" numFmtId="0" xfId="0" applyAlignment="1" applyBorder="1" applyFont="1">
      <alignment horizontal="center" shrinkToFit="0" wrapText="1"/>
    </xf>
    <xf quotePrefix="1" borderId="24" fillId="0" fontId="12" numFmtId="16" xfId="0" applyAlignment="1" applyBorder="1" applyFont="1" applyNumberFormat="1">
      <alignment horizontal="center" vertical="center"/>
    </xf>
    <xf borderId="0" fillId="0" fontId="14" numFmtId="0" xfId="0" applyAlignment="1" applyFont="1">
      <alignment shrinkToFit="0" vertical="top" wrapText="1"/>
    </xf>
    <xf borderId="41" fillId="0" fontId="2" numFmtId="0" xfId="0" applyBorder="1" applyFont="1"/>
    <xf quotePrefix="1" borderId="24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29" fillId="0" fontId="9" numFmtId="0" xfId="0" applyBorder="1" applyFont="1"/>
    <xf borderId="30" fillId="0" fontId="9" numFmtId="0" xfId="0" applyBorder="1" applyFont="1"/>
    <xf borderId="30" fillId="0" fontId="12" numFmtId="0" xfId="0" applyAlignment="1" applyBorder="1" applyFont="1">
      <alignment horizontal="center" vertical="center"/>
    </xf>
    <xf borderId="30" fillId="0" fontId="2" numFmtId="0" xfId="0" applyBorder="1" applyFont="1"/>
    <xf borderId="31" fillId="0" fontId="9" numFmtId="0" xfId="0" applyBorder="1" applyFont="1"/>
    <xf borderId="36" fillId="0" fontId="1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4" fillId="0" fontId="14" numFmtId="0" xfId="0" applyAlignment="1" applyBorder="1" applyFont="1">
      <alignment shrinkToFit="0" vertical="top" wrapText="1"/>
    </xf>
    <xf borderId="4" fillId="0" fontId="2" numFmtId="0" xfId="0" applyBorder="1" applyFont="1"/>
    <xf borderId="5" fillId="0" fontId="2" numFmtId="0" xfId="0" applyBorder="1" applyFont="1"/>
    <xf borderId="46" fillId="0" fontId="12" numFmtId="0" xfId="0" applyAlignment="1" applyBorder="1" applyFont="1">
      <alignment horizontal="center" vertical="center"/>
    </xf>
    <xf borderId="47" fillId="0" fontId="2" numFmtId="0" xfId="0" applyAlignment="1" applyBorder="1" applyFont="1">
      <alignment horizontal="center" vertical="center"/>
    </xf>
    <xf borderId="47" fillId="0" fontId="13" numFmtId="0" xfId="0" applyAlignment="1" applyBorder="1" applyFont="1">
      <alignment shrinkToFit="0" vertical="top" wrapText="1"/>
    </xf>
    <xf borderId="47" fillId="0" fontId="2" numFmtId="0" xfId="0" applyBorder="1" applyFont="1"/>
    <xf borderId="48" fillId="0" fontId="2" numFmtId="0" xfId="0" applyBorder="1" applyFont="1"/>
    <xf borderId="49" fillId="0" fontId="12" numFmtId="0" xfId="0" applyAlignment="1" applyBorder="1" applyFont="1">
      <alignment horizontal="center" vertical="center"/>
    </xf>
    <xf borderId="50" fillId="0" fontId="2" numFmtId="0" xfId="0" applyAlignment="1" applyBorder="1" applyFont="1">
      <alignment horizontal="center" vertical="center"/>
    </xf>
    <xf borderId="50" fillId="0" fontId="13" numFmtId="0" xfId="0" applyAlignment="1" applyBorder="1" applyFont="1">
      <alignment shrinkToFit="0" vertical="top" wrapText="1"/>
    </xf>
    <xf borderId="0" fillId="7" fontId="3" numFmtId="0" xfId="0" applyAlignment="1" applyFont="1">
      <alignment horizontal="center" shrinkToFit="0" wrapText="1"/>
    </xf>
    <xf borderId="26" fillId="7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vertical="center"/>
    </xf>
    <xf borderId="47" fillId="0" fontId="3" numFmtId="0" xfId="0" applyAlignment="1" applyBorder="1" applyFont="1">
      <alignment horizontal="center" vertical="center"/>
    </xf>
    <xf borderId="47" fillId="7" fontId="3" numFmtId="0" xfId="0" applyAlignment="1" applyBorder="1" applyFont="1">
      <alignment horizontal="center" shrinkToFit="0" wrapText="1"/>
    </xf>
    <xf borderId="48" fillId="7" fontId="3" numFmtId="0" xfId="0" applyAlignment="1" applyBorder="1" applyFont="1">
      <alignment horizontal="center" shrinkToFit="0" wrapText="1"/>
    </xf>
    <xf quotePrefix="1" borderId="24" fillId="0" fontId="12" numFmtId="169" xfId="0" applyAlignment="1" applyBorder="1" applyFont="1" applyNumberFormat="1">
      <alignment horizontal="center" vertical="center"/>
    </xf>
    <xf borderId="24" fillId="0" fontId="12" numFmtId="169" xfId="0" applyAlignment="1" applyBorder="1" applyFont="1" applyNumberFormat="1">
      <alignment horizontal="center" vertical="center"/>
    </xf>
    <xf borderId="46" fillId="0" fontId="12" numFmtId="169" xfId="0" applyAlignment="1" applyBorder="1" applyFont="1" applyNumberFormat="1">
      <alignment horizontal="center" vertical="center"/>
    </xf>
    <xf borderId="49" fillId="0" fontId="12" numFmtId="169" xfId="0" applyAlignment="1" applyBorder="1" applyFont="1" applyNumberFormat="1">
      <alignment horizontal="center" vertical="center"/>
    </xf>
    <xf borderId="27" fillId="2" fontId="3" numFmtId="0" xfId="0" applyAlignment="1" applyBorder="1" applyFont="1">
      <alignment horizontal="center" readingOrder="0" shrinkToFit="0" wrapText="1"/>
    </xf>
    <xf borderId="0" fillId="0" fontId="9" numFmtId="0" xfId="0" applyFont="1"/>
    <xf borderId="32" fillId="0" fontId="9" numFmtId="0" xfId="0" applyBorder="1" applyFont="1"/>
    <xf borderId="33" fillId="0" fontId="12" numFmtId="0" xfId="0" applyAlignment="1" applyBorder="1" applyFont="1">
      <alignment horizontal="center" vertical="center"/>
    </xf>
    <xf borderId="35" fillId="0" fontId="9" numFmtId="0" xfId="0" applyBorder="1" applyFont="1"/>
    <xf borderId="0" fillId="0" fontId="1" numFmtId="0" xfId="0" applyAlignment="1" applyFont="1">
      <alignment horizontal="center" shrinkToFit="0" wrapText="1"/>
    </xf>
    <xf borderId="14" fillId="8" fontId="17" numFmtId="0" xfId="0" applyAlignment="1" applyBorder="1" applyFill="1" applyFont="1">
      <alignment horizontal="right" shrinkToFit="0" wrapText="1"/>
    </xf>
    <xf borderId="14" fillId="8" fontId="17" numFmtId="0" xfId="0" applyAlignment="1" applyBorder="1" applyFont="1">
      <alignment horizontal="center" shrinkToFit="0" wrapText="1"/>
    </xf>
    <xf borderId="51" fillId="8" fontId="17" numFmtId="0" xfId="0" applyAlignment="1" applyBorder="1" applyFont="1">
      <alignment horizontal="right" shrinkToFit="0" wrapText="1"/>
    </xf>
    <xf borderId="14" fillId="8" fontId="17" numFmtId="165" xfId="0" applyAlignment="1" applyBorder="1" applyFont="1" applyNumberFormat="1">
      <alignment horizontal="center" shrinkToFit="0" wrapText="1"/>
    </xf>
    <xf borderId="14" fillId="8" fontId="17" numFmtId="9" xfId="0" applyAlignment="1" applyBorder="1" applyFont="1" applyNumberFormat="1">
      <alignment horizontal="center" shrinkToFit="0" wrapText="1"/>
    </xf>
    <xf borderId="29" fillId="9" fontId="3" numFmtId="0" xfId="0" applyAlignment="1" applyBorder="1" applyFill="1" applyFont="1">
      <alignment horizontal="center" shrinkToFit="0" wrapText="1"/>
    </xf>
    <xf borderId="30" fillId="0" fontId="3" numFmtId="0" xfId="0" applyAlignment="1" applyBorder="1" applyFont="1">
      <alignment horizontal="center" shrinkToFit="0" wrapText="1"/>
    </xf>
    <xf borderId="31" fillId="0" fontId="3" numFmtId="0" xfId="0" applyAlignment="1" applyBorder="1" applyFont="1">
      <alignment horizontal="center" shrinkToFit="0" wrapText="1"/>
    </xf>
    <xf borderId="24" fillId="9" fontId="2" numFmtId="0" xfId="0" applyAlignment="1" applyBorder="1" applyFont="1">
      <alignment horizontal="center" shrinkToFit="0" wrapText="1"/>
    </xf>
    <xf borderId="29" fillId="5" fontId="3" numFmtId="0" xfId="0" applyAlignment="1" applyBorder="1" applyFont="1">
      <alignment horizontal="center" shrinkToFit="0" wrapText="1"/>
    </xf>
    <xf borderId="31" fillId="5" fontId="3" numFmtId="0" xfId="0" applyAlignment="1" applyBorder="1" applyFont="1">
      <alignment horizontal="center" shrinkToFit="0" wrapText="1"/>
    </xf>
    <xf borderId="26" fillId="0" fontId="3" numFmtId="0" xfId="0" applyAlignment="1" applyBorder="1" applyFont="1">
      <alignment horizontal="center" shrinkToFit="0" wrapText="1"/>
    </xf>
    <xf borderId="24" fillId="9" fontId="2" numFmtId="0" xfId="0" applyAlignment="1" applyBorder="1" applyFont="1">
      <alignment shrinkToFit="0" wrapText="1"/>
    </xf>
    <xf borderId="24" fillId="0" fontId="3" numFmtId="0" xfId="0" applyAlignment="1" applyBorder="1" applyFont="1">
      <alignment shrinkToFit="0" wrapText="1"/>
    </xf>
    <xf borderId="0" fillId="0" fontId="16" numFmtId="0" xfId="0" applyAlignment="1" applyFont="1">
      <alignment horizontal="center" shrinkToFit="0" wrapText="1"/>
    </xf>
    <xf borderId="24" fillId="9" fontId="9" numFmtId="0" xfId="0" applyAlignment="1" applyBorder="1" applyFont="1">
      <alignment shrinkToFit="0" wrapText="1"/>
    </xf>
    <xf borderId="26" fillId="0" fontId="9" numFmtId="9" xfId="0" applyAlignment="1" applyBorder="1" applyFont="1" applyNumberFormat="1">
      <alignment horizontal="center"/>
    </xf>
    <xf borderId="32" fillId="0" fontId="9" numFmtId="0" xfId="0" applyAlignment="1" applyBorder="1" applyFont="1">
      <alignment horizontal="right" shrinkToFit="0" wrapText="1"/>
    </xf>
    <xf borderId="35" fillId="6" fontId="18" numFmtId="0" xfId="0" applyAlignment="1" applyBorder="1" applyFont="1">
      <alignment horizontal="center" shrinkToFit="0" wrapText="1"/>
    </xf>
    <xf borderId="33" fillId="0" fontId="2" numFmtId="0" xfId="0" applyAlignment="1" applyBorder="1" applyFont="1">
      <alignment horizontal="right" shrinkToFit="0" wrapText="1"/>
    </xf>
    <xf borderId="29" fillId="0" fontId="2" numFmtId="0" xfId="0" applyAlignment="1" applyBorder="1" applyFont="1">
      <alignment horizontal="center" shrinkToFit="0" wrapText="1"/>
    </xf>
    <xf borderId="0" fillId="0" fontId="11" numFmtId="0" xfId="0" applyAlignment="1" applyFont="1">
      <alignment shrinkToFit="0" wrapText="1"/>
    </xf>
    <xf borderId="32" fillId="9" fontId="9" numFmtId="0" xfId="0" applyAlignment="1" applyBorder="1" applyFont="1">
      <alignment shrinkToFit="0" wrapText="1"/>
    </xf>
    <xf borderId="29" fillId="10" fontId="2" numFmtId="0" xfId="0" applyAlignment="1" applyBorder="1" applyFill="1" applyFont="1">
      <alignment horizontal="center" shrinkToFit="0" wrapText="1"/>
    </xf>
    <xf borderId="30" fillId="5" fontId="3" numFmtId="0" xfId="0" applyAlignment="1" applyBorder="1" applyFont="1">
      <alignment horizontal="center" shrinkToFit="0" wrapText="1"/>
    </xf>
    <xf borderId="30" fillId="7" fontId="3" numFmtId="0" xfId="0" applyAlignment="1" applyBorder="1" applyFont="1">
      <alignment horizontal="center" shrinkToFit="0" wrapText="1"/>
    </xf>
    <xf borderId="31" fillId="7" fontId="3" numFmtId="0" xfId="0" applyAlignment="1" applyBorder="1" applyFont="1">
      <alignment horizontal="center" shrinkToFit="0" wrapText="1"/>
    </xf>
    <xf borderId="24" fillId="10" fontId="2" numFmtId="0" xfId="0" applyAlignment="1" applyBorder="1" applyFont="1">
      <alignment horizontal="center" shrinkToFit="0" wrapText="1"/>
    </xf>
    <xf borderId="29" fillId="7" fontId="3" numFmtId="0" xfId="0" applyAlignment="1" applyBorder="1" applyFont="1">
      <alignment horizontal="center" shrinkToFit="0" wrapText="1"/>
    </xf>
    <xf borderId="24" fillId="10" fontId="2" numFmtId="0" xfId="0" applyAlignment="1" applyBorder="1" applyFont="1">
      <alignment shrinkToFit="0" wrapText="1"/>
    </xf>
    <xf borderId="26" fillId="0" fontId="2" numFmtId="3" xfId="0" applyAlignment="1" applyBorder="1" applyFont="1" applyNumberFormat="1">
      <alignment horizontal="right" shrinkToFit="0" wrapText="1"/>
    </xf>
    <xf borderId="26" fillId="0" fontId="2" numFmtId="9" xfId="0" applyAlignment="1" applyBorder="1" applyFont="1" applyNumberFormat="1">
      <alignment horizontal="right" shrinkToFit="0" wrapText="1"/>
    </xf>
    <xf borderId="0" fillId="5" fontId="11" numFmtId="0" xfId="0" applyAlignment="1" applyFont="1">
      <alignment horizontal="center" shrinkToFit="0" wrapText="1"/>
    </xf>
    <xf borderId="26" fillId="0" fontId="2" numFmtId="165" xfId="0" applyAlignment="1" applyBorder="1" applyFont="1" applyNumberFormat="1">
      <alignment shrinkToFit="0" wrapText="1"/>
    </xf>
    <xf borderId="24" fillId="0" fontId="9" numFmtId="0" xfId="0" applyAlignment="1" applyBorder="1" applyFont="1">
      <alignment horizontal="right" shrinkToFit="0" wrapText="1"/>
    </xf>
    <xf borderId="26" fillId="0" fontId="9" numFmtId="0" xfId="0" applyAlignment="1" applyBorder="1" applyFont="1">
      <alignment horizontal="center" shrinkToFit="0" wrapText="1"/>
    </xf>
    <xf borderId="0" fillId="0" fontId="9" numFmtId="0" xfId="0" applyAlignment="1" applyFont="1">
      <alignment horizontal="right"/>
    </xf>
    <xf borderId="0" fillId="0" fontId="9" numFmtId="0" xfId="0" applyAlignment="1" applyFont="1">
      <alignment horizontal="center"/>
    </xf>
    <xf borderId="26" fillId="0" fontId="9" numFmtId="165" xfId="0" applyAlignment="1" applyBorder="1" applyFont="1" applyNumberFormat="1">
      <alignment horizontal="center"/>
    </xf>
    <xf borderId="0" fillId="0" fontId="9" numFmtId="9" xfId="0" applyAlignment="1" applyFont="1" applyNumberFormat="1">
      <alignment horizontal="center"/>
    </xf>
    <xf borderId="32" fillId="0" fontId="3" numFmtId="0" xfId="0" applyAlignment="1" applyBorder="1" applyFont="1">
      <alignment horizontal="right" shrinkToFit="0" wrapText="1"/>
    </xf>
    <xf borderId="32" fillId="0" fontId="11" numFmtId="0" xfId="0" applyAlignment="1" applyBorder="1" applyFont="1">
      <alignment horizontal="right"/>
    </xf>
    <xf borderId="35" fillId="6" fontId="18" numFmtId="165" xfId="0" applyAlignment="1" applyBorder="1" applyFont="1" applyNumberFormat="1">
      <alignment horizontal="center"/>
    </xf>
    <xf borderId="24" fillId="10" fontId="9" numFmtId="0" xfId="0" applyAlignment="1" applyBorder="1" applyFont="1">
      <alignment shrinkToFit="0" wrapText="1"/>
    </xf>
    <xf borderId="45" fillId="5" fontId="3" numFmtId="0" xfId="0" applyAlignment="1" applyBorder="1" applyFont="1">
      <alignment horizontal="center" shrinkToFit="0" wrapText="1"/>
    </xf>
    <xf borderId="30" fillId="4" fontId="3" numFmtId="0" xfId="0" applyAlignment="1" applyBorder="1" applyFont="1">
      <alignment horizontal="center" shrinkToFit="0" wrapText="1"/>
    </xf>
    <xf borderId="31" fillId="4" fontId="3" numFmtId="0" xfId="0" applyAlignment="1" applyBorder="1" applyFont="1">
      <alignment horizontal="center" shrinkToFit="0" wrapText="1"/>
    </xf>
    <xf borderId="52" fillId="0" fontId="2" numFmtId="0" xfId="0" applyAlignment="1" applyBorder="1" applyFont="1">
      <alignment shrinkToFit="0" wrapText="1"/>
    </xf>
    <xf borderId="53" fillId="0" fontId="2" numFmtId="0" xfId="0" applyAlignment="1" applyBorder="1" applyFont="1">
      <alignment horizontal="center" shrinkToFit="0" wrapText="1"/>
    </xf>
    <xf borderId="0" fillId="0" fontId="2" numFmtId="168" xfId="0" applyAlignment="1" applyFont="1" applyNumberFormat="1">
      <alignment horizontal="center" shrinkToFit="0" wrapText="1"/>
    </xf>
    <xf borderId="0" fillId="0" fontId="2" numFmtId="4" xfId="0" applyAlignment="1" applyFont="1" applyNumberFormat="1">
      <alignment shrinkToFit="0" wrapText="1"/>
    </xf>
    <xf borderId="54" fillId="0" fontId="3" numFmtId="0" xfId="0" applyAlignment="1" applyBorder="1" applyFont="1">
      <alignment shrinkToFit="0" wrapText="1"/>
    </xf>
    <xf borderId="55" fillId="0" fontId="19" numFmtId="0" xfId="0" applyAlignment="1" applyBorder="1" applyFont="1">
      <alignment horizontal="center" shrinkToFit="0" wrapText="1"/>
    </xf>
    <xf borderId="26" fillId="0" fontId="16" numFmtId="0" xfId="0" applyAlignment="1" applyBorder="1" applyFont="1">
      <alignment horizontal="center" shrinkToFit="0" wrapText="1"/>
    </xf>
    <xf borderId="1" fillId="0" fontId="9" numFmtId="0" xfId="0" applyAlignment="1" applyBorder="1" applyFont="1">
      <alignment shrinkToFit="0" wrapText="1"/>
    </xf>
    <xf borderId="56" fillId="0" fontId="9" numFmtId="0" xfId="0" applyAlignment="1" applyBorder="1" applyFont="1">
      <alignment shrinkToFit="0" wrapText="1"/>
    </xf>
    <xf borderId="52" fillId="0" fontId="8" numFmtId="0" xfId="0" applyAlignment="1" applyBorder="1" applyFont="1">
      <alignment vertical="bottom"/>
    </xf>
    <xf borderId="53" fillId="0" fontId="20" numFmtId="0" xfId="0" applyAlignment="1" applyBorder="1" applyFont="1">
      <alignment horizontal="center" vertical="bottom"/>
    </xf>
    <xf borderId="53" fillId="0" fontId="20" numFmtId="4" xfId="0" applyAlignment="1" applyBorder="1" applyFont="1" applyNumberFormat="1">
      <alignment horizontal="center" vertical="bottom"/>
    </xf>
    <xf borderId="53" fillId="0" fontId="20" numFmtId="9" xfId="0" applyAlignment="1" applyBorder="1" applyFont="1" applyNumberFormat="1">
      <alignment horizontal="center" vertical="bottom"/>
    </xf>
    <xf borderId="54" fillId="0" fontId="8" numFmtId="0" xfId="0" applyAlignment="1" applyBorder="1" applyFont="1">
      <alignment vertical="bottom"/>
    </xf>
    <xf borderId="55" fillId="6" fontId="15" numFmtId="0" xfId="0" applyAlignment="1" applyBorder="1" applyFont="1">
      <alignment horizontal="center" vertical="bottom"/>
    </xf>
    <xf borderId="0" fillId="0" fontId="2" numFmtId="0" xfId="0" applyAlignment="1" applyFont="1">
      <alignment horizontal="center" shrinkToFit="0" vertical="center" wrapText="1"/>
    </xf>
    <xf borderId="24" fillId="10" fontId="2" numFmtId="0" xfId="0" applyAlignment="1" applyBorder="1" applyFont="1">
      <alignment horizontal="center" shrinkToFit="0" vertical="center" wrapText="1"/>
    </xf>
    <xf borderId="46" fillId="0" fontId="2" numFmtId="0" xfId="0" applyAlignment="1" applyBorder="1" applyFont="1">
      <alignment horizontal="center" shrinkToFit="0" vertical="center" wrapText="1"/>
    </xf>
    <xf borderId="47" fillId="0" fontId="9" numFmtId="0" xfId="0" applyAlignment="1" applyBorder="1" applyFont="1">
      <alignment shrinkToFit="0" wrapText="1"/>
    </xf>
    <xf borderId="47" fillId="7" fontId="11" numFmtId="0" xfId="0" applyAlignment="1" applyBorder="1" applyFont="1">
      <alignment horizontal="center" shrinkToFit="0" wrapText="1"/>
    </xf>
    <xf borderId="48" fillId="7" fontId="11" numFmtId="0" xfId="0" applyAlignment="1" applyBorder="1" applyFont="1">
      <alignment horizontal="center" shrinkToFit="0" wrapText="1"/>
    </xf>
    <xf borderId="24" fillId="0" fontId="2" numFmtId="0" xfId="0" applyAlignment="1" applyBorder="1" applyFont="1">
      <alignment horizontal="center" shrinkToFit="0" vertical="center" wrapText="1"/>
    </xf>
    <xf borderId="25" fillId="5" fontId="11" numFmtId="0" xfId="0" applyAlignment="1" applyBorder="1" applyFont="1">
      <alignment horizontal="center" shrinkToFit="0" wrapText="1"/>
    </xf>
    <xf borderId="0" fillId="0" fontId="11" numFmtId="0" xfId="0" applyAlignment="1" applyFont="1">
      <alignment horizontal="center" shrinkToFit="0" wrapText="1"/>
    </xf>
    <xf borderId="25" fillId="11" fontId="11" numFmtId="0" xfId="0" applyAlignment="1" applyBorder="1" applyFill="1" applyFont="1">
      <alignment horizontal="center" shrinkToFit="0" wrapText="1"/>
    </xf>
    <xf borderId="57" fillId="11" fontId="11" numFmtId="0" xfId="0" applyAlignment="1" applyBorder="1" applyFont="1">
      <alignment horizontal="center" shrinkToFit="0" wrapText="1"/>
    </xf>
    <xf borderId="27" fillId="0" fontId="9" numFmtId="0" xfId="0" applyAlignment="1" applyBorder="1" applyFont="1">
      <alignment shrinkToFit="0" wrapText="1"/>
    </xf>
    <xf borderId="41" fillId="0" fontId="9" numFmtId="0" xfId="0" applyAlignment="1" applyBorder="1" applyFont="1">
      <alignment shrinkToFit="0" wrapText="1"/>
    </xf>
    <xf borderId="52" fillId="0" fontId="9" numFmtId="0" xfId="0" applyAlignment="1" applyBorder="1" applyFont="1">
      <alignment shrinkToFit="0" wrapText="1"/>
    </xf>
    <xf borderId="53" fillId="0" fontId="9" numFmtId="0" xfId="0" applyAlignment="1" applyBorder="1" applyFont="1">
      <alignment shrinkToFit="0" wrapText="1"/>
    </xf>
    <xf borderId="53" fillId="0" fontId="9" numFmtId="9" xfId="0" applyAlignment="1" applyBorder="1" applyFont="1" applyNumberFormat="1">
      <alignment shrinkToFit="0" wrapText="1"/>
    </xf>
    <xf borderId="26" fillId="0" fontId="9" numFmtId="9" xfId="0" applyAlignment="1" applyBorder="1" applyFont="1" applyNumberFormat="1">
      <alignment shrinkToFit="0" wrapText="1"/>
    </xf>
    <xf borderId="54" fillId="0" fontId="9" numFmtId="0" xfId="0" applyBorder="1" applyFont="1"/>
    <xf borderId="55" fillId="6" fontId="18" numFmtId="0" xfId="0" applyBorder="1" applyFont="1"/>
    <xf borderId="48" fillId="6" fontId="18" numFmtId="0" xfId="0" applyBorder="1" applyFont="1"/>
    <xf borderId="47" fillId="0" fontId="11" numFmtId="0" xfId="0" applyAlignment="1" applyBorder="1" applyFont="1">
      <alignment horizontal="center" shrinkToFit="0" wrapText="1"/>
    </xf>
    <xf borderId="47" fillId="5" fontId="11" numFmtId="0" xfId="0" applyAlignment="1" applyBorder="1" applyFont="1">
      <alignment horizontal="center" shrinkToFit="0" wrapText="1"/>
    </xf>
    <xf borderId="47" fillId="0" fontId="9" numFmtId="0" xfId="0" applyBorder="1" applyFont="1"/>
    <xf borderId="48" fillId="0" fontId="9" numFmtId="0" xfId="0" applyBorder="1" applyFont="1"/>
    <xf borderId="27" fillId="0" fontId="11" numFmtId="0" xfId="0" applyAlignment="1" applyBorder="1" applyFont="1">
      <alignment horizontal="center" shrinkToFit="0" wrapText="1"/>
    </xf>
    <xf borderId="27" fillId="5" fontId="11" numFmtId="0" xfId="0" applyAlignment="1" applyBorder="1" applyFont="1">
      <alignment horizontal="center" shrinkToFit="0" wrapText="1"/>
    </xf>
    <xf borderId="41" fillId="5" fontId="11" numFmtId="0" xfId="0" applyAlignment="1" applyBorder="1" applyFont="1">
      <alignment horizontal="center" shrinkToFit="0" wrapText="1"/>
    </xf>
    <xf borderId="1" fillId="0" fontId="9" numFmtId="0" xfId="0" applyBorder="1" applyFont="1"/>
    <xf borderId="56" fillId="0" fontId="9" numFmtId="0" xfId="0" applyBorder="1" applyFont="1"/>
    <xf borderId="0" fillId="0" fontId="9" numFmtId="0" xfId="0" applyAlignment="1" applyFont="1">
      <alignment horizontal="center" shrinkToFit="0" wrapText="1"/>
    </xf>
    <xf borderId="24" fillId="10" fontId="9" numFmtId="0" xfId="0" applyAlignment="1" applyBorder="1" applyFont="1">
      <alignment horizontal="center" shrinkToFit="0" wrapText="1"/>
    </xf>
    <xf borderId="24" fillId="0" fontId="9" numFmtId="0" xfId="0" applyAlignment="1" applyBorder="1" applyFont="1">
      <alignment horizontal="center" shrinkToFit="0" wrapText="1"/>
    </xf>
    <xf borderId="49" fillId="0" fontId="9" numFmtId="0" xfId="0" applyAlignment="1" applyBorder="1" applyFont="1">
      <alignment horizontal="center" shrinkToFit="0" wrapText="1"/>
    </xf>
    <xf borderId="50" fillId="0" fontId="9" numFmtId="0" xfId="0" applyAlignment="1" applyBorder="1" applyFont="1">
      <alignment shrinkToFit="0" wrapText="1"/>
    </xf>
    <xf borderId="27" fillId="11" fontId="11" numFmtId="0" xfId="0" applyAlignment="1" applyBorder="1" applyFont="1">
      <alignment horizontal="center" shrinkToFit="0" wrapText="1"/>
    </xf>
    <xf borderId="50" fillId="0" fontId="11" numFmtId="0" xfId="0" applyAlignment="1" applyBorder="1" applyFont="1">
      <alignment horizontal="center" shrinkToFit="0" wrapText="1"/>
    </xf>
    <xf borderId="54" fillId="0" fontId="9" numFmtId="0" xfId="0" applyAlignment="1" applyBorder="1" applyFont="1">
      <alignment shrinkToFit="0" wrapText="1"/>
    </xf>
    <xf borderId="48" fillId="6" fontId="18" numFmtId="0" xfId="0" applyAlignment="1" applyBorder="1" applyFont="1">
      <alignment shrinkToFit="0" wrapText="1"/>
    </xf>
    <xf borderId="46" fillId="0" fontId="9" numFmtId="0" xfId="0" applyAlignment="1" applyBorder="1" applyFont="1">
      <alignment horizontal="center" shrinkToFit="0" wrapText="1"/>
    </xf>
    <xf borderId="48" fillId="0" fontId="9" numFmtId="0" xfId="0" applyAlignment="1" applyBorder="1" applyFont="1">
      <alignment shrinkToFit="0" wrapText="1"/>
    </xf>
    <xf borderId="41" fillId="11" fontId="11" numFmtId="0" xfId="0" applyAlignment="1" applyBorder="1" applyFont="1">
      <alignment horizontal="center" shrinkToFit="0" wrapText="1"/>
    </xf>
    <xf borderId="32" fillId="0" fontId="9" numFmtId="0" xfId="0" applyAlignment="1" applyBorder="1" applyFont="1">
      <alignment horizontal="center" shrinkToFit="0" wrapText="1"/>
    </xf>
    <xf borderId="32" fillId="10" fontId="9" numFmtId="0" xfId="0" applyAlignment="1" applyBorder="1" applyFont="1">
      <alignment horizontal="center" shrinkToFit="0" wrapText="1"/>
    </xf>
    <xf borderId="33" fillId="0" fontId="9" numFmtId="0" xfId="0" applyAlignment="1" applyBorder="1" applyFont="1">
      <alignment horizontal="center" shrinkToFit="0" wrapText="1"/>
    </xf>
    <xf borderId="29" fillId="12" fontId="9" numFmtId="0" xfId="0" applyAlignment="1" applyBorder="1" applyFill="1" applyFont="1">
      <alignment horizontal="center" shrinkToFit="0" wrapText="1"/>
    </xf>
    <xf borderId="30" fillId="0" fontId="9" numFmtId="0" xfId="0" applyAlignment="1" applyBorder="1" applyFont="1">
      <alignment horizontal="center" shrinkToFit="0" wrapText="1"/>
    </xf>
    <xf borderId="24" fillId="12" fontId="2" numFmtId="0" xfId="0" applyAlignment="1" applyBorder="1" applyFont="1">
      <alignment horizontal="center" shrinkToFit="0" wrapText="1"/>
    </xf>
    <xf borderId="24" fillId="12" fontId="2" numFmtId="0" xfId="0" applyAlignment="1" applyBorder="1" applyFont="1">
      <alignment shrinkToFit="0" wrapText="1"/>
    </xf>
    <xf borderId="24" fillId="12" fontId="9" numFmtId="0" xfId="0" applyAlignment="1" applyBorder="1" applyFont="1">
      <alignment shrinkToFit="0" wrapText="1"/>
    </xf>
    <xf borderId="29" fillId="0" fontId="2" numFmtId="169" xfId="0" applyAlignment="1" applyBorder="1" applyFont="1" applyNumberFormat="1">
      <alignment horizontal="center" shrinkToFit="0" wrapText="1"/>
    </xf>
    <xf borderId="54" fillId="0" fontId="2" numFmtId="0" xfId="0" applyAlignment="1" applyBorder="1" applyFont="1">
      <alignment shrinkToFit="0" wrapText="1"/>
    </xf>
    <xf borderId="55" fillId="0" fontId="16" numFmtId="0" xfId="0" applyAlignment="1" applyBorder="1" applyFont="1">
      <alignment horizontal="center" shrinkToFit="0" wrapText="1"/>
    </xf>
    <xf borderId="32" fillId="12" fontId="9" numFmtId="0" xfId="0" applyAlignment="1" applyBorder="1" applyFont="1">
      <alignment shrinkToFit="0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Eingaben und Ergebnis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723900</xdr:colOff>
      <xdr:row>0</xdr:row>
      <xdr:rowOff>95250</xdr:rowOff>
    </xdr:from>
    <xdr:ext cx="1857375" cy="8763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30:D33" displayName="Table_1" name="Table_1" id="1">
  <tableColumns count="3">
    <tableColumn name="Column1" id="1"/>
    <tableColumn name="Column2" id="2"/>
    <tableColumn name="Column3" id="3"/>
  </tableColumns>
  <tableStyleInfo name="Eingaben und Ergebni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9.63"/>
    <col customWidth="1" min="2" max="2" width="28.88"/>
    <col customWidth="1" min="3" max="3" width="20.88"/>
    <col customWidth="1" min="4" max="4" width="26.63"/>
    <col customWidth="1" min="5" max="5" width="18.25"/>
    <col customWidth="1" min="6" max="6" width="11.0"/>
    <col customWidth="1" min="7" max="7" width="6.0"/>
    <col customWidth="1" min="8" max="8" width="20.0"/>
    <col customWidth="1" min="9" max="9" width="5.75"/>
    <col customWidth="1" min="10" max="10" width="3.0"/>
    <col customWidth="1" min="11" max="11" width="10.88"/>
    <col customWidth="1" min="12" max="12" width="6.63"/>
    <col customWidth="1" min="13" max="13" width="2.75"/>
    <col customWidth="1" min="14" max="14" width="11.0"/>
    <col customWidth="1" min="15" max="15" width="6.75"/>
    <col customWidth="1" min="16" max="16" width="11.0"/>
  </cols>
  <sheetData>
    <row r="1" ht="15.75" customHeight="1">
      <c r="A1" s="1"/>
      <c r="B1" s="2" t="s">
        <v>0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ht="15.75" customHeight="1">
      <c r="A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ht="15.75" customHeight="1">
      <c r="A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ht="21.0" customHeight="1">
      <c r="A4" s="4"/>
      <c r="B4" s="6"/>
      <c r="C4" s="7" t="s">
        <v>1</v>
      </c>
      <c r="E4" s="8">
        <f>NOW()</f>
        <v>45701.78526</v>
      </c>
      <c r="F4" s="4"/>
      <c r="G4" s="4"/>
      <c r="H4" s="4"/>
      <c r="I4" s="4"/>
      <c r="J4" s="4"/>
      <c r="K4" s="4"/>
      <c r="L4" s="4"/>
      <c r="M4" s="4"/>
      <c r="N4" s="4"/>
      <c r="O4" s="4"/>
      <c r="P4" s="5"/>
    </row>
    <row r="5" ht="15.75" customHeight="1"/>
    <row r="6" ht="15.75" customHeight="1">
      <c r="B6" s="9" t="s">
        <v>2</v>
      </c>
      <c r="C6" s="10"/>
      <c r="D6" s="11"/>
      <c r="E6" s="12"/>
      <c r="H6" s="13" t="s">
        <v>3</v>
      </c>
      <c r="I6" s="14"/>
      <c r="J6" s="14"/>
    </row>
    <row r="7" ht="15.75" customHeight="1">
      <c r="B7" s="15" t="s">
        <v>4</v>
      </c>
      <c r="C7" s="16"/>
      <c r="D7" s="16">
        <v>1.0</v>
      </c>
      <c r="E7" s="17">
        <v>2.0</v>
      </c>
    </row>
    <row r="8" ht="15.75" customHeight="1">
      <c r="B8" s="18" t="s">
        <v>5</v>
      </c>
      <c r="C8" s="19"/>
      <c r="D8" s="20" t="str">
        <f>IF('Auswertung Skill-Profile'!E8*'Auswertung Skill-Profile'!E17*'Auswertung Skill-Profile'!E26*'Auswertung Skill-Profile'!E35&lt;&gt;0,"OK","AUSSCHLUSS")</f>
        <v>AUSSCHLUSS</v>
      </c>
      <c r="E8" s="21" t="str">
        <f>IF('Auswertung Skill-Profile'!E44*'Auswertung Skill-Profile'!E53*'Auswertung Skill-Profile'!E62*'Auswertung Skill-Profile'!E71&lt;&gt;0,"OK","AUSSCHLUSS")</f>
        <v>OK</v>
      </c>
      <c r="H8" s="22" t="s">
        <v>6</v>
      </c>
    </row>
    <row r="9" ht="15.75" customHeight="1">
      <c r="B9" s="23" t="s">
        <v>7</v>
      </c>
      <c r="C9" s="24"/>
      <c r="D9" s="25">
        <f>'Berechnung und Parameter'!D2</f>
        <v>18</v>
      </c>
      <c r="E9" s="26">
        <f>'Berechnung und Parameter'!E2</f>
        <v>18</v>
      </c>
    </row>
    <row r="10" ht="15.75" customHeight="1">
      <c r="B10" s="23" t="s">
        <v>8</v>
      </c>
      <c r="C10" s="24"/>
      <c r="D10" s="25" t="str">
        <f>IF(D8="OK",'Berechnung und Parameter'!D3,"N/A")</f>
        <v>N/A</v>
      </c>
      <c r="E10" s="26" t="str">
        <f>IF(E8="OK",'Berechnung und Parameter'!E3,"N/A")</f>
        <v>#DIV/0!</v>
      </c>
    </row>
    <row r="11" ht="15.75" customHeight="1">
      <c r="B11" s="23" t="s">
        <v>9</v>
      </c>
      <c r="C11" s="27"/>
      <c r="D11" s="27" t="str">
        <f>IF(D8="OK",'Berechnung und Parameter'!D4,"N/A")</f>
        <v>N/A</v>
      </c>
      <c r="E11" s="28" t="str">
        <f>IF(E8="OK",'Berechnung und Parameter'!E4,"N/A")</f>
        <v>#DIV/0!</v>
      </c>
    </row>
    <row r="12" ht="15.75" customHeight="1">
      <c r="B12" s="29" t="s">
        <v>10</v>
      </c>
      <c r="C12" s="30"/>
      <c r="D12" s="30" t="str">
        <f>IF(D8="OK",D21/D20,"N/A")</f>
        <v>N/A</v>
      </c>
      <c r="E12" s="31" t="str">
        <f>IF(E8="OK",D27/D26,"N/A")</f>
        <v>#DIV/0!</v>
      </c>
    </row>
    <row r="13" ht="15.75" customHeight="1">
      <c r="B13" s="32" t="s">
        <v>11</v>
      </c>
      <c r="C13" s="33"/>
      <c r="D13" s="33" t="str">
        <f t="shared" ref="D13:E13" si="1">IF(D8="OK",0.7*D11+0.3*D12,"N/A")</f>
        <v>N/A</v>
      </c>
      <c r="E13" s="34" t="str">
        <f t="shared" si="1"/>
        <v>#DIV/0!</v>
      </c>
    </row>
    <row r="14" ht="15.75" customHeight="1"/>
    <row r="15" ht="15.75" customHeight="1">
      <c r="B15" s="35" t="s">
        <v>12</v>
      </c>
      <c r="C15" s="36" t="s">
        <v>13</v>
      </c>
      <c r="D15" s="37" t="s">
        <v>14</v>
      </c>
      <c r="E15" s="38" t="s">
        <v>15</v>
      </c>
    </row>
    <row r="16" ht="15.75" customHeight="1">
      <c r="B16" s="39" t="s">
        <v>16</v>
      </c>
      <c r="C16" s="40"/>
      <c r="D16" s="41">
        <f>C16*18*(0.2*C30+0.8*C31+2*C32)/3</f>
        <v>0</v>
      </c>
      <c r="E16" s="42" t="s">
        <v>17</v>
      </c>
    </row>
    <row r="17" ht="15.75" customHeight="1">
      <c r="B17" s="39" t="s">
        <v>18</v>
      </c>
      <c r="C17" s="43"/>
      <c r="D17" s="44">
        <f>C17*6*(0.2*C30+0.8*C31+2*C32)/3</f>
        <v>0</v>
      </c>
      <c r="E17" s="42" t="s">
        <v>17</v>
      </c>
    </row>
    <row r="18" ht="15.75" customHeight="1">
      <c r="B18" s="39" t="s">
        <v>19</v>
      </c>
      <c r="C18" s="45"/>
      <c r="D18" s="44">
        <f>0.1*210*(0.2*C30+0.8*C31+2*C32)/3</f>
        <v>0</v>
      </c>
      <c r="E18" s="42" t="s">
        <v>17</v>
      </c>
    </row>
    <row r="19" ht="15.75" customHeight="1">
      <c r="B19" s="39" t="s">
        <v>20</v>
      </c>
      <c r="C19" s="45" t="s">
        <v>21</v>
      </c>
      <c r="D19" s="46"/>
      <c r="E19" s="42" t="s">
        <v>22</v>
      </c>
    </row>
    <row r="20" ht="15.75" customHeight="1">
      <c r="B20" s="47"/>
      <c r="C20" s="48" t="s">
        <v>23</v>
      </c>
      <c r="D20" s="49">
        <f>SUM(D16:D19)</f>
        <v>0</v>
      </c>
      <c r="E20" s="50"/>
    </row>
    <row r="21" ht="15.75" customHeight="1">
      <c r="B21" s="51"/>
      <c r="C21" s="52" t="s">
        <v>24</v>
      </c>
      <c r="D21" s="53"/>
      <c r="E21" s="54" t="s">
        <v>25</v>
      </c>
    </row>
    <row r="22" ht="15.75" customHeight="1">
      <c r="B22" s="39" t="s">
        <v>26</v>
      </c>
      <c r="C22" s="40"/>
      <c r="D22" s="41">
        <f>C22*12*(C32+C33)/2</f>
        <v>0</v>
      </c>
      <c r="E22" s="42" t="s">
        <v>17</v>
      </c>
    </row>
    <row r="23" ht="15.75" customHeight="1">
      <c r="B23" s="39" t="s">
        <v>27</v>
      </c>
      <c r="C23" s="43"/>
      <c r="D23" s="44">
        <f>C23*4*(C32+C33)/2</f>
        <v>0</v>
      </c>
      <c r="E23" s="42" t="s">
        <v>17</v>
      </c>
    </row>
    <row r="24" ht="15.75" customHeight="1">
      <c r="B24" s="39" t="s">
        <v>28</v>
      </c>
      <c r="C24" s="45"/>
      <c r="D24" s="44">
        <f>0.1*210*(C32+C33)/2</f>
        <v>0</v>
      </c>
      <c r="E24" s="42" t="s">
        <v>17</v>
      </c>
    </row>
    <row r="25" ht="15.75" customHeight="1">
      <c r="B25" s="39" t="s">
        <v>29</v>
      </c>
      <c r="C25" s="45" t="s">
        <v>21</v>
      </c>
      <c r="D25" s="46"/>
      <c r="E25" s="42" t="s">
        <v>22</v>
      </c>
    </row>
    <row r="26" ht="15.75" customHeight="1">
      <c r="B26" s="47"/>
      <c r="C26" s="55" t="s">
        <v>30</v>
      </c>
      <c r="D26" s="56">
        <f>SUM(D22:D25)</f>
        <v>0</v>
      </c>
      <c r="E26" s="57"/>
    </row>
    <row r="27" ht="15.75" customHeight="1">
      <c r="B27" s="58"/>
      <c r="C27" s="52" t="s">
        <v>31</v>
      </c>
      <c r="D27" s="59"/>
      <c r="E27" s="60" t="s">
        <v>25</v>
      </c>
    </row>
    <row r="28" ht="15.75" customHeight="1">
      <c r="B28" s="61"/>
      <c r="C28" s="61"/>
      <c r="D28" s="62"/>
    </row>
    <row r="29" ht="15.75" customHeight="1">
      <c r="B29" s="63" t="s">
        <v>32</v>
      </c>
      <c r="C29" s="64" t="s">
        <v>33</v>
      </c>
      <c r="D29" s="65"/>
      <c r="E29" s="66"/>
    </row>
    <row r="30" ht="15.75" customHeight="1">
      <c r="B30" s="67" t="s">
        <v>34</v>
      </c>
      <c r="C30" s="68"/>
      <c r="D30" s="69"/>
      <c r="E30" s="70"/>
    </row>
    <row r="31" ht="15.75" customHeight="1">
      <c r="B31" s="67" t="s">
        <v>35</v>
      </c>
      <c r="C31" s="71"/>
      <c r="D31" s="72"/>
      <c r="E31" s="70"/>
    </row>
    <row r="32" ht="15.75" customHeight="1">
      <c r="B32" s="67" t="s">
        <v>36</v>
      </c>
      <c r="C32" s="71"/>
      <c r="D32" s="72"/>
      <c r="E32" s="70"/>
    </row>
    <row r="33" ht="15.75" customHeight="1">
      <c r="B33" s="73" t="s">
        <v>37</v>
      </c>
      <c r="C33" s="74"/>
      <c r="D33" s="75"/>
      <c r="E33" s="76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C6:E6"/>
  </mergeCells>
  <printOptions/>
  <pageMargins bottom="0.787401575" footer="0.0" header="0.0" left="0.7" right="0.7" top="0.7874015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.88"/>
    <col customWidth="1" min="3" max="3" width="5.25"/>
    <col customWidth="1" min="4" max="4" width="27.25"/>
    <col customWidth="1" min="5" max="7" width="29.13"/>
  </cols>
  <sheetData>
    <row r="1">
      <c r="A1" s="77"/>
      <c r="B1" s="78"/>
      <c r="C1" s="78"/>
      <c r="D1" s="79"/>
      <c r="E1" s="79"/>
      <c r="F1" s="80"/>
      <c r="G1" s="81"/>
    </row>
    <row r="2">
      <c r="A2" s="82"/>
      <c r="B2" s="83"/>
      <c r="C2" s="83"/>
      <c r="D2" s="84"/>
      <c r="E2" s="85" t="str">
        <f>'Auswertung Skill-Profile'!G1</f>
        <v>Profil vorhanden</v>
      </c>
      <c r="F2" s="85" t="str">
        <f>'Auswertung Skill-Profile'!J1</f>
        <v>Muss-Kriterien erfüllt</v>
      </c>
      <c r="G2" s="86" t="str">
        <f>'Auswertung Skill-Profile'!M1</f>
        <v>Soll-Kriterien erfüllt</v>
      </c>
    </row>
    <row r="3">
      <c r="A3" s="87" t="s">
        <v>38</v>
      </c>
      <c r="B3" s="83"/>
      <c r="C3" s="88" t="s">
        <v>39</v>
      </c>
      <c r="D3" s="89" t="s">
        <v>40</v>
      </c>
      <c r="E3" s="90" t="s">
        <v>41</v>
      </c>
      <c r="F3" s="90" t="s">
        <v>42</v>
      </c>
      <c r="G3" s="91" t="s">
        <v>43</v>
      </c>
    </row>
    <row r="4">
      <c r="A4" s="82"/>
      <c r="B4" s="83"/>
      <c r="C4" s="83"/>
      <c r="D4" s="84"/>
      <c r="E4" s="92"/>
      <c r="F4" s="92"/>
      <c r="G4" s="93"/>
    </row>
    <row r="5">
      <c r="A5" s="82"/>
      <c r="B5" s="83"/>
      <c r="C5" s="83"/>
      <c r="D5" s="84"/>
      <c r="E5" s="85" t="str">
        <f>'Auswertung Skill-Profile'!G10</f>
        <v>Profil vorhanden</v>
      </c>
      <c r="F5" s="85" t="str">
        <f>'Auswertung Skill-Profile'!J10</f>
        <v>Muss-Kriterien erfüllt</v>
      </c>
      <c r="G5" s="86" t="str">
        <f>'Auswertung Skill-Profile'!M10</f>
        <v>Soll-Kriterien erfüllt</v>
      </c>
    </row>
    <row r="6">
      <c r="A6" s="87" t="s">
        <v>44</v>
      </c>
      <c r="B6" s="83"/>
      <c r="C6" s="88" t="s">
        <v>39</v>
      </c>
      <c r="D6" s="89" t="s">
        <v>45</v>
      </c>
      <c r="E6" s="90" t="s">
        <v>42</v>
      </c>
      <c r="F6" s="90" t="s">
        <v>42</v>
      </c>
      <c r="G6" s="91" t="s">
        <v>43</v>
      </c>
    </row>
    <row r="7">
      <c r="A7" s="82"/>
      <c r="B7" s="83"/>
      <c r="C7" s="83"/>
      <c r="D7" s="84"/>
      <c r="E7" s="2"/>
      <c r="F7" s="2"/>
      <c r="G7" s="94"/>
    </row>
    <row r="8" ht="17.25" customHeight="1">
      <c r="A8" s="82"/>
      <c r="B8" s="83"/>
      <c r="C8" s="83"/>
      <c r="D8" s="84"/>
      <c r="E8" s="85" t="str">
        <f>'Auswertung Skill-Profile'!G19</f>
        <v>Profil vorhanden</v>
      </c>
      <c r="F8" s="85" t="str">
        <f>'Auswertung Skill-Profile'!J19</f>
        <v>Muss-Kriterien erfüllt</v>
      </c>
      <c r="G8" s="86" t="str">
        <f>'Auswertung Skill-Profile'!M19</f>
        <v>Soll-Kriterien erfüllt</v>
      </c>
    </row>
    <row r="9">
      <c r="A9" s="87" t="s">
        <v>46</v>
      </c>
      <c r="B9" s="83"/>
      <c r="C9" s="88" t="s">
        <v>39</v>
      </c>
      <c r="D9" s="89" t="s">
        <v>47</v>
      </c>
      <c r="E9" s="90" t="s">
        <v>42</v>
      </c>
      <c r="F9" s="90" t="s">
        <v>42</v>
      </c>
      <c r="G9" s="91" t="s">
        <v>43</v>
      </c>
    </row>
    <row r="10">
      <c r="A10" s="82"/>
      <c r="B10" s="83"/>
      <c r="C10" s="83"/>
      <c r="D10" s="84"/>
      <c r="E10" s="2"/>
      <c r="F10" s="2"/>
      <c r="G10" s="94"/>
    </row>
    <row r="11" ht="15.0" customHeight="1">
      <c r="A11" s="82"/>
      <c r="B11" s="83"/>
      <c r="C11" s="83"/>
      <c r="D11" s="84"/>
      <c r="E11" s="85" t="str">
        <f>'Auswertung Skill-Profile'!G28</f>
        <v>Profil vorhanden</v>
      </c>
      <c r="F11" s="85" t="str">
        <f>'Auswertung Skill-Profile'!J28</f>
        <v>Muss-Kriterien erfüllt</v>
      </c>
      <c r="G11" s="86" t="str">
        <f>'Auswertung Skill-Profile'!M28</f>
        <v>Soll-Kriterien erfüllt</v>
      </c>
    </row>
    <row r="12">
      <c r="A12" s="87" t="s">
        <v>48</v>
      </c>
      <c r="B12" s="83"/>
      <c r="C12" s="88" t="s">
        <v>39</v>
      </c>
      <c r="D12" s="89" t="s">
        <v>49</v>
      </c>
      <c r="E12" s="90" t="s">
        <v>42</v>
      </c>
      <c r="F12" s="90" t="s">
        <v>42</v>
      </c>
      <c r="G12" s="91" t="s">
        <v>50</v>
      </c>
    </row>
    <row r="13">
      <c r="A13" s="95"/>
      <c r="B13" s="96"/>
      <c r="C13" s="96"/>
      <c r="D13" s="97"/>
      <c r="E13" s="98"/>
      <c r="F13" s="98"/>
      <c r="G13" s="99"/>
    </row>
    <row r="15">
      <c r="A15" s="77"/>
      <c r="B15" s="78"/>
      <c r="C15" s="78"/>
      <c r="D15" s="79"/>
      <c r="E15" s="79"/>
      <c r="F15" s="80"/>
      <c r="G15" s="81"/>
    </row>
    <row r="16">
      <c r="A16" s="82"/>
      <c r="B16" s="83"/>
      <c r="C16" s="83"/>
      <c r="D16" s="84"/>
      <c r="E16" s="85" t="str">
        <f>'Auswertung Skill-Profile'!G37</f>
        <v>Profil vorhanden</v>
      </c>
      <c r="F16" s="85" t="str">
        <f>'Auswertung Skill-Profile'!J37</f>
        <v>Muss-Kriterien erfüllt</v>
      </c>
      <c r="G16" s="86" t="str">
        <f>'Auswertung Skill-Profile'!M37</f>
        <v>Soll-Kriterien erfüllt</v>
      </c>
    </row>
    <row r="17">
      <c r="A17" s="87" t="s">
        <v>51</v>
      </c>
      <c r="B17" s="83"/>
      <c r="C17" s="88" t="s">
        <v>52</v>
      </c>
      <c r="D17" s="89" t="s">
        <v>40</v>
      </c>
      <c r="E17" s="100" t="s">
        <v>42</v>
      </c>
      <c r="F17" s="90" t="s">
        <v>42</v>
      </c>
      <c r="G17" s="91" t="s">
        <v>43</v>
      </c>
    </row>
    <row r="18">
      <c r="A18" s="82"/>
      <c r="B18" s="83"/>
      <c r="C18" s="83"/>
      <c r="D18" s="84"/>
      <c r="E18" s="92"/>
      <c r="F18" s="92"/>
      <c r="G18" s="93"/>
    </row>
    <row r="19">
      <c r="A19" s="82"/>
      <c r="B19" s="83"/>
      <c r="C19" s="83"/>
      <c r="D19" s="84"/>
      <c r="E19" s="85" t="str">
        <f>'Auswertung Skill-Profile'!G46</f>
        <v>Profil vorhanden</v>
      </c>
      <c r="F19" s="85" t="str">
        <f>'Auswertung Skill-Profile'!J46</f>
        <v>Muss-Kriterien erfüllt</v>
      </c>
      <c r="G19" s="86" t="str">
        <f>'Auswertung Skill-Profile'!M46</f>
        <v>Soll-Kriterien erfüllt</v>
      </c>
    </row>
    <row r="20">
      <c r="A20" s="87" t="s">
        <v>53</v>
      </c>
      <c r="B20" s="83"/>
      <c r="C20" s="88" t="s">
        <v>52</v>
      </c>
      <c r="D20" s="89" t="s">
        <v>45</v>
      </c>
      <c r="E20" s="90" t="s">
        <v>42</v>
      </c>
      <c r="F20" s="90" t="s">
        <v>42</v>
      </c>
      <c r="G20" s="91" t="s">
        <v>43</v>
      </c>
    </row>
    <row r="21">
      <c r="A21" s="82"/>
      <c r="B21" s="83"/>
      <c r="C21" s="83"/>
      <c r="D21" s="84"/>
      <c r="E21" s="2"/>
      <c r="F21" s="2"/>
      <c r="G21" s="94"/>
    </row>
    <row r="22">
      <c r="A22" s="82"/>
      <c r="B22" s="83"/>
      <c r="C22" s="83"/>
      <c r="D22" s="84"/>
      <c r="E22" s="85" t="str">
        <f>'Auswertung Skill-Profile'!G55</f>
        <v>Profil vorhanden</v>
      </c>
      <c r="F22" s="85" t="str">
        <f>'Auswertung Skill-Profile'!J55</f>
        <v>Muss-Kriterien erfüllt</v>
      </c>
      <c r="G22" s="86" t="str">
        <f>'Auswertung Skill-Profile'!M55</f>
        <v>Soll-Kriterien erfüllt</v>
      </c>
    </row>
    <row r="23">
      <c r="A23" s="87" t="s">
        <v>54</v>
      </c>
      <c r="B23" s="83"/>
      <c r="C23" s="88" t="s">
        <v>52</v>
      </c>
      <c r="D23" s="89" t="s">
        <v>47</v>
      </c>
      <c r="E23" s="90" t="s">
        <v>42</v>
      </c>
      <c r="F23" s="90" t="s">
        <v>42</v>
      </c>
      <c r="G23" s="91" t="s">
        <v>43</v>
      </c>
    </row>
    <row r="24">
      <c r="A24" s="82"/>
      <c r="B24" s="83"/>
      <c r="C24" s="83"/>
      <c r="D24" s="84"/>
      <c r="E24" s="2"/>
      <c r="F24" s="2"/>
      <c r="G24" s="94"/>
    </row>
    <row r="25">
      <c r="A25" s="82"/>
      <c r="B25" s="83"/>
      <c r="C25" s="83"/>
      <c r="D25" s="84"/>
      <c r="E25" s="85" t="str">
        <f>'Auswertung Skill-Profile'!G64</f>
        <v>Profil vorhanden</v>
      </c>
      <c r="F25" s="85" t="str">
        <f>'Auswertung Skill-Profile'!J64</f>
        <v>Muss-Kriterien erfüllt</v>
      </c>
      <c r="G25" s="86" t="str">
        <f>'Auswertung Skill-Profile'!M64</f>
        <v>Soll-Kriterien erfüllt</v>
      </c>
    </row>
    <row r="26">
      <c r="A26" s="87" t="s">
        <v>55</v>
      </c>
      <c r="B26" s="83"/>
      <c r="C26" s="88" t="s">
        <v>52</v>
      </c>
      <c r="D26" s="89" t="s">
        <v>49</v>
      </c>
      <c r="E26" s="90" t="s">
        <v>42</v>
      </c>
      <c r="F26" s="90" t="s">
        <v>42</v>
      </c>
      <c r="G26" s="91" t="s">
        <v>50</v>
      </c>
    </row>
    <row r="27">
      <c r="A27" s="95"/>
      <c r="B27" s="96"/>
      <c r="C27" s="96"/>
      <c r="D27" s="97"/>
      <c r="E27" s="98"/>
      <c r="F27" s="98"/>
      <c r="G27" s="99"/>
    </row>
  </sheetData>
  <dataValidations>
    <dataValidation type="list" allowBlank="1" showErrorMessage="1" sqref="E3 E17">
      <formula1>'Auswertung Skill-Profile'!$G$2:$G$3</formula1>
    </dataValidation>
    <dataValidation type="list" allowBlank="1" showErrorMessage="1" sqref="G9 G23">
      <formula1>'Auswertung Skill-Profile'!$M$20:$M$22</formula1>
    </dataValidation>
    <dataValidation type="list" allowBlank="1" showErrorMessage="1" sqref="G6 G20">
      <formula1>'Auswertung Skill-Profile'!$M$11:$M$13</formula1>
    </dataValidation>
    <dataValidation type="list" allowBlank="1" showErrorMessage="1" sqref="E12 E26">
      <formula1>'Auswertung Skill-Profile'!$G$29:$G$30</formula1>
    </dataValidation>
    <dataValidation type="list" allowBlank="1" showErrorMessage="1" sqref="G3 G17">
      <formula1>'Auswertung Skill-Profile'!$M$2:$M$4</formula1>
    </dataValidation>
    <dataValidation type="list" allowBlank="1" showErrorMessage="1" sqref="F6 F20">
      <formula1>'Auswertung Skill-Profile'!$J$11:$J$12</formula1>
    </dataValidation>
    <dataValidation type="list" allowBlank="1" showErrorMessage="1" sqref="E6 E20">
      <formula1>'Auswertung Skill-Profile'!$G$11:$G$12</formula1>
    </dataValidation>
    <dataValidation type="list" allowBlank="1" showErrorMessage="1" sqref="F12 F26">
      <formula1>'Auswertung Skill-Profile'!$J$29:$J$30</formula1>
    </dataValidation>
    <dataValidation type="list" allowBlank="1" showErrorMessage="1" sqref="F9 F23">
      <formula1>'Auswertung Skill-Profile'!$J$20:$J$21</formula1>
    </dataValidation>
    <dataValidation type="list" allowBlank="1" showErrorMessage="1" sqref="F3 F17">
      <formula1>'Auswertung Skill-Profile'!$J$2:$J$3</formula1>
    </dataValidation>
    <dataValidation type="list" allowBlank="1" showErrorMessage="1" sqref="G12 G26">
      <formula1>'Auswertung Skill-Profile'!$M$29:$M$31</formula1>
    </dataValidation>
    <dataValidation type="list" allowBlank="1" showErrorMessage="1" sqref="E9 E23">
      <formula1>'Auswertung Skill-Profile'!$G$20:$G$21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 ht="30.0" customHeight="1">
      <c r="A1" s="6"/>
      <c r="B1" s="6"/>
      <c r="C1" s="101" t="str">
        <f>'Überprüfung Skill-Profile'!A3</f>
        <v>1.1</v>
      </c>
      <c r="D1" s="102"/>
      <c r="E1" s="103"/>
      <c r="F1" s="104"/>
      <c r="G1" s="105" t="str">
        <f>$G$75</f>
        <v>Profil vorhanden</v>
      </c>
      <c r="H1" s="106" t="s">
        <v>56</v>
      </c>
      <c r="I1" s="4"/>
      <c r="J1" s="105" t="str">
        <f>$J$75</f>
        <v>Muss-Kriterien erfüllt</v>
      </c>
      <c r="K1" s="106" t="s">
        <v>56</v>
      </c>
      <c r="L1" s="4"/>
      <c r="M1" s="105" t="str">
        <f>$G$86</f>
        <v>Soll-Kriterien erfüllt</v>
      </c>
      <c r="N1" s="106" t="s">
        <v>56</v>
      </c>
      <c r="O1" s="4"/>
    </row>
    <row r="2" ht="15.75" customHeight="1">
      <c r="A2" s="107"/>
      <c r="B2" s="107"/>
      <c r="C2" s="108"/>
      <c r="D2" s="107"/>
      <c r="E2" s="109"/>
      <c r="F2" s="104"/>
      <c r="G2" s="108" t="str">
        <f>$G$76</f>
        <v>Ja</v>
      </c>
      <c r="H2" s="110">
        <f>$H$76</f>
        <v>5</v>
      </c>
      <c r="I2" s="104"/>
      <c r="J2" s="111" t="str">
        <f>$J$76</f>
        <v>Ja</v>
      </c>
      <c r="K2" s="110">
        <f>$K$76</f>
        <v>5</v>
      </c>
      <c r="L2" s="107"/>
      <c r="M2" s="108" t="str">
        <f>$G$87</f>
        <v>teilweise</v>
      </c>
      <c r="N2" s="110">
        <f>$H$87</f>
        <v>0</v>
      </c>
      <c r="O2" s="104"/>
    </row>
    <row r="3" ht="15.75" customHeight="1">
      <c r="A3" s="107"/>
      <c r="B3" s="107"/>
      <c r="C3" s="108"/>
      <c r="D3" s="107"/>
      <c r="E3" s="109"/>
      <c r="F3" s="104"/>
      <c r="G3" s="108" t="str">
        <f>$G$77</f>
        <v>Nein</v>
      </c>
      <c r="H3" s="110">
        <f>$H$77</f>
        <v>0</v>
      </c>
      <c r="I3" s="104"/>
      <c r="J3" s="111" t="str">
        <f>$J$77</f>
        <v>Nein</v>
      </c>
      <c r="K3" s="110">
        <f>$K$77</f>
        <v>0</v>
      </c>
      <c r="L3" s="107"/>
      <c r="M3" s="108" t="str">
        <f>$G$88</f>
        <v>fast vollständig</v>
      </c>
      <c r="N3" s="110">
        <f>H$88</f>
        <v>5</v>
      </c>
      <c r="O3" s="104"/>
    </row>
    <row r="4" ht="15.75" customHeight="1">
      <c r="A4" s="107"/>
      <c r="B4" s="107"/>
      <c r="C4" s="108"/>
      <c r="D4" s="107"/>
      <c r="E4" s="109"/>
      <c r="F4" s="104"/>
      <c r="G4" s="108" t="str">
        <f>$G$78</f>
        <v/>
      </c>
      <c r="H4" s="110" t="str">
        <f>$H$78</f>
        <v/>
      </c>
      <c r="I4" s="104"/>
      <c r="J4" s="112" t="str">
        <f>$J$78</f>
        <v/>
      </c>
      <c r="K4" s="110" t="str">
        <f>$K$78</f>
        <v/>
      </c>
      <c r="L4" s="104"/>
      <c r="M4" s="108" t="str">
        <f>$G$89</f>
        <v>vollständig</v>
      </c>
      <c r="N4" s="110">
        <f>$H$89</f>
        <v>5</v>
      </c>
      <c r="O4" s="104"/>
    </row>
    <row r="5" ht="15.75" customHeight="1">
      <c r="A5" s="107"/>
      <c r="B5" s="107"/>
      <c r="C5" s="108"/>
      <c r="D5" s="113"/>
      <c r="E5" s="114"/>
      <c r="F5" s="104"/>
      <c r="G5" s="108" t="str">
        <f>$G$79</f>
        <v/>
      </c>
      <c r="H5" s="110" t="str">
        <f>$H$79</f>
        <v/>
      </c>
      <c r="I5" s="104"/>
      <c r="J5" s="111" t="str">
        <f>$J$79</f>
        <v/>
      </c>
      <c r="K5" s="110" t="str">
        <f>$K$79</f>
        <v/>
      </c>
      <c r="L5" s="104"/>
      <c r="M5" s="108" t="str">
        <f>$G$90</f>
        <v/>
      </c>
      <c r="N5" s="110" t="str">
        <f>$H$90</f>
        <v/>
      </c>
      <c r="O5" s="104"/>
    </row>
    <row r="6" ht="15.75" customHeight="1">
      <c r="A6" s="107"/>
      <c r="B6" s="107"/>
      <c r="C6" s="108"/>
      <c r="D6" s="113" t="s">
        <v>57</v>
      </c>
      <c r="E6" s="109">
        <f>MAX(MAX(H2:H6),MAX(K2:K6),MAX(N2:N6))</f>
        <v>5</v>
      </c>
      <c r="F6" s="104"/>
      <c r="G6" s="108"/>
      <c r="H6" s="110"/>
      <c r="I6" s="104"/>
      <c r="J6" s="108"/>
      <c r="K6" s="110"/>
      <c r="L6" s="104"/>
      <c r="M6" s="108"/>
      <c r="N6" s="110"/>
      <c r="O6" s="104"/>
    </row>
    <row r="7" ht="15.75" customHeight="1">
      <c r="A7" s="107"/>
      <c r="B7" s="107"/>
      <c r="C7" s="108"/>
      <c r="D7" s="113" t="s">
        <v>58</v>
      </c>
      <c r="E7" s="109">
        <f>min(H8,K8,N8)</f>
        <v>0</v>
      </c>
      <c r="F7" s="104"/>
      <c r="G7" s="108"/>
      <c r="H7" s="110"/>
      <c r="I7" s="104"/>
      <c r="J7" s="108"/>
      <c r="K7" s="110"/>
      <c r="L7" s="104"/>
      <c r="M7" s="108"/>
      <c r="N7" s="110"/>
      <c r="O7" s="104"/>
    </row>
    <row r="8" ht="15.75" customHeight="1">
      <c r="A8" s="107"/>
      <c r="B8" s="107"/>
      <c r="C8" s="115"/>
      <c r="D8" s="116" t="s">
        <v>58</v>
      </c>
      <c r="E8" s="117">
        <f>E7/E6</f>
        <v>0</v>
      </c>
      <c r="F8" s="104"/>
      <c r="G8" s="118" t="str">
        <f>'Überprüfung Skill-Profile'!E3</f>
        <v>Nein</v>
      </c>
      <c r="H8" s="119">
        <f>VLOOKUP(G8,G2:H4,2,FALSE())</f>
        <v>0</v>
      </c>
      <c r="I8" s="104"/>
      <c r="J8" s="118" t="str">
        <f>'Überprüfung Skill-Profile'!F3</f>
        <v>Ja</v>
      </c>
      <c r="K8" s="120">
        <f>VLOOKUP(J8,J2:K5,2,FALSE())</f>
        <v>5</v>
      </c>
      <c r="L8" s="104"/>
      <c r="M8" s="118" t="str">
        <f>'Überprüfung Skill-Profile'!G3</f>
        <v>fast vollständig</v>
      </c>
      <c r="N8" s="120">
        <f>VLOOKUP(M8,M2:N6,2,FALSE())</f>
        <v>5</v>
      </c>
      <c r="O8" s="104"/>
    </row>
    <row r="10">
      <c r="A10" s="6"/>
      <c r="B10" s="6"/>
      <c r="C10" s="101" t="str">
        <f>'Überprüfung Skill-Profile'!A6</f>
        <v>1.2</v>
      </c>
      <c r="D10" s="102"/>
      <c r="E10" s="103"/>
      <c r="F10" s="104"/>
      <c r="G10" s="105" t="str">
        <f>$G$75</f>
        <v>Profil vorhanden</v>
      </c>
      <c r="H10" s="106" t="s">
        <v>56</v>
      </c>
      <c r="I10" s="4"/>
      <c r="J10" s="105" t="str">
        <f>$J$75</f>
        <v>Muss-Kriterien erfüllt</v>
      </c>
      <c r="K10" s="106" t="s">
        <v>56</v>
      </c>
      <c r="L10" s="4"/>
      <c r="M10" s="105" t="str">
        <f>$G$86</f>
        <v>Soll-Kriterien erfüllt</v>
      </c>
      <c r="N10" s="106" t="s">
        <v>56</v>
      </c>
    </row>
    <row r="11">
      <c r="A11" s="107"/>
      <c r="B11" s="107"/>
      <c r="C11" s="108"/>
      <c r="D11" s="107"/>
      <c r="E11" s="109"/>
      <c r="F11" s="104"/>
      <c r="G11" s="108" t="str">
        <f>$G$76</f>
        <v>Ja</v>
      </c>
      <c r="H11" s="110">
        <f>$H$76</f>
        <v>5</v>
      </c>
      <c r="I11" s="104"/>
      <c r="J11" s="111" t="str">
        <f>$J$76</f>
        <v>Ja</v>
      </c>
      <c r="K11" s="110">
        <f>$K$76</f>
        <v>5</v>
      </c>
      <c r="L11" s="107"/>
      <c r="M11" s="108" t="str">
        <f>$G$87</f>
        <v>teilweise</v>
      </c>
      <c r="N11" s="110">
        <f>$H$87</f>
        <v>0</v>
      </c>
    </row>
    <row r="12">
      <c r="A12" s="107"/>
      <c r="B12" s="107"/>
      <c r="C12" s="108"/>
      <c r="D12" s="107"/>
      <c r="E12" s="109"/>
      <c r="F12" s="104"/>
      <c r="G12" s="108" t="str">
        <f>$G$77</f>
        <v>Nein</v>
      </c>
      <c r="H12" s="110">
        <f>$H$77</f>
        <v>0</v>
      </c>
      <c r="I12" s="104"/>
      <c r="J12" s="111" t="str">
        <f>$J$77</f>
        <v>Nein</v>
      </c>
      <c r="K12" s="110">
        <f>$K$77</f>
        <v>0</v>
      </c>
      <c r="L12" s="107"/>
      <c r="M12" s="108" t="str">
        <f>$G$88</f>
        <v>fast vollständig</v>
      </c>
      <c r="N12" s="110">
        <f>H$88</f>
        <v>5</v>
      </c>
    </row>
    <row r="13">
      <c r="A13" s="107"/>
      <c r="B13" s="107"/>
      <c r="C13" s="108"/>
      <c r="D13" s="107"/>
      <c r="E13" s="109"/>
      <c r="F13" s="104"/>
      <c r="G13" s="108" t="str">
        <f>$G$78</f>
        <v/>
      </c>
      <c r="H13" s="110" t="str">
        <f>$H$78</f>
        <v/>
      </c>
      <c r="I13" s="104"/>
      <c r="J13" s="112" t="str">
        <f>$J$78</f>
        <v/>
      </c>
      <c r="K13" s="110" t="str">
        <f>$K$78</f>
        <v/>
      </c>
      <c r="L13" s="104"/>
      <c r="M13" s="108" t="str">
        <f>$G$89</f>
        <v>vollständig</v>
      </c>
      <c r="N13" s="110">
        <f>$H$89</f>
        <v>5</v>
      </c>
    </row>
    <row r="14">
      <c r="A14" s="107"/>
      <c r="B14" s="107"/>
      <c r="C14" s="108"/>
      <c r="D14" s="113"/>
      <c r="E14" s="114"/>
      <c r="F14" s="104"/>
      <c r="G14" s="108" t="str">
        <f>$G$79</f>
        <v/>
      </c>
      <c r="H14" s="110" t="str">
        <f>$H$79</f>
        <v/>
      </c>
      <c r="I14" s="104"/>
      <c r="J14" s="111" t="str">
        <f>$J$79</f>
        <v/>
      </c>
      <c r="K14" s="110" t="str">
        <f>$K$79</f>
        <v/>
      </c>
      <c r="L14" s="104"/>
      <c r="M14" s="108" t="str">
        <f>$G$90</f>
        <v/>
      </c>
      <c r="N14" s="110" t="str">
        <f>$H$90</f>
        <v/>
      </c>
    </row>
    <row r="15">
      <c r="A15" s="107"/>
      <c r="B15" s="107"/>
      <c r="C15" s="108"/>
      <c r="D15" s="113" t="s">
        <v>57</v>
      </c>
      <c r="E15" s="109">
        <f>MAX(MAX(H11:H15),MAX(K11:K15),MAX(N11:N15))</f>
        <v>5</v>
      </c>
      <c r="F15" s="104"/>
      <c r="G15" s="108"/>
      <c r="H15" s="110"/>
      <c r="I15" s="104"/>
      <c r="J15" s="108"/>
      <c r="K15" s="110"/>
      <c r="L15" s="104"/>
      <c r="M15" s="108"/>
      <c r="N15" s="110"/>
    </row>
    <row r="16">
      <c r="A16" s="107"/>
      <c r="B16" s="107"/>
      <c r="C16" s="108"/>
      <c r="D16" s="113" t="s">
        <v>58</v>
      </c>
      <c r="E16" s="109">
        <f>min(H17,K17,N17)</f>
        <v>5</v>
      </c>
      <c r="F16" s="104"/>
      <c r="G16" s="108"/>
      <c r="H16" s="110"/>
      <c r="I16" s="104"/>
      <c r="J16" s="108"/>
      <c r="K16" s="110"/>
      <c r="L16" s="104"/>
      <c r="M16" s="108"/>
      <c r="N16" s="110"/>
    </row>
    <row r="17">
      <c r="A17" s="107"/>
      <c r="B17" s="107"/>
      <c r="C17" s="115"/>
      <c r="D17" s="116" t="s">
        <v>58</v>
      </c>
      <c r="E17" s="117">
        <f>E16/E15</f>
        <v>1</v>
      </c>
      <c r="F17" s="104"/>
      <c r="G17" s="118" t="str">
        <f>'Überprüfung Skill-Profile'!E6</f>
        <v>Ja</v>
      </c>
      <c r="H17" s="119">
        <f>VLOOKUP(G17,G11:H13,2,FALSE())</f>
        <v>5</v>
      </c>
      <c r="I17" s="104"/>
      <c r="J17" s="118" t="str">
        <f>'Überprüfung Skill-Profile'!F6</f>
        <v>Ja</v>
      </c>
      <c r="K17" s="120">
        <f>VLOOKUP(J17,J11:K14,2,FALSE())</f>
        <v>5</v>
      </c>
      <c r="L17" s="104"/>
      <c r="M17" s="118" t="str">
        <f>'Überprüfung Skill-Profile'!G6</f>
        <v>fast vollständig</v>
      </c>
      <c r="N17" s="120">
        <f>VLOOKUP(M17,M11:N15,2,FALSE())</f>
        <v>5</v>
      </c>
    </row>
    <row r="19">
      <c r="A19" s="6"/>
      <c r="B19" s="6"/>
      <c r="C19" s="121"/>
      <c r="D19" s="102"/>
      <c r="E19" s="103"/>
      <c r="F19" s="104"/>
      <c r="G19" s="105" t="str">
        <f>$G$75</f>
        <v>Profil vorhanden</v>
      </c>
      <c r="H19" s="106" t="s">
        <v>56</v>
      </c>
      <c r="I19" s="4"/>
      <c r="J19" s="105" t="str">
        <f>$J$75</f>
        <v>Muss-Kriterien erfüllt</v>
      </c>
      <c r="K19" s="106" t="s">
        <v>56</v>
      </c>
      <c r="L19" s="4"/>
      <c r="M19" s="105" t="str">
        <f>$G$86</f>
        <v>Soll-Kriterien erfüllt</v>
      </c>
      <c r="N19" s="106" t="s">
        <v>56</v>
      </c>
    </row>
    <row r="20">
      <c r="A20" s="107"/>
      <c r="B20" s="107"/>
      <c r="C20" s="108" t="str">
        <f>'Überprüfung Skill-Profile'!A9</f>
        <v>1.3</v>
      </c>
      <c r="D20" s="107"/>
      <c r="E20" s="109"/>
      <c r="F20" s="104"/>
      <c r="G20" s="108" t="str">
        <f>$G$76</f>
        <v>Ja</v>
      </c>
      <c r="H20" s="110">
        <f>$H$76</f>
        <v>5</v>
      </c>
      <c r="I20" s="104"/>
      <c r="J20" s="111" t="str">
        <f>$J$76</f>
        <v>Ja</v>
      </c>
      <c r="K20" s="110">
        <f>$K$76</f>
        <v>5</v>
      </c>
      <c r="L20" s="107"/>
      <c r="M20" s="108" t="str">
        <f>$G$87</f>
        <v>teilweise</v>
      </c>
      <c r="N20" s="110">
        <f>$H$87</f>
        <v>0</v>
      </c>
    </row>
    <row r="21">
      <c r="A21" s="107"/>
      <c r="B21" s="107"/>
      <c r="C21" s="108"/>
      <c r="D21" s="107"/>
      <c r="E21" s="109"/>
      <c r="F21" s="104"/>
      <c r="G21" s="108" t="str">
        <f>$G$77</f>
        <v>Nein</v>
      </c>
      <c r="H21" s="110">
        <f>$H$77</f>
        <v>0</v>
      </c>
      <c r="I21" s="104"/>
      <c r="J21" s="111" t="str">
        <f>$J$77</f>
        <v>Nein</v>
      </c>
      <c r="K21" s="110">
        <f>$K$77</f>
        <v>0</v>
      </c>
      <c r="L21" s="107"/>
      <c r="M21" s="108" t="str">
        <f>$G$88</f>
        <v>fast vollständig</v>
      </c>
      <c r="N21" s="110">
        <f>H$88</f>
        <v>5</v>
      </c>
    </row>
    <row r="22">
      <c r="A22" s="107"/>
      <c r="B22" s="107"/>
      <c r="C22" s="108"/>
      <c r="D22" s="107"/>
      <c r="E22" s="109"/>
      <c r="F22" s="104"/>
      <c r="G22" s="108" t="str">
        <f>$G$78</f>
        <v/>
      </c>
      <c r="H22" s="110" t="str">
        <f>$H$78</f>
        <v/>
      </c>
      <c r="I22" s="104"/>
      <c r="J22" s="112" t="str">
        <f>$J$78</f>
        <v/>
      </c>
      <c r="K22" s="110" t="str">
        <f>$K$78</f>
        <v/>
      </c>
      <c r="L22" s="104"/>
      <c r="M22" s="108" t="str">
        <f>$G$89</f>
        <v>vollständig</v>
      </c>
      <c r="N22" s="110">
        <f>$H$89</f>
        <v>5</v>
      </c>
    </row>
    <row r="23">
      <c r="A23" s="107"/>
      <c r="B23" s="107"/>
      <c r="C23" s="108"/>
      <c r="D23" s="113"/>
      <c r="E23" s="122"/>
      <c r="F23" s="104"/>
      <c r="G23" s="108" t="str">
        <f>$G$79</f>
        <v/>
      </c>
      <c r="H23" s="110" t="str">
        <f>$H$79</f>
        <v/>
      </c>
      <c r="I23" s="104"/>
      <c r="J23" s="111" t="str">
        <f>$J$79</f>
        <v/>
      </c>
      <c r="K23" s="110" t="str">
        <f>$K$79</f>
        <v/>
      </c>
      <c r="L23" s="104"/>
      <c r="M23" s="108" t="str">
        <f>$G$90</f>
        <v/>
      </c>
      <c r="N23" s="110" t="str">
        <f>$H$90</f>
        <v/>
      </c>
    </row>
    <row r="24">
      <c r="A24" s="107"/>
      <c r="B24" s="107"/>
      <c r="C24" s="108"/>
      <c r="D24" s="113" t="s">
        <v>57</v>
      </c>
      <c r="E24" s="109">
        <f>MAX(MAX(H20:H24),MAX(K20:K24),MAX(N20:N24))</f>
        <v>5</v>
      </c>
      <c r="F24" s="104"/>
      <c r="G24" s="108"/>
      <c r="H24" s="110"/>
      <c r="I24" s="104"/>
      <c r="J24" s="108"/>
      <c r="K24" s="110"/>
      <c r="L24" s="104"/>
      <c r="M24" s="108"/>
      <c r="N24" s="110"/>
    </row>
    <row r="25">
      <c r="A25" s="107"/>
      <c r="B25" s="107"/>
      <c r="C25" s="108"/>
      <c r="D25" s="113" t="s">
        <v>58</v>
      </c>
      <c r="E25" s="109">
        <f>min(H26,K26,N26)</f>
        <v>5</v>
      </c>
      <c r="F25" s="104"/>
      <c r="G25" s="108"/>
      <c r="H25" s="110"/>
      <c r="I25" s="104"/>
      <c r="J25" s="108"/>
      <c r="K25" s="110"/>
      <c r="L25" s="104"/>
      <c r="M25" s="108"/>
      <c r="N25" s="110"/>
    </row>
    <row r="26">
      <c r="A26" s="107"/>
      <c r="B26" s="107"/>
      <c r="C26" s="115"/>
      <c r="D26" s="116" t="s">
        <v>58</v>
      </c>
      <c r="E26" s="117">
        <f>E25/E24</f>
        <v>1</v>
      </c>
      <c r="F26" s="104"/>
      <c r="G26" s="118" t="str">
        <f>'Überprüfung Skill-Profile'!E9</f>
        <v>Ja</v>
      </c>
      <c r="H26" s="119">
        <f>VLOOKUP(G26,G20:H22,2,FALSE())</f>
        <v>5</v>
      </c>
      <c r="I26" s="104"/>
      <c r="J26" s="118" t="str">
        <f>'Überprüfung Skill-Profile'!F9</f>
        <v>Ja</v>
      </c>
      <c r="K26" s="120">
        <f>VLOOKUP(J26,J20:K23,2,FALSE())</f>
        <v>5</v>
      </c>
      <c r="L26" s="104"/>
      <c r="M26" s="118" t="str">
        <f>'Überprüfung Skill-Profile'!G9</f>
        <v>fast vollständig</v>
      </c>
      <c r="N26" s="120">
        <f>VLOOKUP(M26,M20:N24,2,FALSE())</f>
        <v>5</v>
      </c>
    </row>
    <row r="28">
      <c r="A28" s="6"/>
      <c r="B28" s="6"/>
      <c r="C28" s="121"/>
      <c r="D28" s="102"/>
      <c r="E28" s="103"/>
      <c r="F28" s="104"/>
      <c r="G28" s="105" t="str">
        <f>$G$75</f>
        <v>Profil vorhanden</v>
      </c>
      <c r="H28" s="106" t="s">
        <v>56</v>
      </c>
      <c r="I28" s="4"/>
      <c r="J28" s="105" t="str">
        <f>$J$75</f>
        <v>Muss-Kriterien erfüllt</v>
      </c>
      <c r="K28" s="106" t="s">
        <v>56</v>
      </c>
      <c r="L28" s="4"/>
      <c r="M28" s="105" t="str">
        <f>$G$86</f>
        <v>Soll-Kriterien erfüllt</v>
      </c>
      <c r="N28" s="106" t="s">
        <v>56</v>
      </c>
    </row>
    <row r="29">
      <c r="A29" s="107"/>
      <c r="B29" s="107"/>
      <c r="C29" s="108" t="str">
        <f>'Überprüfung Skill-Profile'!A12</f>
        <v>1.4</v>
      </c>
      <c r="D29" s="107"/>
      <c r="E29" s="109"/>
      <c r="F29" s="104"/>
      <c r="G29" s="108" t="str">
        <f>$G$76</f>
        <v>Ja</v>
      </c>
      <c r="H29" s="110">
        <f>$H$76</f>
        <v>5</v>
      </c>
      <c r="I29" s="104"/>
      <c r="J29" s="111" t="str">
        <f>$J$76</f>
        <v>Ja</v>
      </c>
      <c r="K29" s="110">
        <f>$K$76</f>
        <v>5</v>
      </c>
      <c r="L29" s="107"/>
      <c r="M29" s="108" t="str">
        <f>$G$87</f>
        <v>teilweise</v>
      </c>
      <c r="N29" s="110">
        <f>$H$87</f>
        <v>0</v>
      </c>
    </row>
    <row r="30">
      <c r="A30" s="107"/>
      <c r="B30" s="107"/>
      <c r="C30" s="108"/>
      <c r="D30" s="107"/>
      <c r="E30" s="109"/>
      <c r="F30" s="104"/>
      <c r="G30" s="108" t="str">
        <f>$G$77</f>
        <v>Nein</v>
      </c>
      <c r="H30" s="110">
        <f>$H$77</f>
        <v>0</v>
      </c>
      <c r="I30" s="104"/>
      <c r="J30" s="111" t="str">
        <f>$J$77</f>
        <v>Nein</v>
      </c>
      <c r="K30" s="110">
        <f>$K$77</f>
        <v>0</v>
      </c>
      <c r="L30" s="107"/>
      <c r="M30" s="108" t="str">
        <f>$G$88</f>
        <v>fast vollständig</v>
      </c>
      <c r="N30" s="110">
        <f>H$88</f>
        <v>5</v>
      </c>
    </row>
    <row r="31">
      <c r="A31" s="107"/>
      <c r="B31" s="107"/>
      <c r="C31" s="108"/>
      <c r="D31" s="107"/>
      <c r="E31" s="109"/>
      <c r="F31" s="104"/>
      <c r="G31" s="108" t="str">
        <f>$G$78</f>
        <v/>
      </c>
      <c r="H31" s="110" t="str">
        <f>$H$78</f>
        <v/>
      </c>
      <c r="I31" s="104"/>
      <c r="J31" s="112" t="str">
        <f>$J$78</f>
        <v/>
      </c>
      <c r="K31" s="110" t="str">
        <f>$K$78</f>
        <v/>
      </c>
      <c r="L31" s="104"/>
      <c r="M31" s="108" t="str">
        <f>$G$89</f>
        <v>vollständig</v>
      </c>
      <c r="N31" s="110">
        <f>$H$89</f>
        <v>5</v>
      </c>
    </row>
    <row r="32">
      <c r="A32" s="107"/>
      <c r="B32" s="107"/>
      <c r="C32" s="108"/>
      <c r="D32" s="113"/>
      <c r="E32" s="122"/>
      <c r="F32" s="104"/>
      <c r="G32" s="108" t="str">
        <f>$G$79</f>
        <v/>
      </c>
      <c r="H32" s="110" t="str">
        <f>$H$79</f>
        <v/>
      </c>
      <c r="I32" s="104"/>
      <c r="J32" s="111" t="str">
        <f>$J$79</f>
        <v/>
      </c>
      <c r="K32" s="110" t="str">
        <f>$K$79</f>
        <v/>
      </c>
      <c r="L32" s="104"/>
      <c r="M32" s="108" t="str">
        <f>$G$90</f>
        <v/>
      </c>
      <c r="N32" s="110" t="str">
        <f>$H$90</f>
        <v/>
      </c>
    </row>
    <row r="33">
      <c r="A33" s="107"/>
      <c r="B33" s="107"/>
      <c r="C33" s="108"/>
      <c r="D33" s="113" t="s">
        <v>57</v>
      </c>
      <c r="E33" s="109">
        <f>MAX(MAX(H29:H33),MAX(K29:K33),MAX(N29:N33))</f>
        <v>5</v>
      </c>
      <c r="F33" s="104"/>
      <c r="G33" s="108"/>
      <c r="H33" s="110"/>
      <c r="I33" s="104"/>
      <c r="J33" s="108"/>
      <c r="K33" s="110"/>
      <c r="L33" s="104"/>
      <c r="M33" s="108"/>
      <c r="N33" s="110"/>
    </row>
    <row r="34">
      <c r="A34" s="107"/>
      <c r="B34" s="107"/>
      <c r="C34" s="108"/>
      <c r="D34" s="113" t="s">
        <v>58</v>
      </c>
      <c r="E34" s="109">
        <f>min(H35,K35,N35)</f>
        <v>5</v>
      </c>
      <c r="F34" s="104"/>
      <c r="G34" s="108"/>
      <c r="H34" s="110"/>
      <c r="I34" s="104"/>
      <c r="J34" s="108"/>
      <c r="K34" s="110"/>
      <c r="L34" s="104"/>
      <c r="M34" s="108"/>
      <c r="N34" s="110"/>
    </row>
    <row r="35">
      <c r="A35" s="107"/>
      <c r="B35" s="107"/>
      <c r="C35" s="115"/>
      <c r="D35" s="116" t="s">
        <v>58</v>
      </c>
      <c r="E35" s="117">
        <f>E34/E33</f>
        <v>1</v>
      </c>
      <c r="F35" s="104"/>
      <c r="G35" s="118" t="str">
        <f>'Überprüfung Skill-Profile'!E12</f>
        <v>Ja</v>
      </c>
      <c r="H35" s="119">
        <f>VLOOKUP(G35,G29:H31,2,FALSE())</f>
        <v>5</v>
      </c>
      <c r="I35" s="104"/>
      <c r="J35" s="118" t="str">
        <f>'Überprüfung Skill-Profile'!F12</f>
        <v>Ja</v>
      </c>
      <c r="K35" s="120">
        <f>VLOOKUP(J35,J29:K32,2,FALSE())</f>
        <v>5</v>
      </c>
      <c r="L35" s="104"/>
      <c r="M35" s="118" t="str">
        <f>'Überprüfung Skill-Profile'!G12</f>
        <v>vollständig</v>
      </c>
      <c r="N35" s="120">
        <f>VLOOKUP(M35,M29:N33,2,FALSE())</f>
        <v>5</v>
      </c>
    </row>
    <row r="37" ht="30.0" customHeight="1">
      <c r="A37" s="6"/>
      <c r="B37" s="6"/>
      <c r="C37" s="121"/>
      <c r="D37" s="102"/>
      <c r="E37" s="103"/>
      <c r="F37" s="104"/>
      <c r="G37" s="105" t="str">
        <f>$G$75</f>
        <v>Profil vorhanden</v>
      </c>
      <c r="H37" s="106" t="s">
        <v>56</v>
      </c>
      <c r="I37" s="4"/>
      <c r="J37" s="105" t="str">
        <f>$J$75</f>
        <v>Muss-Kriterien erfüllt</v>
      </c>
      <c r="K37" s="106" t="s">
        <v>56</v>
      </c>
      <c r="L37" s="4"/>
      <c r="M37" s="105" t="str">
        <f>$G$86</f>
        <v>Soll-Kriterien erfüllt</v>
      </c>
      <c r="N37" s="106" t="s">
        <v>56</v>
      </c>
      <c r="O37" s="4"/>
    </row>
    <row r="38" ht="15.75" customHeight="1">
      <c r="A38" s="107"/>
      <c r="B38" s="107"/>
      <c r="C38" s="108" t="str">
        <f>'Überprüfung Skill-Profile'!A17</f>
        <v>2.1</v>
      </c>
      <c r="D38" s="107"/>
      <c r="E38" s="109"/>
      <c r="F38" s="104"/>
      <c r="G38" s="108" t="str">
        <f>$G$76</f>
        <v>Ja</v>
      </c>
      <c r="H38" s="110">
        <f>$H$76</f>
        <v>5</v>
      </c>
      <c r="I38" s="104"/>
      <c r="J38" s="111" t="str">
        <f>$J$76</f>
        <v>Ja</v>
      </c>
      <c r="K38" s="110">
        <f>$K$76</f>
        <v>5</v>
      </c>
      <c r="L38" s="107"/>
      <c r="M38" s="108" t="str">
        <f>$G$87</f>
        <v>teilweise</v>
      </c>
      <c r="N38" s="110">
        <f>$H$87</f>
        <v>0</v>
      </c>
      <c r="O38" s="104"/>
    </row>
    <row r="39" ht="15.75" customHeight="1">
      <c r="A39" s="107"/>
      <c r="B39" s="107"/>
      <c r="C39" s="108"/>
      <c r="D39" s="107"/>
      <c r="E39" s="109"/>
      <c r="F39" s="104"/>
      <c r="G39" s="108" t="str">
        <f>$G$77</f>
        <v>Nein</v>
      </c>
      <c r="H39" s="110">
        <f>$H$77</f>
        <v>0</v>
      </c>
      <c r="I39" s="104"/>
      <c r="J39" s="111" t="str">
        <f>$J$77</f>
        <v>Nein</v>
      </c>
      <c r="K39" s="110">
        <f>$K$77</f>
        <v>0</v>
      </c>
      <c r="L39" s="107"/>
      <c r="M39" s="108" t="str">
        <f>$G$88</f>
        <v>fast vollständig</v>
      </c>
      <c r="N39" s="110">
        <f>H$88</f>
        <v>5</v>
      </c>
      <c r="O39" s="104"/>
    </row>
    <row r="40" ht="15.75" customHeight="1">
      <c r="A40" s="107"/>
      <c r="B40" s="107"/>
      <c r="C40" s="108"/>
      <c r="D40" s="107"/>
      <c r="E40" s="109"/>
      <c r="F40" s="104"/>
      <c r="G40" s="108" t="str">
        <f>$G$78</f>
        <v/>
      </c>
      <c r="H40" s="110" t="str">
        <f>$H$78</f>
        <v/>
      </c>
      <c r="I40" s="104"/>
      <c r="J40" s="112" t="str">
        <f>$J$78</f>
        <v/>
      </c>
      <c r="K40" s="110" t="str">
        <f>$K$78</f>
        <v/>
      </c>
      <c r="L40" s="104"/>
      <c r="M40" s="108" t="str">
        <f>$G$89</f>
        <v>vollständig</v>
      </c>
      <c r="N40" s="110">
        <f>$H$89</f>
        <v>5</v>
      </c>
      <c r="O40" s="104"/>
    </row>
    <row r="41" ht="15.75" customHeight="1">
      <c r="A41" s="107"/>
      <c r="B41" s="107"/>
      <c r="C41" s="108"/>
      <c r="D41" s="113"/>
      <c r="E41" s="122"/>
      <c r="F41" s="104"/>
      <c r="G41" s="108" t="str">
        <f>$G$79</f>
        <v/>
      </c>
      <c r="H41" s="110" t="str">
        <f>$H$79</f>
        <v/>
      </c>
      <c r="I41" s="104"/>
      <c r="J41" s="111" t="str">
        <f>$J$79</f>
        <v/>
      </c>
      <c r="K41" s="110" t="str">
        <f>$K$79</f>
        <v/>
      </c>
      <c r="L41" s="104"/>
      <c r="M41" s="108" t="str">
        <f>$G$90</f>
        <v/>
      </c>
      <c r="N41" s="110" t="str">
        <f>$H$90</f>
        <v/>
      </c>
      <c r="O41" s="104"/>
    </row>
    <row r="42" ht="15.75" customHeight="1">
      <c r="A42" s="107"/>
      <c r="B42" s="107"/>
      <c r="C42" s="108"/>
      <c r="D42" s="113" t="s">
        <v>57</v>
      </c>
      <c r="E42" s="109">
        <f>MAX(MAX(H38:H42),MAX(K38:K42),MAX(N38:N42))</f>
        <v>5</v>
      </c>
      <c r="F42" s="104"/>
      <c r="G42" s="108"/>
      <c r="H42" s="110"/>
      <c r="I42" s="104"/>
      <c r="J42" s="108"/>
      <c r="K42" s="110"/>
      <c r="L42" s="104"/>
      <c r="M42" s="108"/>
      <c r="N42" s="110"/>
      <c r="O42" s="104"/>
    </row>
    <row r="43" ht="15.75" customHeight="1">
      <c r="A43" s="107"/>
      <c r="B43" s="107"/>
      <c r="C43" s="108"/>
      <c r="D43" s="113" t="s">
        <v>58</v>
      </c>
      <c r="E43" s="109">
        <f>min(H44,K44,N44)</f>
        <v>5</v>
      </c>
      <c r="F43" s="104"/>
      <c r="G43" s="108"/>
      <c r="H43" s="110"/>
      <c r="I43" s="104"/>
      <c r="J43" s="108"/>
      <c r="K43" s="110"/>
      <c r="L43" s="104"/>
      <c r="M43" s="108"/>
      <c r="N43" s="110"/>
      <c r="O43" s="104"/>
    </row>
    <row r="44" ht="15.75" customHeight="1">
      <c r="A44" s="107"/>
      <c r="B44" s="107"/>
      <c r="C44" s="115"/>
      <c r="D44" s="116" t="s">
        <v>58</v>
      </c>
      <c r="E44" s="117">
        <f>E43/E42</f>
        <v>1</v>
      </c>
      <c r="F44" s="104"/>
      <c r="G44" s="118" t="str">
        <f>'Überprüfung Skill-Profile'!E17</f>
        <v>Ja</v>
      </c>
      <c r="H44" s="119">
        <f>VLOOKUP(G44,G38:H40,2,FALSE())</f>
        <v>5</v>
      </c>
      <c r="I44" s="104"/>
      <c r="J44" s="118" t="str">
        <f>'Überprüfung Skill-Profile'!F17</f>
        <v>Ja</v>
      </c>
      <c r="K44" s="120">
        <f>VLOOKUP(J44,J38:K41,2,FALSE())</f>
        <v>5</v>
      </c>
      <c r="L44" s="104"/>
      <c r="M44" s="118" t="str">
        <f>'Überprüfung Skill-Profile'!G17</f>
        <v>fast vollständig</v>
      </c>
      <c r="N44" s="120">
        <f>VLOOKUP(M44,M38:N42,2,FALSE())</f>
        <v>5</v>
      </c>
      <c r="O44" s="104"/>
    </row>
    <row r="46">
      <c r="A46" s="6"/>
      <c r="B46" s="6"/>
      <c r="C46" s="121"/>
      <c r="D46" s="102"/>
      <c r="E46" s="103"/>
      <c r="F46" s="104"/>
      <c r="G46" s="105" t="str">
        <f>$G$75</f>
        <v>Profil vorhanden</v>
      </c>
      <c r="H46" s="106" t="s">
        <v>56</v>
      </c>
      <c r="I46" s="4"/>
      <c r="J46" s="105" t="str">
        <f>$J$75</f>
        <v>Muss-Kriterien erfüllt</v>
      </c>
      <c r="K46" s="106" t="s">
        <v>56</v>
      </c>
      <c r="L46" s="4"/>
      <c r="M46" s="105" t="str">
        <f>$G$86</f>
        <v>Soll-Kriterien erfüllt</v>
      </c>
      <c r="N46" s="106" t="s">
        <v>56</v>
      </c>
    </row>
    <row r="47">
      <c r="A47" s="107"/>
      <c r="B47" s="107"/>
      <c r="C47" s="108" t="str">
        <f>'Überprüfung Skill-Profile'!A20</f>
        <v>2.2</v>
      </c>
      <c r="D47" s="107"/>
      <c r="E47" s="109"/>
      <c r="F47" s="104"/>
      <c r="G47" s="108" t="str">
        <f>$G$76</f>
        <v>Ja</v>
      </c>
      <c r="H47" s="110">
        <f>$H$76</f>
        <v>5</v>
      </c>
      <c r="I47" s="104"/>
      <c r="J47" s="111" t="str">
        <f>$J$76</f>
        <v>Ja</v>
      </c>
      <c r="K47" s="110">
        <f>$K$76</f>
        <v>5</v>
      </c>
      <c r="L47" s="107"/>
      <c r="M47" s="108" t="str">
        <f>$G$87</f>
        <v>teilweise</v>
      </c>
      <c r="N47" s="110">
        <f>$H$87</f>
        <v>0</v>
      </c>
    </row>
    <row r="48">
      <c r="A48" s="107"/>
      <c r="B48" s="107"/>
      <c r="C48" s="108"/>
      <c r="D48" s="107"/>
      <c r="E48" s="109"/>
      <c r="F48" s="104"/>
      <c r="G48" s="108" t="str">
        <f>$G$77</f>
        <v>Nein</v>
      </c>
      <c r="H48" s="110">
        <f>$H$77</f>
        <v>0</v>
      </c>
      <c r="I48" s="104"/>
      <c r="J48" s="111" t="str">
        <f>$J$77</f>
        <v>Nein</v>
      </c>
      <c r="K48" s="110">
        <f>$K$77</f>
        <v>0</v>
      </c>
      <c r="L48" s="107"/>
      <c r="M48" s="108" t="str">
        <f>$G$88</f>
        <v>fast vollständig</v>
      </c>
      <c r="N48" s="110">
        <f>H$88</f>
        <v>5</v>
      </c>
    </row>
    <row r="49">
      <c r="A49" s="107"/>
      <c r="B49" s="107"/>
      <c r="C49" s="108"/>
      <c r="D49" s="107"/>
      <c r="E49" s="109"/>
      <c r="F49" s="104"/>
      <c r="G49" s="108" t="str">
        <f>$G$78</f>
        <v/>
      </c>
      <c r="H49" s="110" t="str">
        <f>$H$78</f>
        <v/>
      </c>
      <c r="I49" s="104"/>
      <c r="J49" s="112" t="str">
        <f>$J$78</f>
        <v/>
      </c>
      <c r="K49" s="110" t="str">
        <f>$K$78</f>
        <v/>
      </c>
      <c r="L49" s="104"/>
      <c r="M49" s="108" t="str">
        <f>$G$89</f>
        <v>vollständig</v>
      </c>
      <c r="N49" s="110">
        <f>$H$89</f>
        <v>5</v>
      </c>
    </row>
    <row r="50">
      <c r="A50" s="107"/>
      <c r="B50" s="107"/>
      <c r="C50" s="108"/>
      <c r="D50" s="113"/>
      <c r="E50" s="122"/>
      <c r="F50" s="104"/>
      <c r="G50" s="108" t="str">
        <f>$G$79</f>
        <v/>
      </c>
      <c r="H50" s="110" t="str">
        <f>$H$79</f>
        <v/>
      </c>
      <c r="I50" s="104"/>
      <c r="J50" s="111" t="str">
        <f>$J$79</f>
        <v/>
      </c>
      <c r="K50" s="110" t="str">
        <f>$K$79</f>
        <v/>
      </c>
      <c r="L50" s="104"/>
      <c r="M50" s="108" t="str">
        <f>$G$90</f>
        <v/>
      </c>
      <c r="N50" s="110" t="str">
        <f>$H$90</f>
        <v/>
      </c>
    </row>
    <row r="51">
      <c r="A51" s="107"/>
      <c r="B51" s="107"/>
      <c r="C51" s="108"/>
      <c r="D51" s="113" t="s">
        <v>57</v>
      </c>
      <c r="E51" s="109">
        <f>MAX(MAX(H47:H51),MAX(K47:K51),MAX(N47:N51))</f>
        <v>5</v>
      </c>
      <c r="F51" s="104"/>
      <c r="G51" s="108"/>
      <c r="H51" s="110"/>
      <c r="I51" s="104"/>
      <c r="J51" s="108"/>
      <c r="K51" s="110"/>
      <c r="L51" s="104"/>
      <c r="M51" s="108"/>
      <c r="N51" s="110"/>
    </row>
    <row r="52">
      <c r="A52" s="107"/>
      <c r="B52" s="107"/>
      <c r="C52" s="108"/>
      <c r="D52" s="113" t="s">
        <v>58</v>
      </c>
      <c r="E52" s="109">
        <f>min(H53,K53,N53)</f>
        <v>5</v>
      </c>
      <c r="F52" s="104"/>
      <c r="G52" s="108"/>
      <c r="H52" s="110"/>
      <c r="I52" s="104"/>
      <c r="J52" s="108"/>
      <c r="K52" s="110"/>
      <c r="L52" s="104"/>
      <c r="M52" s="108"/>
      <c r="N52" s="110"/>
    </row>
    <row r="53">
      <c r="A53" s="107"/>
      <c r="B53" s="107"/>
      <c r="C53" s="115"/>
      <c r="D53" s="116" t="s">
        <v>58</v>
      </c>
      <c r="E53" s="117">
        <f>E52/E51</f>
        <v>1</v>
      </c>
      <c r="F53" s="104"/>
      <c r="G53" s="118" t="str">
        <f>'Überprüfung Skill-Profile'!E20</f>
        <v>Ja</v>
      </c>
      <c r="H53" s="119">
        <f>VLOOKUP(G53,G47:H49,2,FALSE())</f>
        <v>5</v>
      </c>
      <c r="I53" s="104"/>
      <c r="J53" s="118" t="str">
        <f>'Überprüfung Skill-Profile'!F20</f>
        <v>Ja</v>
      </c>
      <c r="K53" s="120">
        <f>VLOOKUP(J53,J47:K50,2,FALSE())</f>
        <v>5</v>
      </c>
      <c r="L53" s="104"/>
      <c r="M53" s="118" t="str">
        <f>'Überprüfung Skill-Profile'!G20</f>
        <v>fast vollständig</v>
      </c>
      <c r="N53" s="120">
        <f>VLOOKUP(M53,M47:N51,2,FALSE())</f>
        <v>5</v>
      </c>
    </row>
    <row r="55">
      <c r="A55" s="6"/>
      <c r="B55" s="6"/>
      <c r="C55" s="121"/>
      <c r="D55" s="102"/>
      <c r="E55" s="103"/>
      <c r="F55" s="104"/>
      <c r="G55" s="105" t="str">
        <f>$G$75</f>
        <v>Profil vorhanden</v>
      </c>
      <c r="H55" s="106" t="s">
        <v>56</v>
      </c>
      <c r="I55" s="4"/>
      <c r="J55" s="105" t="str">
        <f>$J$75</f>
        <v>Muss-Kriterien erfüllt</v>
      </c>
      <c r="K55" s="106" t="s">
        <v>56</v>
      </c>
      <c r="L55" s="4"/>
      <c r="M55" s="105" t="str">
        <f>$G$86</f>
        <v>Soll-Kriterien erfüllt</v>
      </c>
      <c r="N55" s="106" t="s">
        <v>56</v>
      </c>
    </row>
    <row r="56">
      <c r="A56" s="107"/>
      <c r="B56" s="107"/>
      <c r="C56" s="108" t="str">
        <f>'Überprüfung Skill-Profile'!A23</f>
        <v>2.3</v>
      </c>
      <c r="D56" s="107"/>
      <c r="E56" s="109"/>
      <c r="F56" s="104"/>
      <c r="G56" s="108" t="str">
        <f>$G$76</f>
        <v>Ja</v>
      </c>
      <c r="H56" s="110">
        <f>$H$76</f>
        <v>5</v>
      </c>
      <c r="I56" s="104"/>
      <c r="J56" s="111" t="str">
        <f>$J$76</f>
        <v>Ja</v>
      </c>
      <c r="K56" s="110">
        <f>$K$76</f>
        <v>5</v>
      </c>
      <c r="L56" s="107"/>
      <c r="M56" s="108" t="str">
        <f>$G$87</f>
        <v>teilweise</v>
      </c>
      <c r="N56" s="110">
        <f>$H$87</f>
        <v>0</v>
      </c>
    </row>
    <row r="57">
      <c r="A57" s="107"/>
      <c r="B57" s="107"/>
      <c r="C57" s="108"/>
      <c r="D57" s="107"/>
      <c r="E57" s="109"/>
      <c r="F57" s="104"/>
      <c r="G57" s="108" t="str">
        <f>$G$77</f>
        <v>Nein</v>
      </c>
      <c r="H57" s="110">
        <f>$H$77</f>
        <v>0</v>
      </c>
      <c r="I57" s="104"/>
      <c r="J57" s="111" t="str">
        <f>$J$77</f>
        <v>Nein</v>
      </c>
      <c r="K57" s="110">
        <f>$K$77</f>
        <v>0</v>
      </c>
      <c r="L57" s="107"/>
      <c r="M57" s="108" t="str">
        <f>$G$88</f>
        <v>fast vollständig</v>
      </c>
      <c r="N57" s="110">
        <f>H$88</f>
        <v>5</v>
      </c>
    </row>
    <row r="58">
      <c r="A58" s="107"/>
      <c r="B58" s="107"/>
      <c r="C58" s="108"/>
      <c r="D58" s="107"/>
      <c r="E58" s="109"/>
      <c r="F58" s="104"/>
      <c r="G58" s="108" t="str">
        <f>$G$78</f>
        <v/>
      </c>
      <c r="H58" s="110" t="str">
        <f>$H$78</f>
        <v/>
      </c>
      <c r="I58" s="104"/>
      <c r="J58" s="112" t="str">
        <f>$J$78</f>
        <v/>
      </c>
      <c r="K58" s="110" t="str">
        <f>$K$78</f>
        <v/>
      </c>
      <c r="L58" s="104"/>
      <c r="M58" s="108" t="str">
        <f>$G$89</f>
        <v>vollständig</v>
      </c>
      <c r="N58" s="110">
        <f>$H$89</f>
        <v>5</v>
      </c>
    </row>
    <row r="59">
      <c r="A59" s="107"/>
      <c r="B59" s="107"/>
      <c r="C59" s="108"/>
      <c r="D59" s="113"/>
      <c r="E59" s="122"/>
      <c r="F59" s="104"/>
      <c r="G59" s="108" t="str">
        <f>$G$79</f>
        <v/>
      </c>
      <c r="H59" s="110" t="str">
        <f>$H$79</f>
        <v/>
      </c>
      <c r="I59" s="104"/>
      <c r="J59" s="111" t="str">
        <f>$J$79</f>
        <v/>
      </c>
      <c r="K59" s="110" t="str">
        <f>$K$79</f>
        <v/>
      </c>
      <c r="L59" s="104"/>
      <c r="M59" s="108" t="str">
        <f>$G$90</f>
        <v/>
      </c>
      <c r="N59" s="110" t="str">
        <f>$H$90</f>
        <v/>
      </c>
    </row>
    <row r="60">
      <c r="A60" s="107"/>
      <c r="B60" s="107"/>
      <c r="C60" s="108"/>
      <c r="D60" s="113" t="s">
        <v>57</v>
      </c>
      <c r="E60" s="109">
        <f>MAX(MAX(H56:H60),MAX(K56:K60),MAX(N56:N60))</f>
        <v>5</v>
      </c>
      <c r="F60" s="104"/>
      <c r="G60" s="108"/>
      <c r="H60" s="110"/>
      <c r="I60" s="104"/>
      <c r="J60" s="108"/>
      <c r="K60" s="110"/>
      <c r="L60" s="104"/>
      <c r="M60" s="108"/>
      <c r="N60" s="110"/>
    </row>
    <row r="61">
      <c r="A61" s="107"/>
      <c r="B61" s="107"/>
      <c r="C61" s="108"/>
      <c r="D61" s="113" t="s">
        <v>58</v>
      </c>
      <c r="E61" s="109">
        <f>min(H62,K62,N62)</f>
        <v>5</v>
      </c>
      <c r="F61" s="104"/>
      <c r="G61" s="108"/>
      <c r="H61" s="110"/>
      <c r="I61" s="104"/>
      <c r="J61" s="108"/>
      <c r="K61" s="110"/>
      <c r="L61" s="104"/>
      <c r="M61" s="108"/>
      <c r="N61" s="110"/>
    </row>
    <row r="62">
      <c r="A62" s="107"/>
      <c r="B62" s="107"/>
      <c r="C62" s="115"/>
      <c r="D62" s="116" t="s">
        <v>58</v>
      </c>
      <c r="E62" s="117">
        <f>E61/E60</f>
        <v>1</v>
      </c>
      <c r="F62" s="104"/>
      <c r="G62" s="118" t="str">
        <f>'Überprüfung Skill-Profile'!E23</f>
        <v>Ja</v>
      </c>
      <c r="H62" s="119">
        <f>VLOOKUP(G62,G56:H58,2,FALSE())</f>
        <v>5</v>
      </c>
      <c r="I62" s="104"/>
      <c r="J62" s="118" t="str">
        <f>'Überprüfung Skill-Profile'!F23</f>
        <v>Ja</v>
      </c>
      <c r="K62" s="120">
        <f>VLOOKUP(J62,J56:K59,2,FALSE())</f>
        <v>5</v>
      </c>
      <c r="L62" s="104"/>
      <c r="M62" s="118" t="str">
        <f>'Überprüfung Skill-Profile'!G23</f>
        <v>fast vollständig</v>
      </c>
      <c r="N62" s="120">
        <f>VLOOKUP(M62,M56:N60,2,FALSE())</f>
        <v>5</v>
      </c>
    </row>
    <row r="64">
      <c r="A64" s="6"/>
      <c r="B64" s="6"/>
      <c r="C64" s="121"/>
      <c r="D64" s="102"/>
      <c r="E64" s="103"/>
      <c r="F64" s="104"/>
      <c r="G64" s="105" t="str">
        <f>$G$75</f>
        <v>Profil vorhanden</v>
      </c>
      <c r="H64" s="106" t="s">
        <v>56</v>
      </c>
      <c r="I64" s="4"/>
      <c r="J64" s="105" t="str">
        <f>$J$75</f>
        <v>Muss-Kriterien erfüllt</v>
      </c>
      <c r="K64" s="106" t="s">
        <v>56</v>
      </c>
      <c r="L64" s="4"/>
      <c r="M64" s="105" t="str">
        <f>$G$86</f>
        <v>Soll-Kriterien erfüllt</v>
      </c>
      <c r="N64" s="106" t="s">
        <v>56</v>
      </c>
    </row>
    <row r="65">
      <c r="A65" s="107"/>
      <c r="B65" s="107"/>
      <c r="C65" s="108" t="str">
        <f>'Überprüfung Skill-Profile'!A26</f>
        <v>2.4</v>
      </c>
      <c r="D65" s="107"/>
      <c r="E65" s="109"/>
      <c r="F65" s="104"/>
      <c r="G65" s="108" t="str">
        <f>$G$76</f>
        <v>Ja</v>
      </c>
      <c r="H65" s="110">
        <f>$H$76</f>
        <v>5</v>
      </c>
      <c r="I65" s="104"/>
      <c r="J65" s="111" t="str">
        <f>$J$76</f>
        <v>Ja</v>
      </c>
      <c r="K65" s="110">
        <f>$K$76</f>
        <v>5</v>
      </c>
      <c r="L65" s="107"/>
      <c r="M65" s="108" t="str">
        <f>$G$87</f>
        <v>teilweise</v>
      </c>
      <c r="N65" s="110">
        <f>$H$87</f>
        <v>0</v>
      </c>
    </row>
    <row r="66">
      <c r="A66" s="107"/>
      <c r="B66" s="107"/>
      <c r="C66" s="108"/>
      <c r="D66" s="107"/>
      <c r="E66" s="109"/>
      <c r="F66" s="104"/>
      <c r="G66" s="108" t="str">
        <f>$G$77</f>
        <v>Nein</v>
      </c>
      <c r="H66" s="110">
        <f>$H$77</f>
        <v>0</v>
      </c>
      <c r="I66" s="104"/>
      <c r="J66" s="111" t="str">
        <f>$J$77</f>
        <v>Nein</v>
      </c>
      <c r="K66" s="110">
        <f>$K$77</f>
        <v>0</v>
      </c>
      <c r="L66" s="107"/>
      <c r="M66" s="108" t="str">
        <f>$G$88</f>
        <v>fast vollständig</v>
      </c>
      <c r="N66" s="110">
        <f>H$88</f>
        <v>5</v>
      </c>
    </row>
    <row r="67">
      <c r="A67" s="107"/>
      <c r="B67" s="107"/>
      <c r="C67" s="108"/>
      <c r="D67" s="107"/>
      <c r="E67" s="109"/>
      <c r="F67" s="104"/>
      <c r="G67" s="108" t="str">
        <f>$G$78</f>
        <v/>
      </c>
      <c r="H67" s="110" t="str">
        <f>$H$78</f>
        <v/>
      </c>
      <c r="I67" s="104"/>
      <c r="J67" s="112" t="str">
        <f>$J$78</f>
        <v/>
      </c>
      <c r="K67" s="110" t="str">
        <f>$K$78</f>
        <v/>
      </c>
      <c r="L67" s="104"/>
      <c r="M67" s="108" t="str">
        <f>$G$89</f>
        <v>vollständig</v>
      </c>
      <c r="N67" s="110">
        <f>$H$89</f>
        <v>5</v>
      </c>
    </row>
    <row r="68">
      <c r="A68" s="107"/>
      <c r="B68" s="107"/>
      <c r="C68" s="108"/>
      <c r="D68" s="113"/>
      <c r="E68" s="122"/>
      <c r="F68" s="104"/>
      <c r="G68" s="108" t="str">
        <f>$G$79</f>
        <v/>
      </c>
      <c r="H68" s="110" t="str">
        <f>$H$79</f>
        <v/>
      </c>
      <c r="I68" s="104"/>
      <c r="J68" s="111" t="str">
        <f>$J$79</f>
        <v/>
      </c>
      <c r="K68" s="110" t="str">
        <f>$K$79</f>
        <v/>
      </c>
      <c r="L68" s="104"/>
      <c r="M68" s="108" t="str">
        <f>$G$90</f>
        <v/>
      </c>
      <c r="N68" s="110" t="str">
        <f>$H$90</f>
        <v/>
      </c>
    </row>
    <row r="69">
      <c r="A69" s="107"/>
      <c r="B69" s="107"/>
      <c r="C69" s="108"/>
      <c r="D69" s="113" t="s">
        <v>57</v>
      </c>
      <c r="E69" s="109">
        <f>MAX(MAX(H65:H69),MAX(K65:K69),MAX(N65:N69))</f>
        <v>5</v>
      </c>
      <c r="F69" s="104"/>
      <c r="G69" s="108"/>
      <c r="H69" s="110"/>
      <c r="I69" s="104"/>
      <c r="J69" s="108"/>
      <c r="K69" s="110"/>
      <c r="L69" s="104"/>
      <c r="M69" s="108"/>
      <c r="N69" s="110"/>
    </row>
    <row r="70">
      <c r="A70" s="107"/>
      <c r="B70" s="107"/>
      <c r="C70" s="108"/>
      <c r="D70" s="113" t="s">
        <v>58</v>
      </c>
      <c r="E70" s="109">
        <f>min(H71,K71,N71)</f>
        <v>5</v>
      </c>
      <c r="F70" s="104"/>
      <c r="G70" s="108"/>
      <c r="H70" s="110"/>
      <c r="I70" s="104"/>
      <c r="J70" s="108"/>
      <c r="K70" s="110"/>
      <c r="L70" s="104"/>
      <c r="M70" s="108"/>
      <c r="N70" s="110"/>
    </row>
    <row r="71">
      <c r="A71" s="107"/>
      <c r="B71" s="107"/>
      <c r="C71" s="115"/>
      <c r="D71" s="116" t="s">
        <v>58</v>
      </c>
      <c r="E71" s="117">
        <f>E70/E69</f>
        <v>1</v>
      </c>
      <c r="F71" s="104"/>
      <c r="G71" s="118" t="str">
        <f>'Überprüfung Skill-Profile'!E26</f>
        <v>Ja</v>
      </c>
      <c r="H71" s="119">
        <f>VLOOKUP(G71,G65:H67,2,FALSE())</f>
        <v>5</v>
      </c>
      <c r="I71" s="104"/>
      <c r="J71" s="118" t="str">
        <f>'Überprüfung Skill-Profile'!F26</f>
        <v>Ja</v>
      </c>
      <c r="K71" s="120">
        <f>VLOOKUP(J71,J65:K68,2,FALSE())</f>
        <v>5</v>
      </c>
      <c r="L71" s="104"/>
      <c r="M71" s="118" t="str">
        <f>'Überprüfung Skill-Profile'!G26</f>
        <v>vollständig</v>
      </c>
      <c r="N71" s="120">
        <f>VLOOKUP(M71,M65:N69,2,FALSE())</f>
        <v>5</v>
      </c>
    </row>
    <row r="73" ht="15.75" customHeight="1">
      <c r="A73" s="104"/>
      <c r="B73" s="104"/>
      <c r="C73" s="123" t="s">
        <v>59</v>
      </c>
      <c r="D73" s="124"/>
      <c r="E73" s="124"/>
      <c r="F73" s="124"/>
      <c r="G73" s="124"/>
      <c r="H73" s="124"/>
      <c r="I73" s="124"/>
      <c r="J73" s="124"/>
      <c r="K73" s="124"/>
      <c r="L73" s="125"/>
      <c r="M73" s="104"/>
      <c r="N73" s="104"/>
      <c r="O73" s="104"/>
    </row>
    <row r="74" ht="15.75" customHeight="1">
      <c r="A74" s="104"/>
      <c r="B74" s="104"/>
      <c r="C74" s="126"/>
      <c r="D74" s="104"/>
      <c r="E74" s="104"/>
      <c r="F74" s="104"/>
      <c r="G74" s="104"/>
      <c r="H74" s="104"/>
      <c r="I74" s="104"/>
      <c r="J74" s="104"/>
      <c r="K74" s="104"/>
      <c r="L74" s="127"/>
      <c r="M74" s="104"/>
      <c r="N74" s="104"/>
      <c r="O74" s="104"/>
    </row>
    <row r="75" ht="15.75" customHeight="1">
      <c r="A75" s="6"/>
      <c r="B75" s="6"/>
      <c r="C75" s="111"/>
      <c r="D75" s="128"/>
      <c r="E75" s="107"/>
      <c r="F75" s="104"/>
      <c r="G75" s="129" t="s">
        <v>60</v>
      </c>
      <c r="H75" s="106" t="s">
        <v>56</v>
      </c>
      <c r="I75" s="4"/>
      <c r="J75" s="129" t="s">
        <v>61</v>
      </c>
      <c r="K75" s="106" t="s">
        <v>56</v>
      </c>
      <c r="L75" s="127"/>
      <c r="M75" s="104"/>
      <c r="N75" s="104"/>
      <c r="O75" s="104"/>
    </row>
    <row r="76" ht="15.75" customHeight="1">
      <c r="A76" s="107"/>
      <c r="B76" s="107"/>
      <c r="C76" s="108"/>
      <c r="D76" s="128"/>
      <c r="E76" s="107"/>
      <c r="F76" s="104"/>
      <c r="G76" s="111" t="s">
        <v>42</v>
      </c>
      <c r="H76" s="110">
        <v>5.0</v>
      </c>
      <c r="I76" s="104"/>
      <c r="J76" s="111" t="s">
        <v>42</v>
      </c>
      <c r="K76" s="110">
        <v>5.0</v>
      </c>
      <c r="L76" s="127"/>
      <c r="M76" s="104"/>
      <c r="N76" s="104"/>
      <c r="O76" s="104"/>
    </row>
    <row r="77" ht="15.75" customHeight="1">
      <c r="A77" s="107"/>
      <c r="B77" s="107"/>
      <c r="C77" s="108"/>
      <c r="D77" s="128"/>
      <c r="E77" s="130"/>
      <c r="F77" s="104"/>
      <c r="G77" s="111" t="s">
        <v>41</v>
      </c>
      <c r="H77" s="110">
        <v>0.0</v>
      </c>
      <c r="I77" s="104"/>
      <c r="J77" s="111" t="s">
        <v>41</v>
      </c>
      <c r="K77" s="110">
        <v>0.0</v>
      </c>
      <c r="L77" s="127"/>
      <c r="M77" s="104"/>
      <c r="N77" s="104"/>
      <c r="O77" s="104"/>
    </row>
    <row r="78" ht="15.75" customHeight="1">
      <c r="A78" s="107"/>
      <c r="B78" s="107"/>
      <c r="C78" s="108"/>
      <c r="D78" s="107"/>
      <c r="E78" s="107"/>
      <c r="F78" s="104"/>
      <c r="G78" s="111"/>
      <c r="H78" s="110"/>
      <c r="I78" s="104"/>
      <c r="J78" s="112"/>
      <c r="K78" s="110"/>
      <c r="L78" s="127"/>
      <c r="M78" s="104"/>
      <c r="N78" s="104"/>
      <c r="O78" s="104"/>
    </row>
    <row r="79" ht="15.75" customHeight="1">
      <c r="A79" s="107"/>
      <c r="B79" s="107"/>
      <c r="C79" s="108"/>
      <c r="D79" s="107"/>
      <c r="E79" s="107"/>
      <c r="F79" s="104"/>
      <c r="G79" s="111"/>
      <c r="H79" s="110"/>
      <c r="I79" s="104"/>
      <c r="J79" s="111"/>
      <c r="K79" s="110"/>
      <c r="L79" s="127"/>
      <c r="M79" s="104"/>
      <c r="N79" s="104"/>
      <c r="O79" s="104"/>
    </row>
    <row r="80" ht="15.75" customHeight="1">
      <c r="A80" s="107"/>
      <c r="B80" s="107"/>
      <c r="C80" s="108"/>
      <c r="D80" s="107"/>
      <c r="E80" s="107"/>
      <c r="F80" s="104"/>
      <c r="G80" s="111"/>
      <c r="H80" s="110"/>
      <c r="I80" s="104"/>
      <c r="J80" s="111"/>
      <c r="K80" s="110"/>
      <c r="L80" s="127"/>
      <c r="M80" s="104"/>
      <c r="N80" s="104"/>
      <c r="O80" s="104"/>
    </row>
    <row r="81" ht="15.75" customHeight="1">
      <c r="A81" s="107"/>
      <c r="B81" s="107"/>
      <c r="C81" s="108"/>
      <c r="D81" s="107"/>
      <c r="E81" s="107"/>
      <c r="F81" s="104"/>
      <c r="G81" s="131"/>
      <c r="H81" s="132"/>
      <c r="I81" s="104"/>
      <c r="J81" s="131"/>
      <c r="K81" s="132"/>
      <c r="L81" s="127"/>
      <c r="M81" s="104"/>
      <c r="N81" s="104"/>
      <c r="O81" s="104"/>
    </row>
    <row r="82" ht="15.75" customHeight="1">
      <c r="A82" s="107"/>
      <c r="B82" s="107"/>
      <c r="C82" s="108"/>
      <c r="D82" s="107"/>
      <c r="E82" s="107"/>
      <c r="F82" s="104"/>
      <c r="G82" s="133" t="s">
        <v>57</v>
      </c>
      <c r="H82" s="134">
        <f>MAX(H76:H79)</f>
        <v>5</v>
      </c>
      <c r="I82" s="104"/>
      <c r="J82" s="133" t="s">
        <v>57</v>
      </c>
      <c r="K82" s="134">
        <f>MAX(K76:K79)</f>
        <v>5</v>
      </c>
      <c r="L82" s="127"/>
      <c r="M82" s="104"/>
      <c r="N82" s="104"/>
      <c r="O82" s="104"/>
    </row>
    <row r="83" ht="15.75" customHeight="1">
      <c r="A83" s="107"/>
      <c r="B83" s="107"/>
      <c r="C83" s="108"/>
      <c r="D83" s="107"/>
      <c r="E83" s="107"/>
      <c r="F83" s="104"/>
      <c r="G83" s="111"/>
      <c r="H83" s="110"/>
      <c r="I83" s="104"/>
      <c r="J83" s="135"/>
      <c r="K83" s="136"/>
      <c r="L83" s="127"/>
      <c r="M83" s="104"/>
      <c r="N83" s="104"/>
      <c r="O83" s="104"/>
    </row>
    <row r="84" ht="15.75" customHeight="1">
      <c r="A84" s="107"/>
      <c r="B84" s="107"/>
      <c r="C84" s="108"/>
      <c r="D84" s="104"/>
      <c r="E84" s="104"/>
      <c r="F84" s="104"/>
      <c r="G84" s="115"/>
      <c r="H84" s="137"/>
      <c r="I84" s="104"/>
      <c r="J84" s="115"/>
      <c r="K84" s="137"/>
      <c r="L84" s="127"/>
      <c r="M84" s="104"/>
      <c r="N84" s="104"/>
      <c r="O84" s="104"/>
    </row>
    <row r="85" ht="15.75" customHeight="1">
      <c r="A85" s="104"/>
      <c r="B85" s="104"/>
      <c r="C85" s="126"/>
      <c r="D85" s="104"/>
      <c r="E85" s="104"/>
      <c r="F85" s="104"/>
      <c r="I85" s="104"/>
      <c r="J85" s="104"/>
      <c r="K85" s="104"/>
      <c r="L85" s="127"/>
      <c r="M85" s="104"/>
      <c r="N85" s="104"/>
      <c r="O85" s="104"/>
    </row>
    <row r="86" ht="15.75" customHeight="1">
      <c r="A86" s="104"/>
      <c r="B86" s="104"/>
      <c r="C86" s="126"/>
      <c r="D86" s="104"/>
      <c r="E86" s="104"/>
      <c r="F86" s="104"/>
      <c r="G86" s="129" t="s">
        <v>62</v>
      </c>
      <c r="H86" s="106" t="s">
        <v>56</v>
      </c>
      <c r="I86" s="104"/>
      <c r="L86" s="127"/>
      <c r="M86" s="104"/>
      <c r="N86" s="104"/>
      <c r="O86" s="104"/>
    </row>
    <row r="87" ht="15.75" customHeight="1">
      <c r="A87" s="104"/>
      <c r="B87" s="104"/>
      <c r="C87" s="126"/>
      <c r="D87" s="104"/>
      <c r="E87" s="104"/>
      <c r="F87" s="104"/>
      <c r="G87" s="138" t="s">
        <v>63</v>
      </c>
      <c r="H87" s="110">
        <v>0.0</v>
      </c>
      <c r="I87" s="104"/>
      <c r="L87" s="127"/>
      <c r="M87" s="104"/>
      <c r="N87" s="104"/>
      <c r="O87" s="104"/>
    </row>
    <row r="88" ht="15.75" customHeight="1">
      <c r="A88" s="104"/>
      <c r="B88" s="104"/>
      <c r="C88" s="126"/>
      <c r="D88" s="104"/>
      <c r="E88" s="104"/>
      <c r="F88" s="104"/>
      <c r="G88" s="138" t="s">
        <v>43</v>
      </c>
      <c r="H88" s="139">
        <v>5.0</v>
      </c>
      <c r="I88" s="104"/>
      <c r="L88" s="127"/>
      <c r="M88" s="104"/>
      <c r="N88" s="104"/>
      <c r="O88" s="104"/>
    </row>
    <row r="89" ht="15.75" customHeight="1">
      <c r="A89" s="104"/>
      <c r="B89" s="104"/>
      <c r="C89" s="126"/>
      <c r="D89" s="104"/>
      <c r="E89" s="104"/>
      <c r="F89" s="104"/>
      <c r="G89" s="138" t="s">
        <v>50</v>
      </c>
      <c r="H89" s="139">
        <v>5.0</v>
      </c>
      <c r="I89" s="104"/>
      <c r="L89" s="127"/>
      <c r="M89" s="104"/>
      <c r="N89" s="104"/>
      <c r="O89" s="104"/>
    </row>
    <row r="90" ht="15.75" customHeight="1">
      <c r="A90" s="104"/>
      <c r="B90" s="104"/>
      <c r="C90" s="126"/>
      <c r="D90" s="104"/>
      <c r="E90" s="104"/>
      <c r="F90" s="104"/>
      <c r="G90" s="111"/>
      <c r="H90" s="110"/>
      <c r="I90" s="104"/>
      <c r="L90" s="127"/>
      <c r="M90" s="104"/>
      <c r="N90" s="104"/>
      <c r="O90" s="104"/>
    </row>
    <row r="91" ht="15.75" customHeight="1">
      <c r="A91" s="104"/>
      <c r="B91" s="104"/>
      <c r="C91" s="126"/>
      <c r="D91" s="104"/>
      <c r="E91" s="104"/>
      <c r="F91" s="104"/>
      <c r="G91" s="111"/>
      <c r="H91" s="110"/>
      <c r="I91" s="104"/>
      <c r="L91" s="127"/>
      <c r="M91" s="104"/>
      <c r="N91" s="104"/>
      <c r="O91" s="104"/>
    </row>
    <row r="92" ht="15.75" customHeight="1">
      <c r="A92" s="104"/>
      <c r="B92" s="104"/>
      <c r="C92" s="126"/>
      <c r="D92" s="104"/>
      <c r="E92" s="104"/>
      <c r="F92" s="104"/>
      <c r="G92" s="131"/>
      <c r="H92" s="132"/>
      <c r="I92" s="104"/>
      <c r="L92" s="127"/>
      <c r="M92" s="104"/>
      <c r="N92" s="104"/>
      <c r="O92" s="104"/>
    </row>
    <row r="93" ht="15.75" customHeight="1">
      <c r="A93" s="104"/>
      <c r="B93" s="104"/>
      <c r="C93" s="126"/>
      <c r="D93" s="104"/>
      <c r="E93" s="104"/>
      <c r="F93" s="104"/>
      <c r="G93" s="133" t="s">
        <v>57</v>
      </c>
      <c r="H93" s="134">
        <f>MAX(H87:H90)</f>
        <v>5</v>
      </c>
      <c r="I93" s="104"/>
      <c r="L93" s="127"/>
      <c r="M93" s="104"/>
      <c r="N93" s="104"/>
      <c r="O93" s="104"/>
    </row>
    <row r="94" ht="15.75" customHeight="1">
      <c r="A94" s="104"/>
      <c r="B94" s="104"/>
      <c r="C94" s="126"/>
      <c r="D94" s="104"/>
      <c r="E94" s="104"/>
      <c r="F94" s="104"/>
      <c r="G94" s="115"/>
      <c r="H94" s="137"/>
      <c r="I94" s="104"/>
      <c r="L94" s="127"/>
      <c r="M94" s="104"/>
      <c r="N94" s="104"/>
      <c r="O94" s="104"/>
    </row>
    <row r="95" ht="15.75" customHeight="1">
      <c r="A95" s="104"/>
      <c r="B95" s="104"/>
      <c r="C95" s="126"/>
      <c r="D95" s="104"/>
      <c r="E95" s="104"/>
      <c r="F95" s="104"/>
      <c r="G95" s="107"/>
      <c r="H95" s="6"/>
      <c r="I95" s="104"/>
      <c r="J95" s="104"/>
      <c r="K95" s="104"/>
      <c r="L95" s="127"/>
      <c r="M95" s="104"/>
      <c r="N95" s="104"/>
      <c r="O95" s="104"/>
    </row>
    <row r="96" ht="15.75" customHeight="1">
      <c r="A96" s="104"/>
      <c r="B96" s="104"/>
      <c r="C96" s="140"/>
      <c r="D96" s="141"/>
      <c r="E96" s="141"/>
      <c r="F96" s="141"/>
      <c r="G96" s="142"/>
      <c r="H96" s="142"/>
      <c r="I96" s="141"/>
      <c r="J96" s="141"/>
      <c r="K96" s="141"/>
      <c r="L96" s="143"/>
      <c r="M96" s="104"/>
      <c r="N96" s="104"/>
      <c r="O96" s="10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3" width="1.13"/>
    <col customWidth="1" min="4" max="4" width="9.63"/>
    <col customWidth="1" min="5" max="5" width="6.38"/>
    <col customWidth="1" min="6" max="6" width="10.25"/>
    <col customWidth="1" min="7" max="7" width="47.13"/>
    <col customWidth="1" min="8" max="8" width="53.13"/>
    <col customWidth="1" min="9" max="9" width="29.25"/>
    <col customWidth="1" min="10" max="10" width="28.5"/>
    <col customWidth="1" min="11" max="11" width="2.88"/>
  </cols>
  <sheetData>
    <row r="1" ht="36.75" customHeight="1">
      <c r="D1" s="144" t="s">
        <v>64</v>
      </c>
      <c r="E1" s="145" t="s">
        <v>65</v>
      </c>
      <c r="F1" s="146" t="s">
        <v>66</v>
      </c>
      <c r="G1" s="147" t="s">
        <v>67</v>
      </c>
      <c r="H1" s="147" t="s">
        <v>68</v>
      </c>
      <c r="I1" s="147" t="s">
        <v>69</v>
      </c>
      <c r="J1" s="146" t="s">
        <v>70</v>
      </c>
    </row>
    <row r="2" ht="9.0" customHeight="1">
      <c r="D2" s="148"/>
      <c r="E2" s="148"/>
      <c r="F2" s="148"/>
      <c r="G2" s="149"/>
      <c r="H2" s="149"/>
      <c r="I2" s="149"/>
      <c r="J2" s="148"/>
    </row>
    <row r="3" ht="20.25" customHeight="1">
      <c r="D3" s="77">
        <v>1.0</v>
      </c>
      <c r="E3" s="78"/>
      <c r="F3" s="78"/>
      <c r="G3" s="150" t="s">
        <v>71</v>
      </c>
      <c r="H3" s="150"/>
      <c r="I3" s="150"/>
      <c r="J3" s="151"/>
    </row>
    <row r="4" ht="36.75" customHeight="1">
      <c r="D4" s="95"/>
      <c r="E4" s="96"/>
      <c r="F4" s="96" t="s">
        <v>21</v>
      </c>
      <c r="G4" s="97" t="s">
        <v>72</v>
      </c>
      <c r="H4" s="97"/>
      <c r="I4" s="97"/>
      <c r="J4" s="152"/>
    </row>
    <row r="5" ht="11.25" customHeight="1">
      <c r="D5" s="153"/>
      <c r="E5" s="153"/>
      <c r="F5" s="153"/>
      <c r="G5" s="154"/>
      <c r="H5" s="154"/>
      <c r="I5" s="154"/>
      <c r="J5" s="153"/>
    </row>
    <row r="6" ht="15.75" customHeight="1">
      <c r="D6" s="77"/>
      <c r="E6" s="78"/>
      <c r="F6" s="78"/>
      <c r="G6" s="79"/>
      <c r="H6" s="155" t="s">
        <v>73</v>
      </c>
      <c r="I6" s="80"/>
      <c r="J6" s="81"/>
    </row>
    <row r="7" ht="15.75" customHeight="1">
      <c r="D7" s="156" t="s">
        <v>74</v>
      </c>
      <c r="E7" s="83"/>
      <c r="F7" s="83" t="s">
        <v>75</v>
      </c>
      <c r="G7" s="157" t="s">
        <v>76</v>
      </c>
      <c r="H7" s="2" t="s">
        <v>77</v>
      </c>
      <c r="I7" s="2"/>
      <c r="J7" s="94"/>
    </row>
    <row r="8" ht="15.75" customHeight="1">
      <c r="D8" s="82"/>
      <c r="E8" s="83"/>
      <c r="F8" s="83"/>
      <c r="G8" s="84"/>
      <c r="H8" s="2"/>
      <c r="I8" s="2"/>
      <c r="J8" s="94"/>
    </row>
    <row r="9" ht="15.75" customHeight="1">
      <c r="D9" s="82"/>
      <c r="E9" s="83"/>
      <c r="F9" s="83"/>
      <c r="G9" s="84"/>
      <c r="H9" s="85" t="s">
        <v>78</v>
      </c>
      <c r="I9" s="85" t="s">
        <v>79</v>
      </c>
      <c r="J9" s="86" t="s">
        <v>80</v>
      </c>
    </row>
    <row r="10" ht="15.75" customHeight="1">
      <c r="D10" s="156" t="s">
        <v>51</v>
      </c>
      <c r="E10" s="83"/>
      <c r="F10" s="83" t="s">
        <v>75</v>
      </c>
      <c r="G10" s="157" t="s">
        <v>81</v>
      </c>
      <c r="H10" s="100" t="s">
        <v>42</v>
      </c>
      <c r="I10" s="100" t="s">
        <v>82</v>
      </c>
      <c r="J10" s="158" t="s">
        <v>83</v>
      </c>
    </row>
    <row r="11" ht="15.75" customHeight="1">
      <c r="D11" s="82"/>
      <c r="E11" s="83"/>
      <c r="F11" s="83"/>
      <c r="G11" s="84"/>
      <c r="H11" s="92"/>
      <c r="I11" s="92"/>
      <c r="J11" s="93"/>
    </row>
    <row r="12" ht="15.75" customHeight="1">
      <c r="D12" s="82"/>
      <c r="E12" s="83"/>
      <c r="F12" s="83"/>
      <c r="G12" s="84"/>
      <c r="H12" s="85" t="s">
        <v>78</v>
      </c>
      <c r="I12" s="85" t="s">
        <v>79</v>
      </c>
      <c r="J12" s="86" t="s">
        <v>80</v>
      </c>
    </row>
    <row r="13" ht="15.75" customHeight="1">
      <c r="D13" s="159" t="s">
        <v>53</v>
      </c>
      <c r="E13" s="83"/>
      <c r="F13" s="83" t="s">
        <v>75</v>
      </c>
      <c r="G13" s="157" t="s">
        <v>84</v>
      </c>
      <c r="H13" s="100" t="s">
        <v>41</v>
      </c>
      <c r="I13" s="100" t="s">
        <v>50</v>
      </c>
      <c r="J13" s="158" t="s">
        <v>85</v>
      </c>
    </row>
    <row r="14" ht="15.75" customHeight="1">
      <c r="D14" s="95"/>
      <c r="E14" s="96"/>
      <c r="F14" s="96"/>
      <c r="G14" s="97"/>
      <c r="H14" s="98"/>
      <c r="I14" s="98"/>
      <c r="J14" s="99"/>
    </row>
    <row r="15" ht="15.75" customHeight="1">
      <c r="D15" s="160"/>
      <c r="E15" s="83"/>
      <c r="F15" s="83"/>
      <c r="G15" s="84"/>
      <c r="H15" s="2"/>
      <c r="I15" s="2"/>
      <c r="J15" s="2"/>
    </row>
    <row r="16" ht="15.75" customHeight="1">
      <c r="B16" s="161"/>
      <c r="C16" s="162"/>
      <c r="D16" s="163"/>
      <c r="E16" s="78"/>
      <c r="F16" s="78"/>
      <c r="G16" s="79"/>
      <c r="H16" s="164"/>
      <c r="I16" s="164"/>
      <c r="J16" s="164"/>
      <c r="K16" s="165"/>
    </row>
    <row r="17" ht="15.75" customHeight="1">
      <c r="B17" s="135"/>
      <c r="D17" s="166">
        <v>3.0</v>
      </c>
      <c r="E17" s="167"/>
      <c r="F17" s="167" t="s">
        <v>21</v>
      </c>
      <c r="G17" s="168" t="s">
        <v>86</v>
      </c>
      <c r="H17" s="169"/>
      <c r="I17" s="169"/>
      <c r="J17" s="170"/>
      <c r="K17" s="136"/>
    </row>
    <row r="18" ht="15.75" customHeight="1">
      <c r="B18" s="135"/>
      <c r="D18" s="160"/>
      <c r="E18" s="83"/>
      <c r="F18" s="83"/>
      <c r="G18" s="84"/>
      <c r="H18" s="2"/>
      <c r="I18" s="2"/>
      <c r="J18" s="2"/>
      <c r="K18" s="136"/>
    </row>
    <row r="19" ht="15.75" customHeight="1">
      <c r="B19" s="135"/>
      <c r="D19" s="77"/>
      <c r="E19" s="78"/>
      <c r="F19" s="78"/>
      <c r="G19" s="79"/>
      <c r="H19" s="155" t="s">
        <v>73</v>
      </c>
      <c r="I19" s="80"/>
      <c r="J19" s="81"/>
      <c r="K19" s="136"/>
    </row>
    <row r="20" ht="15.75" customHeight="1">
      <c r="B20" s="135"/>
      <c r="D20" s="156" t="s">
        <v>87</v>
      </c>
      <c r="E20" s="83"/>
      <c r="F20" s="83" t="s">
        <v>39</v>
      </c>
      <c r="G20" s="157" t="s">
        <v>88</v>
      </c>
      <c r="H20" s="100" t="s">
        <v>89</v>
      </c>
      <c r="I20" s="2"/>
      <c r="J20" s="94"/>
      <c r="K20" s="136"/>
    </row>
    <row r="21" ht="15.75" customHeight="1">
      <c r="B21" s="135"/>
      <c r="D21" s="171"/>
      <c r="E21" s="172"/>
      <c r="F21" s="172"/>
      <c r="G21" s="173"/>
      <c r="H21" s="174"/>
      <c r="I21" s="174"/>
      <c r="J21" s="175"/>
      <c r="K21" s="136"/>
    </row>
    <row r="22" ht="15.75" customHeight="1">
      <c r="B22" s="135"/>
      <c r="D22" s="176"/>
      <c r="E22" s="177"/>
      <c r="F22" s="177"/>
      <c r="G22" s="178"/>
      <c r="H22" s="85" t="s">
        <v>80</v>
      </c>
      <c r="I22" s="92"/>
      <c r="J22" s="136"/>
      <c r="K22" s="136"/>
    </row>
    <row r="23" ht="15.75" customHeight="1">
      <c r="B23" s="135"/>
      <c r="D23" s="156" t="s">
        <v>90</v>
      </c>
      <c r="E23" s="83"/>
      <c r="F23" s="83" t="s">
        <v>39</v>
      </c>
      <c r="G23" s="89" t="s">
        <v>91</v>
      </c>
      <c r="H23" s="100" t="s">
        <v>83</v>
      </c>
      <c r="I23" s="179"/>
      <c r="J23" s="136"/>
      <c r="K23" s="136"/>
    </row>
    <row r="24" ht="15.75" customHeight="1">
      <c r="B24" s="135"/>
      <c r="D24" s="82"/>
      <c r="E24" s="83"/>
      <c r="F24" s="83"/>
      <c r="G24" s="84"/>
      <c r="H24" s="179"/>
      <c r="I24" s="179"/>
      <c r="J24" s="180"/>
      <c r="K24" s="136"/>
    </row>
    <row r="25" ht="15.75" customHeight="1">
      <c r="B25" s="135"/>
      <c r="D25" s="82"/>
      <c r="E25" s="181"/>
      <c r="F25" s="83"/>
      <c r="G25" s="84"/>
      <c r="H25" s="85" t="s">
        <v>92</v>
      </c>
      <c r="I25" s="85" t="s">
        <v>93</v>
      </c>
      <c r="J25" s="93"/>
      <c r="K25" s="136"/>
    </row>
    <row r="26" ht="15.75" customHeight="1">
      <c r="B26" s="135"/>
      <c r="D26" s="82"/>
      <c r="E26" s="181" t="s">
        <v>94</v>
      </c>
      <c r="F26" s="83" t="s">
        <v>39</v>
      </c>
      <c r="G26" s="157" t="s">
        <v>95</v>
      </c>
      <c r="H26" s="100" t="s">
        <v>41</v>
      </c>
      <c r="I26" s="100" t="s">
        <v>82</v>
      </c>
      <c r="J26" s="180"/>
      <c r="K26" s="136"/>
    </row>
    <row r="27" ht="15.75" customHeight="1">
      <c r="B27" s="135"/>
      <c r="D27" s="82"/>
      <c r="E27" s="83"/>
      <c r="F27" s="83"/>
      <c r="G27" s="84"/>
      <c r="H27" s="179"/>
      <c r="I27" s="179"/>
      <c r="J27" s="180"/>
      <c r="K27" s="136"/>
    </row>
    <row r="28" ht="15.75" customHeight="1">
      <c r="B28" s="135"/>
      <c r="D28" s="82"/>
      <c r="E28" s="181" t="s">
        <v>96</v>
      </c>
      <c r="F28" s="83" t="s">
        <v>39</v>
      </c>
      <c r="G28" s="157" t="s">
        <v>97</v>
      </c>
      <c r="H28" s="85" t="str">
        <f>'Berechnung und Parameter'!G201</f>
        <v>Schätzung nachvollziehbar (Features)</v>
      </c>
      <c r="J28" s="93"/>
      <c r="K28" s="136"/>
    </row>
    <row r="29" ht="15.75" customHeight="1">
      <c r="B29" s="135"/>
      <c r="D29" s="82"/>
      <c r="E29" s="181"/>
      <c r="F29" s="83"/>
      <c r="G29" s="84"/>
      <c r="H29" s="100" t="s">
        <v>98</v>
      </c>
      <c r="J29" s="180"/>
      <c r="K29" s="136"/>
    </row>
    <row r="30" ht="15.75" customHeight="1">
      <c r="B30" s="135"/>
      <c r="D30" s="171"/>
      <c r="E30" s="182"/>
      <c r="F30" s="172"/>
      <c r="G30" s="173"/>
      <c r="H30" s="183"/>
      <c r="I30" s="183"/>
      <c r="J30" s="184"/>
      <c r="K30" s="136"/>
    </row>
    <row r="31" ht="23.25" customHeight="1">
      <c r="B31" s="135"/>
      <c r="D31" s="176"/>
      <c r="E31" s="177"/>
      <c r="F31" s="177"/>
      <c r="G31" s="178"/>
      <c r="H31" s="85" t="s">
        <v>80</v>
      </c>
      <c r="I31" s="92"/>
      <c r="J31" s="136"/>
      <c r="K31" s="136"/>
    </row>
    <row r="32" ht="15.75" customHeight="1">
      <c r="B32" s="135"/>
      <c r="D32" s="156" t="s">
        <v>99</v>
      </c>
      <c r="E32" s="83"/>
      <c r="F32" s="83" t="s">
        <v>39</v>
      </c>
      <c r="G32" s="157" t="s">
        <v>100</v>
      </c>
      <c r="H32" s="100" t="s">
        <v>101</v>
      </c>
      <c r="I32" s="83"/>
      <c r="J32" s="136"/>
      <c r="K32" s="136"/>
    </row>
    <row r="33" ht="15.75" customHeight="1">
      <c r="B33" s="135"/>
      <c r="D33" s="82"/>
      <c r="E33" s="83"/>
      <c r="F33" s="83"/>
      <c r="G33" s="84"/>
      <c r="H33" s="2"/>
      <c r="I33" s="2"/>
      <c r="J33" s="94"/>
      <c r="K33" s="136"/>
    </row>
    <row r="34" ht="15.75" customHeight="1">
      <c r="B34" s="135"/>
      <c r="D34" s="82"/>
      <c r="E34" s="181"/>
      <c r="F34" s="83"/>
      <c r="G34" s="84"/>
      <c r="H34" s="85" t="s">
        <v>92</v>
      </c>
      <c r="I34" s="85" t="s">
        <v>102</v>
      </c>
      <c r="J34" s="93"/>
      <c r="K34" s="136"/>
    </row>
    <row r="35" ht="15.75" customHeight="1">
      <c r="B35" s="135"/>
      <c r="D35" s="82"/>
      <c r="E35" s="181" t="s">
        <v>103</v>
      </c>
      <c r="F35" s="83" t="s">
        <v>39</v>
      </c>
      <c r="G35" s="157" t="s">
        <v>95</v>
      </c>
      <c r="H35" s="100" t="s">
        <v>41</v>
      </c>
      <c r="I35" s="100" t="s">
        <v>63</v>
      </c>
      <c r="J35" s="180"/>
      <c r="K35" s="136"/>
    </row>
    <row r="36" ht="15.75" customHeight="1">
      <c r="B36" s="135"/>
      <c r="D36" s="82"/>
      <c r="E36" s="83"/>
      <c r="F36" s="83"/>
      <c r="G36" s="84"/>
      <c r="H36" s="179"/>
      <c r="I36" s="179"/>
      <c r="J36" s="180"/>
      <c r="K36" s="136"/>
    </row>
    <row r="37" ht="15.75" customHeight="1">
      <c r="B37" s="135"/>
      <c r="D37" s="82"/>
      <c r="E37" s="181" t="s">
        <v>104</v>
      </c>
      <c r="F37" s="83" t="s">
        <v>39</v>
      </c>
      <c r="G37" s="157" t="s">
        <v>97</v>
      </c>
      <c r="H37" s="85" t="str">
        <f>'Berechnung und Parameter'!G201</f>
        <v>Schätzung nachvollziehbar (Features)</v>
      </c>
      <c r="J37" s="93"/>
      <c r="K37" s="136"/>
    </row>
    <row r="38" ht="15.75" customHeight="1">
      <c r="B38" s="135"/>
      <c r="D38" s="82"/>
      <c r="E38" s="181"/>
      <c r="F38" s="83"/>
      <c r="G38" s="84"/>
      <c r="H38" s="100" t="s">
        <v>105</v>
      </c>
      <c r="J38" s="180"/>
      <c r="K38" s="136"/>
    </row>
    <row r="39" ht="15.75" customHeight="1">
      <c r="B39" s="135"/>
      <c r="D39" s="95"/>
      <c r="E39" s="96"/>
      <c r="F39" s="96"/>
      <c r="G39" s="97"/>
      <c r="H39" s="98"/>
      <c r="I39" s="98"/>
      <c r="J39" s="99"/>
      <c r="K39" s="136"/>
    </row>
    <row r="40" ht="15.75" customHeight="1">
      <c r="B40" s="135"/>
      <c r="D40" s="160"/>
      <c r="E40" s="83"/>
      <c r="F40" s="83"/>
      <c r="G40" s="84"/>
      <c r="H40" s="2"/>
      <c r="I40" s="2"/>
      <c r="J40" s="2"/>
      <c r="K40" s="136"/>
    </row>
    <row r="41" ht="15.75" customHeight="1">
      <c r="B41" s="135"/>
      <c r="D41" s="77"/>
      <c r="E41" s="78"/>
      <c r="F41" s="78"/>
      <c r="G41" s="79"/>
      <c r="H41" s="155" t="s">
        <v>73</v>
      </c>
      <c r="I41" s="80"/>
      <c r="J41" s="81"/>
      <c r="K41" s="136"/>
    </row>
    <row r="42" ht="15.75" customHeight="1">
      <c r="B42" s="135"/>
      <c r="D42" s="156" t="s">
        <v>106</v>
      </c>
      <c r="E42" s="83"/>
      <c r="F42" s="83" t="s">
        <v>52</v>
      </c>
      <c r="G42" s="157" t="s">
        <v>107</v>
      </c>
      <c r="H42" s="100" t="s">
        <v>77</v>
      </c>
      <c r="I42" s="2"/>
      <c r="J42" s="94"/>
      <c r="K42" s="136"/>
    </row>
    <row r="43" ht="15.75" customHeight="1">
      <c r="B43" s="135"/>
      <c r="D43" s="171"/>
      <c r="E43" s="172"/>
      <c r="F43" s="172"/>
      <c r="G43" s="173"/>
      <c r="H43" s="174"/>
      <c r="I43" s="174"/>
      <c r="J43" s="175"/>
      <c r="K43" s="136"/>
    </row>
    <row r="44" ht="15.75" customHeight="1">
      <c r="B44" s="135"/>
      <c r="D44" s="176"/>
      <c r="E44" s="177"/>
      <c r="F44" s="177"/>
      <c r="G44" s="178"/>
      <c r="H44" s="85" t="s">
        <v>80</v>
      </c>
      <c r="I44" s="92"/>
      <c r="J44" s="136"/>
      <c r="K44" s="136"/>
    </row>
    <row r="45" ht="15.75" customHeight="1">
      <c r="B45" s="135"/>
      <c r="D45" s="185" t="s">
        <v>108</v>
      </c>
      <c r="E45" s="83"/>
      <c r="F45" s="83" t="s">
        <v>52</v>
      </c>
      <c r="G45" s="89" t="s">
        <v>109</v>
      </c>
      <c r="H45" s="100" t="s">
        <v>83</v>
      </c>
      <c r="I45" s="83"/>
      <c r="J45" s="136"/>
      <c r="K45" s="136"/>
    </row>
    <row r="46" ht="15.75" customHeight="1">
      <c r="B46" s="135"/>
      <c r="D46" s="186"/>
      <c r="E46" s="83"/>
      <c r="F46" s="83"/>
      <c r="G46" s="84"/>
      <c r="H46" s="179"/>
      <c r="I46" s="179"/>
      <c r="J46" s="180"/>
      <c r="K46" s="136"/>
    </row>
    <row r="47" ht="15.75" customHeight="1">
      <c r="B47" s="135"/>
      <c r="D47" s="186"/>
      <c r="E47" s="181"/>
      <c r="F47" s="83"/>
      <c r="G47" s="84"/>
      <c r="H47" s="85" t="s">
        <v>92</v>
      </c>
      <c r="I47" s="85" t="s">
        <v>110</v>
      </c>
      <c r="J47" s="93"/>
      <c r="K47" s="136"/>
    </row>
    <row r="48" ht="15.75" customHeight="1">
      <c r="B48" s="135"/>
      <c r="D48" s="186"/>
      <c r="E48" s="181" t="s">
        <v>111</v>
      </c>
      <c r="F48" s="83" t="s">
        <v>52</v>
      </c>
      <c r="G48" s="157" t="s">
        <v>95</v>
      </c>
      <c r="H48" s="100" t="s">
        <v>41</v>
      </c>
      <c r="I48" s="100" t="s">
        <v>63</v>
      </c>
      <c r="J48" s="180"/>
      <c r="K48" s="136"/>
    </row>
    <row r="49" ht="15.75" customHeight="1">
      <c r="B49" s="135"/>
      <c r="D49" s="186"/>
      <c r="E49" s="83"/>
      <c r="F49" s="83"/>
      <c r="G49" s="84"/>
      <c r="H49" s="179"/>
      <c r="I49" s="179"/>
      <c r="J49" s="180"/>
      <c r="K49" s="136"/>
    </row>
    <row r="50" ht="15.75" customHeight="1">
      <c r="B50" s="135"/>
      <c r="D50" s="186"/>
      <c r="E50" s="181" t="s">
        <v>112</v>
      </c>
      <c r="F50" s="83" t="s">
        <v>52</v>
      </c>
      <c r="G50" s="157" t="s">
        <v>97</v>
      </c>
      <c r="H50" s="85" t="str">
        <f>'Berechnung und Parameter'!G201</f>
        <v>Schätzung nachvollziehbar (Features)</v>
      </c>
      <c r="J50" s="93"/>
      <c r="K50" s="136"/>
    </row>
    <row r="51" ht="15.75" customHeight="1">
      <c r="B51" s="135"/>
      <c r="D51" s="186"/>
      <c r="E51" s="83"/>
      <c r="F51" s="83"/>
      <c r="G51" s="84"/>
      <c r="H51" s="100" t="s">
        <v>113</v>
      </c>
      <c r="J51" s="180"/>
      <c r="K51" s="136"/>
    </row>
    <row r="52" ht="15.75" customHeight="1">
      <c r="B52" s="135"/>
      <c r="D52" s="187"/>
      <c r="E52" s="172"/>
      <c r="F52" s="172"/>
      <c r="G52" s="173"/>
      <c r="H52" s="183"/>
      <c r="I52" s="183"/>
      <c r="J52" s="184"/>
      <c r="K52" s="136"/>
    </row>
    <row r="53" ht="15.75" customHeight="1">
      <c r="B53" s="135"/>
      <c r="D53" s="188"/>
      <c r="E53" s="177"/>
      <c r="F53" s="177"/>
      <c r="G53" s="178"/>
      <c r="H53" s="189" t="s">
        <v>114</v>
      </c>
      <c r="I53" s="92"/>
      <c r="J53" s="136"/>
      <c r="K53" s="136"/>
    </row>
    <row r="54" ht="15.75" customHeight="1">
      <c r="B54" s="135"/>
      <c r="D54" s="185" t="s">
        <v>115</v>
      </c>
      <c r="E54" s="83"/>
      <c r="F54" s="83" t="s">
        <v>52</v>
      </c>
      <c r="G54" s="89" t="s">
        <v>116</v>
      </c>
      <c r="H54" s="100" t="s">
        <v>101</v>
      </c>
      <c r="I54" s="190"/>
      <c r="J54" s="136"/>
      <c r="K54" s="136"/>
    </row>
    <row r="55" ht="15.75" customHeight="1">
      <c r="B55" s="135"/>
      <c r="D55" s="82"/>
      <c r="E55" s="83"/>
      <c r="F55" s="83"/>
      <c r="G55" s="84"/>
      <c r="H55" s="2"/>
      <c r="I55" s="2"/>
      <c r="J55" s="94"/>
      <c r="K55" s="136"/>
    </row>
    <row r="56" ht="15.75" customHeight="1">
      <c r="B56" s="135"/>
      <c r="D56" s="82"/>
      <c r="E56" s="181"/>
      <c r="F56" s="83"/>
      <c r="G56" s="84"/>
      <c r="H56" s="85" t="s">
        <v>92</v>
      </c>
      <c r="I56" s="85" t="s">
        <v>117</v>
      </c>
      <c r="J56" s="93"/>
      <c r="K56" s="136"/>
    </row>
    <row r="57" ht="15.75" customHeight="1">
      <c r="B57" s="135"/>
      <c r="D57" s="82"/>
      <c r="E57" s="181" t="s">
        <v>118</v>
      </c>
      <c r="F57" s="83" t="s">
        <v>52</v>
      </c>
      <c r="G57" s="157" t="s">
        <v>95</v>
      </c>
      <c r="H57" s="100" t="s">
        <v>42</v>
      </c>
      <c r="I57" s="100" t="s">
        <v>63</v>
      </c>
      <c r="J57" s="180"/>
      <c r="K57" s="136"/>
    </row>
    <row r="58" ht="15.75" customHeight="1">
      <c r="B58" s="135"/>
      <c r="D58" s="82"/>
      <c r="E58" s="83"/>
      <c r="F58" s="83"/>
      <c r="G58" s="84"/>
      <c r="H58" s="179"/>
      <c r="I58" s="179"/>
      <c r="J58" s="180"/>
      <c r="K58" s="136"/>
    </row>
    <row r="59" ht="15.75" customHeight="1">
      <c r="B59" s="135"/>
      <c r="D59" s="82"/>
      <c r="E59" s="181" t="s">
        <v>119</v>
      </c>
      <c r="F59" s="83" t="s">
        <v>52</v>
      </c>
      <c r="G59" s="157" t="s">
        <v>97</v>
      </c>
      <c r="H59" s="85" t="str">
        <f>'Berechnung und Parameter'!G201</f>
        <v>Schätzung nachvollziehbar (Features)</v>
      </c>
      <c r="J59" s="93"/>
      <c r="K59" s="136"/>
    </row>
    <row r="60" ht="15.75" customHeight="1">
      <c r="B60" s="135"/>
      <c r="D60" s="82"/>
      <c r="E60" s="83"/>
      <c r="F60" s="83"/>
      <c r="G60" s="84"/>
      <c r="H60" s="100" t="s">
        <v>120</v>
      </c>
      <c r="J60" s="94"/>
      <c r="K60" s="136"/>
    </row>
    <row r="61" ht="15.75" customHeight="1">
      <c r="B61" s="135"/>
      <c r="D61" s="82"/>
      <c r="E61" s="83"/>
      <c r="F61" s="83"/>
      <c r="G61" s="84"/>
      <c r="H61" s="2"/>
      <c r="I61" s="2"/>
      <c r="J61" s="94"/>
      <c r="K61" s="136"/>
    </row>
    <row r="62" ht="15.75" customHeight="1">
      <c r="B62" s="135"/>
      <c r="D62" s="95"/>
      <c r="E62" s="96"/>
      <c r="F62" s="96"/>
      <c r="G62" s="97"/>
      <c r="H62" s="98"/>
      <c r="I62" s="98"/>
      <c r="J62" s="99"/>
      <c r="K62" s="136"/>
    </row>
    <row r="63" ht="15.75" customHeight="1">
      <c r="B63" s="191"/>
      <c r="C63" s="142"/>
      <c r="D63" s="192"/>
      <c r="E63" s="96"/>
      <c r="F63" s="96"/>
      <c r="G63" s="97"/>
      <c r="H63" s="98"/>
      <c r="I63" s="98"/>
      <c r="J63" s="98"/>
      <c r="K63" s="193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dataValidations>
    <dataValidation type="list" allowBlank="1" showErrorMessage="1" sqref="H26 H35 H48 H57">
      <formula1>'Berechnung und Parameter'!$G$191:$G$192</formula1>
    </dataValidation>
    <dataValidation type="list" allowBlank="1" showErrorMessage="1" sqref="H32">
      <formula1>'Berechnung und Parameter'!$G$81:$G$85</formula1>
    </dataValidation>
    <dataValidation type="list" allowBlank="1" showErrorMessage="1" sqref="I26 I35 I48 I57">
      <formula1>'Berechnung und Parameter'!$J$191:$J$197</formula1>
    </dataValidation>
    <dataValidation type="list" allowBlank="1" showErrorMessage="1" sqref="I10">
      <formula1>'Berechnung und Parameter'!$J$20:$J$24</formula1>
    </dataValidation>
    <dataValidation type="list" allowBlank="1" showErrorMessage="1" sqref="H13">
      <formula1>'Berechnung und Parameter'!$G$29:$G$30</formula1>
    </dataValidation>
    <dataValidation type="list" allowBlank="1" showErrorMessage="1" sqref="H20">
      <formula1>'Berechnung und Parameter'!$G$40:$G$42</formula1>
    </dataValidation>
    <dataValidation type="list" allowBlank="1" showErrorMessage="1" sqref="H23">
      <formula1>'Berechnung und Parameter'!$G$50:$G$54</formula1>
    </dataValidation>
    <dataValidation type="list" allowBlank="1" showErrorMessage="1" sqref="H29 H38 H51 H60">
      <formula1>'Berechnung und Parameter'!$G$202:$G$205</formula1>
    </dataValidation>
    <dataValidation type="list" allowBlank="1" showErrorMessage="1" sqref="H45">
      <formula1>'Berechnung und Parameter'!$G$126:$G$130</formula1>
    </dataValidation>
    <dataValidation type="list" allowBlank="1" showErrorMessage="1" sqref="H7">
      <formula1>'Berechnung und Parameter'!$G$8:$G$11</formula1>
    </dataValidation>
    <dataValidation type="list" allowBlank="1" showErrorMessage="1" sqref="H10">
      <formula1>'Berechnung und Parameter'!$G$20:$G$22</formula1>
    </dataValidation>
    <dataValidation type="list" allowBlank="1" showErrorMessage="1" sqref="J10">
      <formula1>'Berechnung und Parameter'!$M$20:$M$24</formula1>
    </dataValidation>
    <dataValidation type="list" allowBlank="1" showErrorMessage="1" sqref="H42">
      <formula1>'Berechnung und Parameter'!$G$114:$G$117</formula1>
    </dataValidation>
    <dataValidation type="list" allowBlank="1" showErrorMessage="1" sqref="I13">
      <formula1>'Berechnung und Parameter'!$J$29:$J$31</formula1>
    </dataValidation>
    <dataValidation type="list" allowBlank="1" showErrorMessage="1" sqref="J13">
      <formula1>'Berechnung und Parameter'!$M$29:$M$33</formula1>
    </dataValidation>
    <dataValidation type="list" allowBlank="1" showErrorMessage="1" sqref="H54">
      <formula1>'Berechnung und Parameter'!$G$157:$G$161</formula1>
    </dataValidation>
  </dataValidations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3.13"/>
    <col customWidth="1" min="3" max="3" width="21.25"/>
    <col customWidth="1" min="4" max="4" width="23.5"/>
    <col customWidth="1" min="5" max="5" width="9.13"/>
    <col customWidth="1" min="6" max="6" width="2.0"/>
    <col customWidth="1" min="7" max="7" width="34.38"/>
    <col customWidth="1" min="8" max="8" width="7.25"/>
    <col customWidth="1" min="9" max="9" width="2.25"/>
    <col customWidth="1" min="10" max="10" width="23.63"/>
    <col customWidth="1" min="11" max="11" width="10.13"/>
    <col customWidth="1" min="12" max="12" width="3.0"/>
    <col customWidth="1" min="13" max="13" width="30.75"/>
    <col customWidth="1" min="14" max="14" width="6.63"/>
    <col customWidth="1" min="15" max="15" width="2.75"/>
  </cols>
  <sheetData>
    <row r="1" ht="15.75" customHeight="1">
      <c r="A1" s="194"/>
      <c r="B1" s="194"/>
      <c r="C1" s="195"/>
      <c r="D1" s="196" t="s">
        <v>39</v>
      </c>
      <c r="E1" s="196" t="s">
        <v>52</v>
      </c>
      <c r="G1" s="194"/>
      <c r="H1" s="4"/>
      <c r="I1" s="4"/>
      <c r="J1" s="4"/>
      <c r="K1" s="4"/>
      <c r="L1" s="4"/>
      <c r="M1" s="4"/>
      <c r="N1" s="4"/>
      <c r="O1" s="4"/>
    </row>
    <row r="2" ht="15.75" customHeight="1">
      <c r="A2" s="194"/>
      <c r="B2" s="194"/>
      <c r="C2" s="197" t="s">
        <v>121</v>
      </c>
      <c r="D2" s="198">
        <f t="shared" ref="D2:D3" si="1">(E12+E44)</f>
        <v>18</v>
      </c>
      <c r="E2" s="198">
        <f t="shared" ref="E2:E3" si="2">(E12+E120)</f>
        <v>18</v>
      </c>
      <c r="G2" s="194"/>
      <c r="H2" s="4"/>
      <c r="I2" s="4"/>
      <c r="J2" s="4"/>
      <c r="K2" s="4"/>
      <c r="L2" s="4"/>
      <c r="M2" s="4"/>
      <c r="N2" s="4"/>
      <c r="O2" s="4"/>
    </row>
    <row r="3" ht="15.75" customHeight="1">
      <c r="A3" s="4"/>
      <c r="B3" s="4"/>
      <c r="C3" s="195" t="s">
        <v>122</v>
      </c>
      <c r="D3" s="198" t="str">
        <f t="shared" si="1"/>
        <v>#DIV/0!</v>
      </c>
      <c r="E3" s="198" t="str">
        <f t="shared" si="2"/>
        <v>#DIV/0!</v>
      </c>
      <c r="G3" s="4"/>
      <c r="H3" s="4"/>
      <c r="I3" s="4"/>
      <c r="J3" s="4"/>
      <c r="K3" s="4"/>
      <c r="L3" s="4"/>
      <c r="M3" s="4"/>
      <c r="N3" s="4"/>
      <c r="O3" s="4"/>
    </row>
    <row r="4" ht="15.75" customHeight="1">
      <c r="A4" s="4"/>
      <c r="B4" s="4"/>
      <c r="C4" s="195" t="s">
        <v>123</v>
      </c>
      <c r="D4" s="199" t="str">
        <f t="shared" ref="D4:E4" si="3">D3/D2</f>
        <v>#DIV/0!</v>
      </c>
      <c r="E4" s="199" t="str">
        <f t="shared" si="3"/>
        <v>#DIV/0!</v>
      </c>
      <c r="G4" s="4"/>
      <c r="H4" s="4"/>
      <c r="I4" s="4"/>
      <c r="J4" s="4"/>
      <c r="K4" s="4"/>
      <c r="L4" s="4"/>
      <c r="M4" s="4"/>
      <c r="N4" s="4"/>
      <c r="O4" s="4"/>
    </row>
    <row r="5" ht="15.75" customHeight="1">
      <c r="A5" s="4"/>
      <c r="B5" s="4"/>
      <c r="C5" s="4"/>
      <c r="D5" s="6"/>
      <c r="E5" s="6"/>
      <c r="F5" s="104"/>
      <c r="G5" s="4"/>
      <c r="H5" s="4"/>
      <c r="I5" s="4"/>
      <c r="J5" s="4"/>
      <c r="K5" s="4"/>
      <c r="L5" s="4"/>
      <c r="M5" s="4"/>
      <c r="N5" s="4"/>
      <c r="O5" s="4"/>
    </row>
    <row r="6" ht="15.75" customHeight="1">
      <c r="A6" s="4"/>
      <c r="B6" s="200"/>
      <c r="C6" s="201" t="s">
        <v>124</v>
      </c>
      <c r="D6" s="102"/>
      <c r="E6" s="102"/>
      <c r="F6" s="124"/>
      <c r="G6" s="201" t="str">
        <f>'Bewertungsmatrix Lösungskonzept'!H1</f>
        <v>Unterkriterium A</v>
      </c>
      <c r="H6" s="201"/>
      <c r="I6" s="201"/>
      <c r="J6" s="201"/>
      <c r="K6" s="201"/>
      <c r="L6" s="201"/>
      <c r="M6" s="201"/>
      <c r="N6" s="201"/>
      <c r="O6" s="202"/>
    </row>
    <row r="7" ht="15.75" customHeight="1">
      <c r="A7" s="6"/>
      <c r="B7" s="203"/>
      <c r="C7" s="121" t="str">
        <f>'Bewertungsmatrix Lösungskonzept'!D7</f>
        <v>2</v>
      </c>
      <c r="D7" s="102"/>
      <c r="E7" s="103"/>
      <c r="F7" s="104"/>
      <c r="G7" s="204" t="str">
        <f>'Bewertungsmatrix Lösungskonzept'!H6</f>
        <v>Gesamtbild</v>
      </c>
      <c r="H7" s="205" t="s">
        <v>56</v>
      </c>
      <c r="I7" s="4"/>
      <c r="J7" s="92"/>
      <c r="K7" s="92"/>
      <c r="L7" s="92"/>
      <c r="M7" s="92"/>
      <c r="N7" s="92"/>
      <c r="O7" s="206"/>
    </row>
    <row r="8" ht="15.75" customHeight="1">
      <c r="A8" s="107"/>
      <c r="B8" s="207"/>
      <c r="C8" s="108"/>
      <c r="D8" s="107"/>
      <c r="E8" s="109"/>
      <c r="F8" s="104"/>
      <c r="G8" s="108" t="s">
        <v>125</v>
      </c>
      <c r="H8" s="110">
        <v>0.0</v>
      </c>
      <c r="I8" s="104"/>
      <c r="J8" s="6"/>
      <c r="K8" s="6"/>
      <c r="L8" s="107"/>
      <c r="M8" s="107"/>
      <c r="N8" s="6"/>
      <c r="O8" s="127"/>
    </row>
    <row r="9" ht="15.75" customHeight="1">
      <c r="A9" s="107"/>
      <c r="B9" s="207"/>
      <c r="C9" s="108"/>
      <c r="D9" s="107"/>
      <c r="E9" s="109"/>
      <c r="F9" s="104"/>
      <c r="G9" s="108" t="s">
        <v>89</v>
      </c>
      <c r="H9" s="110">
        <v>2.0</v>
      </c>
      <c r="I9" s="104"/>
      <c r="J9" s="6"/>
      <c r="K9" s="6"/>
      <c r="L9" s="107"/>
      <c r="M9" s="107"/>
      <c r="N9" s="6"/>
      <c r="O9" s="127"/>
    </row>
    <row r="10" ht="15.75" customHeight="1">
      <c r="A10" s="107"/>
      <c r="B10" s="207"/>
      <c r="C10" s="108"/>
      <c r="D10" s="107"/>
      <c r="E10" s="109"/>
      <c r="F10" s="104"/>
      <c r="G10" s="108" t="s">
        <v>77</v>
      </c>
      <c r="H10" s="110">
        <v>5.0</v>
      </c>
      <c r="I10" s="104"/>
      <c r="J10" s="6"/>
      <c r="K10" s="6"/>
      <c r="L10" s="104"/>
      <c r="M10" s="107"/>
      <c r="N10" s="6"/>
      <c r="O10" s="127"/>
    </row>
    <row r="11" ht="15.75" customHeight="1">
      <c r="A11" s="107"/>
      <c r="B11" s="207"/>
      <c r="C11" s="108"/>
      <c r="D11" s="107"/>
      <c r="E11" s="109"/>
      <c r="F11" s="104"/>
      <c r="G11" s="108" t="s">
        <v>126</v>
      </c>
      <c r="H11" s="110">
        <v>0.0</v>
      </c>
      <c r="I11" s="104"/>
      <c r="J11" s="6"/>
      <c r="K11" s="6"/>
      <c r="L11" s="104"/>
      <c r="M11" s="107"/>
      <c r="N11" s="6"/>
      <c r="O11" s="127"/>
    </row>
    <row r="12" ht="15.75" customHeight="1">
      <c r="A12" s="107"/>
      <c r="B12" s="207"/>
      <c r="C12" s="108"/>
      <c r="D12" s="128" t="s">
        <v>127</v>
      </c>
      <c r="E12" s="109">
        <f>H15*H16+E24+E33</f>
        <v>13</v>
      </c>
      <c r="F12" s="104"/>
      <c r="G12" s="108"/>
      <c r="H12" s="110"/>
      <c r="I12" s="104"/>
      <c r="J12" s="107"/>
      <c r="K12" s="6"/>
      <c r="L12" s="104"/>
      <c r="M12" s="107"/>
      <c r="N12" s="6"/>
      <c r="O12" s="127"/>
    </row>
    <row r="13" ht="15.75" customHeight="1">
      <c r="A13" s="107"/>
      <c r="B13" s="207"/>
      <c r="C13" s="108"/>
      <c r="D13" s="128" t="s">
        <v>128</v>
      </c>
      <c r="E13" s="109">
        <f>H13*H16+E25+E34</f>
        <v>7.8</v>
      </c>
      <c r="F13" s="104"/>
      <c r="G13" s="208" t="str">
        <f>'Bewertungsmatrix Lösungskonzept'!H7</f>
        <v>Gutes und schlüssiges Gesamtbild</v>
      </c>
      <c r="H13" s="206">
        <f>VLOOKUP(G13,G8:H11,2,FALSE())</f>
        <v>5</v>
      </c>
      <c r="I13" s="104"/>
      <c r="J13" s="107"/>
      <c r="K13" s="6"/>
      <c r="L13" s="104"/>
      <c r="M13" s="107"/>
      <c r="N13" s="6"/>
      <c r="O13" s="127"/>
    </row>
    <row r="14" ht="15.75" customHeight="1">
      <c r="A14" s="107"/>
      <c r="B14" s="207"/>
      <c r="C14" s="108"/>
      <c r="D14" s="128" t="s">
        <v>128</v>
      </c>
      <c r="E14" s="122">
        <f>E13/E12</f>
        <v>0.6</v>
      </c>
      <c r="F14" s="104"/>
      <c r="G14" s="135"/>
      <c r="H14" s="136"/>
      <c r="I14" s="104"/>
      <c r="J14" s="107"/>
      <c r="K14" s="209"/>
      <c r="L14" s="104"/>
      <c r="M14" s="107"/>
      <c r="N14" s="209"/>
      <c r="O14" s="127"/>
    </row>
    <row r="15" ht="15.75" customHeight="1">
      <c r="A15" s="104"/>
      <c r="B15" s="210"/>
      <c r="C15" s="135"/>
      <c r="E15" s="136"/>
      <c r="G15" s="133" t="s">
        <v>57</v>
      </c>
      <c r="H15" s="134">
        <f>MAX(H8:H11)</f>
        <v>5</v>
      </c>
      <c r="I15" s="104"/>
      <c r="J15" s="104"/>
      <c r="K15" s="104"/>
      <c r="L15" s="104"/>
      <c r="M15" s="104"/>
      <c r="N15" s="104"/>
      <c r="O15" s="127"/>
    </row>
    <row r="16" ht="15.75" customHeight="1">
      <c r="A16" s="104"/>
      <c r="B16" s="210"/>
      <c r="C16" s="126"/>
      <c r="D16" s="104"/>
      <c r="E16" s="127"/>
      <c r="F16" s="104"/>
      <c r="G16" s="131" t="s">
        <v>129</v>
      </c>
      <c r="H16" s="211">
        <v>0.2</v>
      </c>
      <c r="I16" s="104"/>
      <c r="J16" s="104"/>
      <c r="K16" s="104"/>
      <c r="L16" s="104"/>
      <c r="M16" s="104"/>
      <c r="N16" s="104"/>
      <c r="O16" s="127"/>
    </row>
    <row r="17" ht="15.75" customHeight="1">
      <c r="A17" s="104"/>
      <c r="B17" s="210"/>
      <c r="C17" s="140"/>
      <c r="D17" s="141"/>
      <c r="E17" s="143"/>
      <c r="F17" s="104"/>
      <c r="G17" s="212" t="s">
        <v>130</v>
      </c>
      <c r="H17" s="213">
        <f>H13*H16</f>
        <v>1</v>
      </c>
      <c r="I17" s="104"/>
      <c r="J17" s="104"/>
      <c r="K17" s="104"/>
      <c r="L17" s="104"/>
      <c r="M17" s="104"/>
      <c r="N17" s="104"/>
      <c r="O17" s="127"/>
    </row>
    <row r="18" ht="15.75" customHeight="1">
      <c r="A18" s="104"/>
      <c r="B18" s="210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27"/>
    </row>
    <row r="19" ht="30.0" customHeight="1">
      <c r="A19" s="6"/>
      <c r="B19" s="203"/>
      <c r="C19" s="121" t="str">
        <f>'Bewertungsmatrix Lösungskonzept'!D10</f>
        <v>2.1</v>
      </c>
      <c r="D19" s="102"/>
      <c r="E19" s="103"/>
      <c r="F19" s="104"/>
      <c r="G19" s="105" t="str">
        <f>'Bewertungsmatrix Lösungskonzept'!H9</f>
        <v>Dokument vorhanden</v>
      </c>
      <c r="H19" s="106" t="s">
        <v>56</v>
      </c>
      <c r="I19" s="4"/>
      <c r="J19" s="105" t="str">
        <f>'Bewertungsmatrix Lösungskonzept'!I9</f>
        <v>Gliederung abgearbeitet</v>
      </c>
      <c r="K19" s="106" t="s">
        <v>56</v>
      </c>
      <c r="L19" s="4"/>
      <c r="M19" s="105" t="str">
        <f>'Bewertungsmatrix Lösungskonzept'!J9</f>
        <v>Gesamteindruck
Inhalt und Stil</v>
      </c>
      <c r="N19" s="106" t="s">
        <v>56</v>
      </c>
      <c r="O19" s="206"/>
    </row>
    <row r="20" ht="15.75" customHeight="1">
      <c r="A20" s="107"/>
      <c r="B20" s="207"/>
      <c r="C20" s="108"/>
      <c r="D20" s="107"/>
      <c r="E20" s="109"/>
      <c r="F20" s="104"/>
      <c r="G20" s="108" t="s">
        <v>41</v>
      </c>
      <c r="H20" s="110">
        <v>0.0</v>
      </c>
      <c r="I20" s="104"/>
      <c r="J20" s="111" t="s">
        <v>63</v>
      </c>
      <c r="K20" s="110">
        <v>1.0</v>
      </c>
      <c r="L20" s="107"/>
      <c r="M20" s="108" t="s">
        <v>85</v>
      </c>
      <c r="N20" s="110">
        <v>1.0</v>
      </c>
      <c r="O20" s="127"/>
    </row>
    <row r="21" ht="15.75" customHeight="1">
      <c r="A21" s="107"/>
      <c r="B21" s="207"/>
      <c r="C21" s="108"/>
      <c r="D21" s="107"/>
      <c r="E21" s="109"/>
      <c r="F21" s="104"/>
      <c r="G21" s="108" t="s">
        <v>42</v>
      </c>
      <c r="H21" s="110">
        <v>5.0</v>
      </c>
      <c r="I21" s="104"/>
      <c r="J21" s="111" t="s">
        <v>82</v>
      </c>
      <c r="K21" s="110">
        <v>3.0</v>
      </c>
      <c r="L21" s="107"/>
      <c r="M21" s="108" t="s">
        <v>83</v>
      </c>
      <c r="N21" s="110">
        <v>3.0</v>
      </c>
      <c r="O21" s="127"/>
    </row>
    <row r="22" ht="15.75" customHeight="1">
      <c r="A22" s="107"/>
      <c r="B22" s="207"/>
      <c r="C22" s="108"/>
      <c r="D22" s="107"/>
      <c r="E22" s="109"/>
      <c r="F22" s="104"/>
      <c r="G22" s="108" t="s">
        <v>126</v>
      </c>
      <c r="H22" s="110">
        <v>0.0</v>
      </c>
      <c r="I22" s="104"/>
      <c r="J22" s="112" t="s">
        <v>50</v>
      </c>
      <c r="K22" s="110">
        <v>5.0</v>
      </c>
      <c r="L22" s="104"/>
      <c r="M22" s="108" t="s">
        <v>101</v>
      </c>
      <c r="N22" s="110">
        <v>5.0</v>
      </c>
      <c r="O22" s="127"/>
    </row>
    <row r="23" ht="15.75" customHeight="1">
      <c r="A23" s="107"/>
      <c r="B23" s="207"/>
      <c r="C23" s="108"/>
      <c r="D23" s="128" t="s">
        <v>131</v>
      </c>
      <c r="E23" s="122">
        <v>0.4</v>
      </c>
      <c r="F23" s="104"/>
      <c r="G23" s="108"/>
      <c r="H23" s="110"/>
      <c r="I23" s="104"/>
      <c r="J23" s="111" t="s">
        <v>126</v>
      </c>
      <c r="K23" s="110">
        <v>0.0</v>
      </c>
      <c r="L23" s="104"/>
      <c r="M23" s="108" t="s">
        <v>132</v>
      </c>
      <c r="N23" s="110">
        <v>0.0</v>
      </c>
      <c r="O23" s="127"/>
    </row>
    <row r="24" ht="15.75" customHeight="1">
      <c r="A24" s="107"/>
      <c r="B24" s="207"/>
      <c r="C24" s="108"/>
      <c r="D24" s="128" t="s">
        <v>133</v>
      </c>
      <c r="E24" s="109">
        <f>(MAX(H20:H24)+MAX(K20:K24)+MAX(N20:N24))*E23</f>
        <v>6</v>
      </c>
      <c r="F24" s="104"/>
      <c r="G24" s="108"/>
      <c r="H24" s="110"/>
      <c r="I24" s="104"/>
      <c r="J24" s="108"/>
      <c r="K24" s="110"/>
      <c r="L24" s="104"/>
      <c r="M24" s="108" t="s">
        <v>134</v>
      </c>
      <c r="N24" s="110">
        <v>0.0</v>
      </c>
      <c r="O24" s="127"/>
    </row>
    <row r="25" ht="15.75" customHeight="1">
      <c r="A25" s="107"/>
      <c r="B25" s="207"/>
      <c r="C25" s="108"/>
      <c r="D25" s="128" t="s">
        <v>135</v>
      </c>
      <c r="E25" s="109">
        <f>(H26+K26+N26)*E23</f>
        <v>4.4</v>
      </c>
      <c r="F25" s="104"/>
      <c r="G25" s="108"/>
      <c r="H25" s="110"/>
      <c r="I25" s="104"/>
      <c r="J25" s="108"/>
      <c r="K25" s="110"/>
      <c r="L25" s="104"/>
      <c r="M25" s="108"/>
      <c r="N25" s="110"/>
      <c r="O25" s="127"/>
    </row>
    <row r="26" ht="15.75" customHeight="1">
      <c r="A26" s="107"/>
      <c r="B26" s="207"/>
      <c r="C26" s="115"/>
      <c r="D26" s="214" t="s">
        <v>135</v>
      </c>
      <c r="E26" s="117">
        <f>E25/E24</f>
        <v>0.7333333333</v>
      </c>
      <c r="F26" s="104"/>
      <c r="G26" s="118" t="str">
        <f>'Bewertungsmatrix Lösungskonzept'!H10</f>
        <v>Ja</v>
      </c>
      <c r="H26" s="119">
        <f>VLOOKUP(G26,G20:H22,2,FALSE())</f>
        <v>5</v>
      </c>
      <c r="I26" s="104"/>
      <c r="J26" s="118" t="str">
        <f>'Bewertungsmatrix Lösungskonzept'!I10</f>
        <v>nahezu vollständig</v>
      </c>
      <c r="K26" s="120">
        <f>VLOOKUP(J26,J20:K23,2,FALSE())</f>
        <v>3</v>
      </c>
      <c r="L26" s="104"/>
      <c r="M26" s="118" t="str">
        <f>'Bewertungsmatrix Lösungskonzept'!J10</f>
        <v>gut</v>
      </c>
      <c r="N26" s="120">
        <f>VLOOKUP(M26,M20:N24,2,FALSE())</f>
        <v>3</v>
      </c>
      <c r="O26" s="127"/>
    </row>
    <row r="27" ht="15.75" customHeight="1">
      <c r="A27" s="104"/>
      <c r="B27" s="210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27"/>
    </row>
    <row r="28" ht="15.75" customHeight="1">
      <c r="A28" s="6"/>
      <c r="B28" s="203"/>
      <c r="C28" s="215" t="str">
        <f>'Bewertungsmatrix Lösungskonzept'!D13</f>
        <v>2.2</v>
      </c>
      <c r="D28" s="102"/>
      <c r="E28" s="103"/>
      <c r="F28" s="104"/>
      <c r="G28" s="105" t="str">
        <f>'Bewertungsmatrix Lösungskonzept'!H12</f>
        <v>Dokument vorhanden</v>
      </c>
      <c r="H28" s="106" t="s">
        <v>56</v>
      </c>
      <c r="I28" s="4"/>
      <c r="J28" s="105" t="str">
        <f>'Bewertungsmatrix Lösungskonzept'!I12</f>
        <v>Gliederung abgearbeitet</v>
      </c>
      <c r="K28" s="106" t="s">
        <v>56</v>
      </c>
      <c r="L28" s="4"/>
      <c r="M28" s="105" t="str">
        <f>'Bewertungsmatrix Lösungskonzept'!J12</f>
        <v>Gesamteindruck
Inhalt und Stil</v>
      </c>
      <c r="N28" s="106" t="s">
        <v>56</v>
      </c>
      <c r="O28" s="206"/>
    </row>
    <row r="29" ht="15.75" customHeight="1">
      <c r="A29" s="107"/>
      <c r="B29" s="207"/>
      <c r="C29" s="108"/>
      <c r="D29" s="107"/>
      <c r="E29" s="109"/>
      <c r="F29" s="104"/>
      <c r="G29" s="108" t="s">
        <v>41</v>
      </c>
      <c r="H29" s="110">
        <v>0.0</v>
      </c>
      <c r="I29" s="104"/>
      <c r="J29" s="111" t="s">
        <v>63</v>
      </c>
      <c r="K29" s="110">
        <v>1.0</v>
      </c>
      <c r="L29" s="107"/>
      <c r="M29" s="108" t="s">
        <v>85</v>
      </c>
      <c r="N29" s="110">
        <v>1.0</v>
      </c>
      <c r="O29" s="127"/>
    </row>
    <row r="30" ht="15.75" customHeight="1">
      <c r="A30" s="107"/>
      <c r="B30" s="207"/>
      <c r="C30" s="108"/>
      <c r="D30" s="107"/>
      <c r="E30" s="109"/>
      <c r="F30" s="104"/>
      <c r="G30" s="108" t="s">
        <v>42</v>
      </c>
      <c r="H30" s="110">
        <v>5.0</v>
      </c>
      <c r="I30" s="104"/>
      <c r="J30" s="111" t="s">
        <v>82</v>
      </c>
      <c r="K30" s="110">
        <v>3.0</v>
      </c>
      <c r="L30" s="107"/>
      <c r="M30" s="108" t="s">
        <v>83</v>
      </c>
      <c r="N30" s="110">
        <v>3.0</v>
      </c>
      <c r="O30" s="127"/>
    </row>
    <row r="31" ht="15.75" customHeight="1">
      <c r="A31" s="107"/>
      <c r="B31" s="207"/>
      <c r="C31" s="108"/>
      <c r="D31" s="107"/>
      <c r="E31" s="109"/>
      <c r="F31" s="104"/>
      <c r="G31" s="108"/>
      <c r="H31" s="110"/>
      <c r="I31" s="104"/>
      <c r="J31" s="112" t="s">
        <v>50</v>
      </c>
      <c r="K31" s="110">
        <v>5.0</v>
      </c>
      <c r="L31" s="104"/>
      <c r="M31" s="108" t="s">
        <v>101</v>
      </c>
      <c r="N31" s="110">
        <v>5.0</v>
      </c>
      <c r="O31" s="127"/>
    </row>
    <row r="32" ht="15.75" customHeight="1">
      <c r="A32" s="107"/>
      <c r="B32" s="207"/>
      <c r="C32" s="108"/>
      <c r="D32" s="128" t="s">
        <v>129</v>
      </c>
      <c r="E32" s="122">
        <v>0.4</v>
      </c>
      <c r="F32" s="104"/>
      <c r="G32" s="108"/>
      <c r="H32" s="110"/>
      <c r="I32" s="104"/>
      <c r="J32" s="108"/>
      <c r="K32" s="110"/>
      <c r="L32" s="104"/>
      <c r="M32" s="108" t="s">
        <v>132</v>
      </c>
      <c r="N32" s="110">
        <v>0.0</v>
      </c>
      <c r="O32" s="127"/>
    </row>
    <row r="33" ht="15.75" customHeight="1">
      <c r="A33" s="107"/>
      <c r="B33" s="207"/>
      <c r="C33" s="108"/>
      <c r="D33" s="128" t="s">
        <v>136</v>
      </c>
      <c r="E33" s="109">
        <f>(MAX(H29:H34)+MAX(K29:K34)+MAX(N29:N34))*E32</f>
        <v>6</v>
      </c>
      <c r="F33" s="104"/>
      <c r="G33" s="108"/>
      <c r="H33" s="110"/>
      <c r="I33" s="104"/>
      <c r="J33" s="108"/>
      <c r="K33" s="110"/>
      <c r="L33" s="104"/>
      <c r="M33" s="108" t="s">
        <v>134</v>
      </c>
      <c r="N33" s="110">
        <v>0.0</v>
      </c>
      <c r="O33" s="127"/>
    </row>
    <row r="34" ht="15.75" customHeight="1">
      <c r="A34" s="107"/>
      <c r="B34" s="207"/>
      <c r="C34" s="108"/>
      <c r="D34" s="128" t="s">
        <v>137</v>
      </c>
      <c r="E34" s="109">
        <f>(H35+K35+N35)*E32</f>
        <v>2.4</v>
      </c>
      <c r="F34" s="104"/>
      <c r="G34" s="108"/>
      <c r="H34" s="110"/>
      <c r="I34" s="104"/>
      <c r="J34" s="108"/>
      <c r="K34" s="110"/>
      <c r="L34" s="104"/>
      <c r="M34" s="108"/>
      <c r="N34" s="110"/>
      <c r="O34" s="127"/>
    </row>
    <row r="35" ht="15.75" customHeight="1">
      <c r="A35" s="107"/>
      <c r="B35" s="207"/>
      <c r="C35" s="115"/>
      <c r="D35" s="214" t="s">
        <v>137</v>
      </c>
      <c r="E35" s="117">
        <f>E34/E33</f>
        <v>0.4</v>
      </c>
      <c r="F35" s="104"/>
      <c r="G35" s="118" t="str">
        <f>'Bewertungsmatrix Lösungskonzept'!H13</f>
        <v>Nein</v>
      </c>
      <c r="H35" s="119">
        <f>VLOOKUP(G35,G29:H30,2,FALSE())</f>
        <v>0</v>
      </c>
      <c r="I35" s="216"/>
      <c r="J35" s="118" t="str">
        <f>'Bewertungsmatrix Lösungskonzept'!I13</f>
        <v>vollständig</v>
      </c>
      <c r="K35" s="120">
        <f>VLOOKUP(J35,J29:K31,2,FALSE())</f>
        <v>5</v>
      </c>
      <c r="L35" s="216"/>
      <c r="M35" s="118" t="str">
        <f>'Bewertungsmatrix Lösungskonzept'!J13</f>
        <v>befriedigend</v>
      </c>
      <c r="N35" s="120">
        <f>VLOOKUP(M35,M29:N33,2,FALSE())</f>
        <v>1</v>
      </c>
      <c r="O35" s="127"/>
    </row>
    <row r="36" ht="15.75" customHeight="1">
      <c r="A36" s="104"/>
      <c r="B36" s="217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3"/>
    </row>
    <row r="37" ht="15.75" customHeight="1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ht="15.75" customHeight="1">
      <c r="A38" s="6"/>
      <c r="B38" s="218"/>
      <c r="C38" s="102"/>
      <c r="D38" s="102"/>
      <c r="E38" s="102"/>
      <c r="F38" s="124"/>
      <c r="G38" s="219"/>
      <c r="H38" s="219"/>
      <c r="I38" s="201"/>
      <c r="J38" s="220"/>
      <c r="K38" s="220"/>
      <c r="L38" s="221"/>
      <c r="O38" s="179"/>
    </row>
    <row r="39" ht="15.75" customHeight="1">
      <c r="A39" s="6"/>
      <c r="B39" s="222"/>
      <c r="C39" s="121" t="str">
        <f>'Bewertungsmatrix Lösungskonzept'!D20</f>
        <v>3.1</v>
      </c>
      <c r="D39" s="102" t="str">
        <f>'Bewertungsmatrix Lösungskonzept'!G20</f>
        <v>EuroDaT</v>
      </c>
      <c r="E39" s="103"/>
      <c r="F39" s="104"/>
      <c r="G39" s="105" t="str">
        <f>'Bewertungsmatrix Lösungskonzept'!H19</f>
        <v>Gesamtbild</v>
      </c>
      <c r="H39" s="106" t="s">
        <v>56</v>
      </c>
      <c r="I39" s="4"/>
      <c r="J39" s="223" t="s">
        <v>138</v>
      </c>
      <c r="K39" s="221"/>
      <c r="L39" s="180"/>
      <c r="O39" s="179"/>
    </row>
    <row r="40" ht="15.75" customHeight="1">
      <c r="A40" s="107"/>
      <c r="B40" s="224"/>
      <c r="C40" s="108"/>
      <c r="D40" s="107"/>
      <c r="E40" s="109"/>
      <c r="F40" s="104"/>
      <c r="G40" s="108" t="s">
        <v>125</v>
      </c>
      <c r="H40" s="110">
        <v>1.0</v>
      </c>
      <c r="I40" s="104"/>
      <c r="J40" s="111" t="s">
        <v>139</v>
      </c>
      <c r="K40" s="225">
        <f>'Eingaben und Ergebnis'!D20</f>
        <v>0</v>
      </c>
      <c r="L40" s="109"/>
      <c r="O40" s="104"/>
    </row>
    <row r="41" ht="15.75" customHeight="1">
      <c r="A41" s="107"/>
      <c r="B41" s="224"/>
      <c r="C41" s="108"/>
      <c r="D41" s="107"/>
      <c r="E41" s="109"/>
      <c r="F41" s="104"/>
      <c r="G41" s="108" t="s">
        <v>89</v>
      </c>
      <c r="H41" s="110">
        <v>3.0</v>
      </c>
      <c r="I41" s="104"/>
      <c r="J41" s="111" t="s">
        <v>140</v>
      </c>
      <c r="K41" s="225" t="str">
        <f>'Eingaben und Ergebnis'!D21</f>
        <v/>
      </c>
      <c r="L41" s="109"/>
      <c r="O41" s="104"/>
    </row>
    <row r="42" ht="15.75" customHeight="1">
      <c r="A42" s="107"/>
      <c r="B42" s="224"/>
      <c r="C42" s="108"/>
      <c r="D42" s="107"/>
      <c r="E42" s="109"/>
      <c r="F42" s="104"/>
      <c r="G42" s="108" t="s">
        <v>77</v>
      </c>
      <c r="H42" s="110">
        <v>5.0</v>
      </c>
      <c r="I42" s="104"/>
      <c r="J42" s="111" t="s">
        <v>141</v>
      </c>
      <c r="K42" s="226" t="str">
        <f>K41/K40</f>
        <v>#DIV/0!</v>
      </c>
      <c r="L42" s="127"/>
      <c r="M42" s="104"/>
      <c r="N42" s="104"/>
      <c r="O42" s="104"/>
    </row>
    <row r="43" ht="15.75" customHeight="1">
      <c r="A43" s="107"/>
      <c r="B43" s="224"/>
      <c r="C43" s="108"/>
      <c r="D43" s="107"/>
      <c r="E43" s="109"/>
      <c r="F43" s="104"/>
      <c r="G43" s="108"/>
      <c r="H43" s="110"/>
      <c r="I43" s="104"/>
      <c r="J43" s="111"/>
      <c r="K43" s="110"/>
      <c r="L43" s="127"/>
      <c r="M43" s="227"/>
      <c r="N43" s="227"/>
      <c r="O43" s="104"/>
    </row>
    <row r="44" ht="15.75" customHeight="1">
      <c r="A44" s="107"/>
      <c r="B44" s="224"/>
      <c r="C44" s="108"/>
      <c r="D44" s="128" t="s">
        <v>142</v>
      </c>
      <c r="E44" s="228">
        <f>H46+K46+E54+E85</f>
        <v>5</v>
      </c>
      <c r="F44" s="104"/>
      <c r="G44" s="131" t="s">
        <v>129</v>
      </c>
      <c r="H44" s="211">
        <v>0.1</v>
      </c>
      <c r="I44" s="104"/>
      <c r="J44" s="131" t="s">
        <v>129</v>
      </c>
      <c r="K44" s="211">
        <v>0.42</v>
      </c>
      <c r="L44" s="127"/>
      <c r="M44" s="104"/>
      <c r="N44" s="104"/>
      <c r="O44" s="104"/>
    </row>
    <row r="45" ht="15.75" customHeight="1">
      <c r="A45" s="107"/>
      <c r="B45" s="224"/>
      <c r="C45" s="108"/>
      <c r="D45" s="128" t="s">
        <v>143</v>
      </c>
      <c r="E45" s="228" t="str">
        <f>H47*H44+K47*K44+E55+E86</f>
        <v>#DIV/0!</v>
      </c>
      <c r="F45" s="104"/>
      <c r="G45" s="133" t="s">
        <v>57</v>
      </c>
      <c r="H45" s="134">
        <f>MAX(H40:H42)</f>
        <v>5</v>
      </c>
      <c r="I45" s="104"/>
      <c r="J45" s="229" t="s">
        <v>57</v>
      </c>
      <c r="K45" s="230">
        <v>5.0</v>
      </c>
      <c r="L45" s="127"/>
      <c r="M45" s="231"/>
      <c r="N45" s="232"/>
      <c r="O45" s="104"/>
    </row>
    <row r="46" ht="15.75" customHeight="1">
      <c r="A46" s="107"/>
      <c r="B46" s="224"/>
      <c r="C46" s="108"/>
      <c r="D46" s="128"/>
      <c r="E46" s="122"/>
      <c r="F46" s="104"/>
      <c r="G46" s="131" t="s">
        <v>144</v>
      </c>
      <c r="H46" s="110">
        <f>H45*H44</f>
        <v>0.5</v>
      </c>
      <c r="I46" s="104"/>
      <c r="J46" s="133" t="s">
        <v>145</v>
      </c>
      <c r="K46" s="233">
        <f>K45*K44</f>
        <v>2.1</v>
      </c>
      <c r="L46" s="127"/>
      <c r="M46" s="128"/>
      <c r="N46" s="234"/>
      <c r="O46" s="104"/>
    </row>
    <row r="47" ht="15.75" customHeight="1">
      <c r="A47" s="107"/>
      <c r="B47" s="224"/>
      <c r="C47" s="115"/>
      <c r="D47" s="214" t="s">
        <v>146</v>
      </c>
      <c r="E47" s="117" t="str">
        <f>E45/E44</f>
        <v>#DIV/0!</v>
      </c>
      <c r="F47" s="104"/>
      <c r="G47" s="235" t="str">
        <f>'Bewertungsmatrix Lösungskonzept'!H20</f>
        <v>Konzepte sind befriedigend abgestimmt</v>
      </c>
      <c r="H47" s="119">
        <f>VLOOKUP(G47,G40:H42,2,FALSE())*H44</f>
        <v>0.3</v>
      </c>
      <c r="I47" s="104"/>
      <c r="J47" s="236" t="s">
        <v>147</v>
      </c>
      <c r="K47" s="237" t="str">
        <f>K42*K45*K44</f>
        <v>#DIV/0!</v>
      </c>
      <c r="L47" s="127"/>
      <c r="M47" s="128"/>
      <c r="N47" s="234"/>
      <c r="O47" s="104"/>
    </row>
    <row r="48" ht="15.75" customHeight="1">
      <c r="A48" s="104"/>
      <c r="B48" s="238"/>
      <c r="C48" s="104"/>
      <c r="D48" s="104"/>
      <c r="E48" s="104"/>
      <c r="F48" s="104"/>
      <c r="G48" s="104"/>
      <c r="H48" s="104"/>
      <c r="I48" s="104"/>
      <c r="J48" s="104"/>
      <c r="K48" s="104"/>
      <c r="L48" s="127"/>
      <c r="M48" s="104"/>
      <c r="N48" s="104"/>
      <c r="O48" s="104"/>
    </row>
    <row r="49" ht="15.75" customHeight="1">
      <c r="A49" s="6"/>
      <c r="B49" s="222"/>
      <c r="C49" s="121" t="str">
        <f>'Bewertungsmatrix Lösungskonzept'!D23</f>
        <v>3.1.1</v>
      </c>
      <c r="D49" s="102" t="str">
        <f>'Bewertungsmatrix Lösungskonzept'!G23</f>
        <v>Feature L1-S: Client-Management über Web-Oberfläche</v>
      </c>
      <c r="E49" s="102"/>
      <c r="F49" s="124"/>
      <c r="G49" s="239" t="str">
        <f>'Bewertungsmatrix Lösungskonzept'!H22</f>
        <v>Gesamteindruck
Inhalt und Stil</v>
      </c>
      <c r="H49" s="239" t="s">
        <v>56</v>
      </c>
      <c r="I49" s="201"/>
      <c r="J49" s="240"/>
      <c r="K49" s="241"/>
      <c r="L49" s="206"/>
      <c r="O49" s="4"/>
    </row>
    <row r="50" ht="15.75" customHeight="1">
      <c r="A50" s="107"/>
      <c r="B50" s="224"/>
      <c r="C50" s="108"/>
      <c r="D50" s="107"/>
      <c r="E50" s="107"/>
      <c r="F50" s="104"/>
      <c r="G50" s="242" t="s">
        <v>85</v>
      </c>
      <c r="H50" s="243">
        <v>1.0</v>
      </c>
      <c r="I50" s="104"/>
      <c r="J50" s="6"/>
      <c r="K50" s="110"/>
      <c r="L50" s="109"/>
      <c r="O50" s="104"/>
    </row>
    <row r="51" ht="15.75" customHeight="1">
      <c r="A51" s="107"/>
      <c r="B51" s="224"/>
      <c r="C51" s="108"/>
      <c r="D51" s="107"/>
      <c r="E51" s="107"/>
      <c r="F51" s="104"/>
      <c r="G51" s="242" t="s">
        <v>83</v>
      </c>
      <c r="H51" s="243">
        <v>3.0</v>
      </c>
      <c r="I51" s="104"/>
      <c r="J51" s="6"/>
      <c r="K51" s="110"/>
      <c r="L51" s="109"/>
      <c r="O51" s="104"/>
    </row>
    <row r="52" ht="15.75" customHeight="1">
      <c r="A52" s="107"/>
      <c r="B52" s="224"/>
      <c r="C52" s="108"/>
      <c r="D52" s="107"/>
      <c r="E52" s="107"/>
      <c r="F52" s="104"/>
      <c r="G52" s="242" t="s">
        <v>101</v>
      </c>
      <c r="H52" s="243">
        <v>5.0</v>
      </c>
      <c r="I52" s="104"/>
      <c r="J52" s="244"/>
      <c r="K52" s="110"/>
      <c r="L52" s="127"/>
      <c r="O52" s="104"/>
    </row>
    <row r="53" ht="15.75" customHeight="1">
      <c r="A53" s="107"/>
      <c r="B53" s="224"/>
      <c r="C53" s="108"/>
      <c r="D53" s="107"/>
      <c r="E53" s="107"/>
      <c r="F53" s="104"/>
      <c r="G53" s="242" t="s">
        <v>132</v>
      </c>
      <c r="H53" s="243">
        <v>0.0</v>
      </c>
      <c r="I53" s="104"/>
      <c r="J53" s="6"/>
      <c r="K53" s="110"/>
      <c r="L53" s="127"/>
      <c r="O53" s="104"/>
    </row>
    <row r="54" ht="15.75" customHeight="1">
      <c r="A54" s="107"/>
      <c r="B54" s="224"/>
      <c r="C54" s="108"/>
      <c r="D54" s="128" t="s">
        <v>148</v>
      </c>
      <c r="E54" s="245">
        <f>H59+H67+K67+H75</f>
        <v>1.2</v>
      </c>
      <c r="F54" s="104"/>
      <c r="G54" s="242" t="s">
        <v>134</v>
      </c>
      <c r="H54" s="243">
        <v>0.0</v>
      </c>
      <c r="I54" s="104"/>
      <c r="J54" s="107"/>
      <c r="K54" s="110"/>
      <c r="L54" s="127"/>
      <c r="O54" s="104"/>
    </row>
    <row r="55" ht="15.75" customHeight="1">
      <c r="A55" s="107"/>
      <c r="B55" s="224"/>
      <c r="C55" s="108"/>
      <c r="D55" s="128" t="s">
        <v>58</v>
      </c>
      <c r="E55" s="107">
        <f>H61+H69+K69+H77</f>
        <v>0.36</v>
      </c>
      <c r="F55" s="104"/>
      <c r="G55" s="242"/>
      <c r="H55" s="243"/>
      <c r="I55" s="104"/>
      <c r="J55" s="107"/>
      <c r="K55" s="110"/>
      <c r="L55" s="127"/>
      <c r="O55" s="104"/>
    </row>
    <row r="56" ht="15.75" customHeight="1">
      <c r="A56" s="107"/>
      <c r="B56" s="224"/>
      <c r="C56" s="108"/>
      <c r="D56" s="128" t="s">
        <v>146</v>
      </c>
      <c r="E56" s="130">
        <f>E55/E54</f>
        <v>0.3</v>
      </c>
      <c r="F56" s="104"/>
      <c r="G56" s="246" t="str">
        <f>'Bewertungsmatrix Lösungskonzept'!H23</f>
        <v>gut</v>
      </c>
      <c r="H56" s="247">
        <f>VLOOKUP(G56,G50:H54,2,FALSE())</f>
        <v>3</v>
      </c>
      <c r="I56" s="104"/>
      <c r="J56" s="107"/>
      <c r="K56" s="248"/>
      <c r="L56" s="127"/>
      <c r="O56" s="104"/>
    </row>
    <row r="57" ht="15.75" customHeight="1">
      <c r="A57" s="104"/>
      <c r="B57" s="238"/>
      <c r="C57" s="126"/>
      <c r="D57" s="104"/>
      <c r="E57" s="104"/>
      <c r="F57" s="104"/>
      <c r="G57" s="249"/>
      <c r="H57" s="250"/>
      <c r="I57" s="104"/>
      <c r="J57" s="104"/>
      <c r="K57" s="127"/>
      <c r="L57" s="127"/>
      <c r="M57" s="104"/>
      <c r="N57" s="104"/>
      <c r="O57" s="104"/>
    </row>
    <row r="58" ht="15.75" customHeight="1">
      <c r="A58" s="104"/>
      <c r="B58" s="238"/>
      <c r="C58" s="126"/>
      <c r="D58" s="104"/>
      <c r="E58" s="104"/>
      <c r="F58" s="104"/>
      <c r="G58" s="251" t="s">
        <v>149</v>
      </c>
      <c r="H58" s="252">
        <f>MAX(H50:H54)</f>
        <v>5</v>
      </c>
      <c r="I58" s="104"/>
      <c r="J58" s="104"/>
      <c r="K58" s="127"/>
      <c r="L58" s="127"/>
      <c r="M58" s="104"/>
      <c r="N58" s="104"/>
      <c r="O58" s="104"/>
    </row>
    <row r="59" ht="15.75" customHeight="1">
      <c r="A59" s="104"/>
      <c r="B59" s="238"/>
      <c r="C59" s="126"/>
      <c r="D59" s="104"/>
      <c r="E59" s="104"/>
      <c r="F59" s="104"/>
      <c r="G59" s="251" t="s">
        <v>150</v>
      </c>
      <c r="H59" s="253">
        <f>H58*H60</f>
        <v>0.3</v>
      </c>
      <c r="I59" s="104"/>
      <c r="J59" s="104"/>
      <c r="K59" s="127"/>
      <c r="L59" s="127"/>
      <c r="M59" s="104"/>
      <c r="N59" s="104"/>
      <c r="O59" s="104"/>
    </row>
    <row r="60" ht="15.75" customHeight="1">
      <c r="A60" s="104"/>
      <c r="B60" s="238"/>
      <c r="C60" s="126"/>
      <c r="D60" s="104"/>
      <c r="E60" s="104"/>
      <c r="F60" s="104"/>
      <c r="G60" s="251" t="s">
        <v>151</v>
      </c>
      <c r="H60" s="254">
        <v>0.06</v>
      </c>
      <c r="I60" s="104"/>
      <c r="J60" s="104"/>
      <c r="K60" s="127"/>
      <c r="L60" s="127"/>
      <c r="M60" s="104"/>
      <c r="N60" s="104"/>
      <c r="O60" s="104"/>
    </row>
    <row r="61" ht="15.75" customHeight="1">
      <c r="A61" s="104"/>
      <c r="B61" s="238"/>
      <c r="C61" s="126"/>
      <c r="D61" s="104"/>
      <c r="E61" s="104"/>
      <c r="F61" s="104"/>
      <c r="G61" s="255" t="s">
        <v>152</v>
      </c>
      <c r="H61" s="256">
        <f>H60*H56</f>
        <v>0.18</v>
      </c>
      <c r="I61" s="104"/>
      <c r="J61" s="104"/>
      <c r="K61" s="127"/>
      <c r="L61" s="127"/>
      <c r="M61" s="104"/>
      <c r="N61" s="104"/>
      <c r="O61" s="104"/>
    </row>
    <row r="62" ht="15.75" customHeight="1">
      <c r="A62" s="257"/>
      <c r="B62" s="258"/>
      <c r="C62" s="259"/>
      <c r="D62" s="260"/>
      <c r="E62" s="260"/>
      <c r="F62" s="260"/>
      <c r="G62" s="261"/>
      <c r="H62" s="261"/>
      <c r="I62" s="261"/>
      <c r="J62" s="261"/>
      <c r="K62" s="262"/>
      <c r="L62" s="127"/>
      <c r="M62" s="104"/>
      <c r="N62" s="104"/>
      <c r="O62" s="104"/>
    </row>
    <row r="63" ht="15.75" customHeight="1">
      <c r="A63" s="257"/>
      <c r="B63" s="258"/>
      <c r="C63" s="263" t="str">
        <f>'Bewertungsmatrix Lösungskonzept'!E25</f>
        <v/>
      </c>
      <c r="D63" s="104" t="str">
        <f>'Bewertungsmatrix Lösungskonzept'!G26</f>
        <v>Fachlich-technisches Lösungskonzept des Bieters</v>
      </c>
      <c r="E63" s="104"/>
      <c r="F63" s="104"/>
      <c r="G63" s="264" t="str">
        <f>'Bewertungsmatrix Lösungskonzept'!H25</f>
        <v>Konzept vorhanden</v>
      </c>
      <c r="H63" s="264" t="s">
        <v>56</v>
      </c>
      <c r="I63" s="265"/>
      <c r="J63" s="266" t="str">
        <f>'Bewertungsmatrix Lösungskonzept'!I25</f>
        <v>Sachverhalte/Gliederung aus 3.1.1.1 berücksichtigt/reflektiert</v>
      </c>
      <c r="K63" s="267" t="s">
        <v>56</v>
      </c>
      <c r="L63" s="127"/>
      <c r="M63" s="104"/>
      <c r="N63" s="104"/>
      <c r="O63" s="104"/>
    </row>
    <row r="64" ht="15.75" customHeight="1">
      <c r="A64" s="257"/>
      <c r="B64" s="258"/>
      <c r="C64" s="263" t="str">
        <f>'Bewertungsmatrix Lösungskonzept'!E26</f>
        <v>3.1.1.2</v>
      </c>
      <c r="D64" s="104"/>
      <c r="E64" s="104"/>
      <c r="F64" s="104"/>
      <c r="G64" s="268" t="str">
        <f>'Bewertungsmatrix Lösungskonzept'!H26</f>
        <v>Nein</v>
      </c>
      <c r="H64" s="268">
        <f>VLOOKUP(G64,G191:H192,2,FALSE())</f>
        <v>0</v>
      </c>
      <c r="I64" s="104"/>
      <c r="J64" s="268" t="str">
        <f>'Bewertungsmatrix Lösungskonzept'!I26</f>
        <v>nahezu vollständig</v>
      </c>
      <c r="K64" s="269">
        <f>VLOOKUP(J64,J191:K197,2,FALSE())</f>
        <v>3</v>
      </c>
      <c r="L64" s="127"/>
      <c r="M64" s="104"/>
      <c r="N64" s="104"/>
      <c r="O64" s="104"/>
    </row>
    <row r="65" ht="15.75" customHeight="1">
      <c r="A65" s="257"/>
      <c r="B65" s="258"/>
      <c r="C65" s="263"/>
      <c r="D65" s="104"/>
      <c r="E65" s="104"/>
      <c r="F65" s="104"/>
      <c r="G65" s="249"/>
      <c r="H65" s="250"/>
      <c r="I65" s="104"/>
      <c r="J65" s="270"/>
      <c r="K65" s="127"/>
      <c r="L65" s="127"/>
      <c r="M65" s="104"/>
      <c r="N65" s="104"/>
      <c r="O65" s="104"/>
    </row>
    <row r="66" ht="15.75" customHeight="1">
      <c r="A66" s="257"/>
      <c r="B66" s="258"/>
      <c r="C66" s="263"/>
      <c r="D66" s="104"/>
      <c r="E66" s="104"/>
      <c r="F66" s="104"/>
      <c r="G66" s="270" t="s">
        <v>149</v>
      </c>
      <c r="H66" s="271">
        <f>H197</f>
        <v>5</v>
      </c>
      <c r="I66" s="104"/>
      <c r="J66" s="270" t="s">
        <v>149</v>
      </c>
      <c r="K66" s="127">
        <f>K197</f>
        <v>5</v>
      </c>
      <c r="L66" s="127"/>
      <c r="M66" s="104"/>
      <c r="N66" s="104"/>
      <c r="O66" s="104"/>
    </row>
    <row r="67" ht="15.75" customHeight="1">
      <c r="A67" s="257"/>
      <c r="B67" s="258"/>
      <c r="C67" s="263"/>
      <c r="D67" s="104"/>
      <c r="E67" s="104"/>
      <c r="F67" s="104"/>
      <c r="G67" s="270" t="s">
        <v>150</v>
      </c>
      <c r="H67" s="271">
        <f>H66*H68</f>
        <v>0.3</v>
      </c>
      <c r="I67" s="104"/>
      <c r="J67" s="270" t="s">
        <v>150</v>
      </c>
      <c r="K67" s="127">
        <f>K66*K68</f>
        <v>0.3</v>
      </c>
      <c r="L67" s="127"/>
      <c r="M67" s="104"/>
      <c r="N67" s="104"/>
      <c r="O67" s="104"/>
    </row>
    <row r="68" ht="15.75" customHeight="1">
      <c r="A68" s="257"/>
      <c r="B68" s="258"/>
      <c r="C68" s="263"/>
      <c r="D68" s="104"/>
      <c r="E68" s="104"/>
      <c r="F68" s="104"/>
      <c r="G68" s="270" t="s">
        <v>151</v>
      </c>
      <c r="H68" s="272">
        <f>H196</f>
        <v>0.06</v>
      </c>
      <c r="I68" s="104"/>
      <c r="J68" s="270" t="s">
        <v>151</v>
      </c>
      <c r="K68" s="273">
        <f>K196</f>
        <v>0.06</v>
      </c>
      <c r="L68" s="127"/>
      <c r="M68" s="104"/>
      <c r="N68" s="104"/>
      <c r="O68" s="104"/>
    </row>
    <row r="69" ht="15.75" customHeight="1">
      <c r="A69" s="257"/>
      <c r="B69" s="258"/>
      <c r="C69" s="263"/>
      <c r="D69" s="104"/>
      <c r="E69" s="104"/>
      <c r="F69" s="104"/>
      <c r="G69" s="274" t="s">
        <v>153</v>
      </c>
      <c r="H69" s="275">
        <f>H66*H64</f>
        <v>0</v>
      </c>
      <c r="I69" s="104"/>
      <c r="J69" s="274" t="s">
        <v>154</v>
      </c>
      <c r="K69" s="276">
        <f>K68*K64</f>
        <v>0.18</v>
      </c>
      <c r="L69" s="127"/>
      <c r="M69" s="104"/>
      <c r="N69" s="104"/>
      <c r="O69" s="104"/>
    </row>
    <row r="70" ht="15.75" customHeight="1">
      <c r="A70" s="257"/>
      <c r="B70" s="258"/>
      <c r="C70" s="259"/>
      <c r="D70" s="260"/>
      <c r="E70" s="260"/>
      <c r="F70" s="277"/>
      <c r="G70" s="278"/>
      <c r="H70" s="278"/>
      <c r="I70" s="279"/>
      <c r="J70" s="279"/>
      <c r="K70" s="280"/>
      <c r="L70" s="127"/>
      <c r="M70" s="104"/>
      <c r="N70" s="104"/>
      <c r="O70" s="104"/>
    </row>
    <row r="71" ht="15.75" customHeight="1">
      <c r="A71" s="257"/>
      <c r="B71" s="258"/>
      <c r="C71" s="263"/>
      <c r="D71" s="104" t="str">
        <f>'Bewertungsmatrix Lösungskonzept'!G28</f>
        <v>Schätzung des Aufwands durch den Bieter</v>
      </c>
      <c r="E71" s="104"/>
      <c r="F71" s="281"/>
      <c r="G71" s="282" t="str">
        <f>'Bewertungsmatrix Lösungskonzept'!H28</f>
        <v>Schätzung nachvollziehbar (Features)</v>
      </c>
      <c r="H71" s="283" t="s">
        <v>56</v>
      </c>
      <c r="K71" s="136"/>
      <c r="L71" s="127"/>
      <c r="M71" s="104"/>
      <c r="N71" s="104"/>
      <c r="O71" s="104"/>
    </row>
    <row r="72" ht="15.75" customHeight="1">
      <c r="A72" s="257"/>
      <c r="B72" s="258"/>
      <c r="C72" s="263" t="str">
        <f>'Bewertungsmatrix Lösungskonzept'!E28</f>
        <v>3.1.1.3</v>
      </c>
      <c r="D72" s="104"/>
      <c r="E72" s="104"/>
      <c r="F72" s="268"/>
      <c r="G72" s="268" t="str">
        <f>'Bewertungsmatrix Lösungskonzept'!H29</f>
        <v>nicht nachvollziehbar</v>
      </c>
      <c r="H72" s="269">
        <f>VLOOKUP(G72,G202:H205,2,FALSE())</f>
        <v>0</v>
      </c>
      <c r="K72" s="136"/>
      <c r="L72" s="127"/>
      <c r="M72" s="104"/>
      <c r="N72" s="104"/>
      <c r="O72" s="104"/>
    </row>
    <row r="73" ht="15.75" customHeight="1">
      <c r="A73" s="104"/>
      <c r="B73" s="238"/>
      <c r="C73" s="126"/>
      <c r="D73" s="104"/>
      <c r="E73" s="104"/>
      <c r="F73" s="104"/>
      <c r="G73" s="284"/>
      <c r="H73" s="285"/>
      <c r="I73" s="104"/>
      <c r="J73" s="104"/>
      <c r="K73" s="127"/>
      <c r="L73" s="127"/>
      <c r="M73" s="104"/>
      <c r="N73" s="104"/>
      <c r="O73" s="104"/>
    </row>
    <row r="74" ht="15.75" customHeight="1">
      <c r="A74" s="104"/>
      <c r="B74" s="238"/>
      <c r="C74" s="126"/>
      <c r="D74" s="104"/>
      <c r="E74" s="104"/>
      <c r="F74" s="104"/>
      <c r="G74" s="270" t="s">
        <v>155</v>
      </c>
      <c r="H74" s="271">
        <f>H208</f>
        <v>5</v>
      </c>
      <c r="I74" s="104"/>
      <c r="J74" s="104"/>
      <c r="K74" s="127"/>
      <c r="L74" s="127"/>
      <c r="M74" s="104"/>
      <c r="N74" s="104"/>
      <c r="O74" s="104"/>
    </row>
    <row r="75" ht="15.75" customHeight="1">
      <c r="A75" s="104"/>
      <c r="B75" s="238"/>
      <c r="C75" s="126"/>
      <c r="D75" s="104"/>
      <c r="E75" s="104"/>
      <c r="F75" s="104"/>
      <c r="G75" s="270" t="s">
        <v>156</v>
      </c>
      <c r="H75" s="271">
        <f>H74*H76</f>
        <v>0.3</v>
      </c>
      <c r="I75" s="104"/>
      <c r="J75" s="104"/>
      <c r="K75" s="127"/>
      <c r="L75" s="127"/>
      <c r="M75" s="104"/>
      <c r="N75" s="104"/>
      <c r="O75" s="104"/>
    </row>
    <row r="76" ht="15.75" customHeight="1">
      <c r="A76" s="104"/>
      <c r="B76" s="238"/>
      <c r="C76" s="126"/>
      <c r="D76" s="104"/>
      <c r="E76" s="104"/>
      <c r="F76" s="104"/>
      <c r="G76" s="270" t="s">
        <v>151</v>
      </c>
      <c r="H76" s="272">
        <f>H207</f>
        <v>0.06</v>
      </c>
      <c r="I76" s="104"/>
      <c r="J76" s="104"/>
      <c r="K76" s="127"/>
      <c r="L76" s="127"/>
      <c r="M76" s="104"/>
      <c r="N76" s="104"/>
      <c r="O76" s="104"/>
    </row>
    <row r="77" ht="15.75" customHeight="1">
      <c r="A77" s="104"/>
      <c r="B77" s="238"/>
      <c r="C77" s="126"/>
      <c r="D77" s="104"/>
      <c r="E77" s="104"/>
      <c r="F77" s="104"/>
      <c r="G77" s="274" t="s">
        <v>157</v>
      </c>
      <c r="H77" s="275">
        <f>H76*H72</f>
        <v>0</v>
      </c>
      <c r="I77" s="104"/>
      <c r="J77" s="104"/>
      <c r="K77" s="127"/>
      <c r="L77" s="127"/>
      <c r="M77" s="104"/>
      <c r="N77" s="104"/>
      <c r="O77" s="104"/>
    </row>
    <row r="78" ht="15.75" customHeight="1">
      <c r="A78" s="104"/>
      <c r="B78" s="238"/>
      <c r="C78" s="140"/>
      <c r="D78" s="141"/>
      <c r="E78" s="141"/>
      <c r="F78" s="141"/>
      <c r="G78" s="142"/>
      <c r="H78" s="142"/>
      <c r="I78" s="141"/>
      <c r="J78" s="141"/>
      <c r="K78" s="143"/>
      <c r="L78" s="127"/>
      <c r="M78" s="104"/>
      <c r="N78" s="104"/>
      <c r="O78" s="104"/>
    </row>
    <row r="79" ht="15.75" customHeight="1">
      <c r="A79" s="104"/>
      <c r="B79" s="238"/>
      <c r="C79" s="104"/>
      <c r="D79" s="104"/>
      <c r="E79" s="104"/>
      <c r="F79" s="104"/>
      <c r="G79" s="104"/>
      <c r="H79" s="104"/>
      <c r="I79" s="104"/>
      <c r="J79" s="104"/>
      <c r="K79" s="104"/>
      <c r="L79" s="127"/>
      <c r="M79" s="104"/>
      <c r="N79" s="104"/>
      <c r="O79" s="104"/>
    </row>
    <row r="80" ht="15.75" customHeight="1">
      <c r="A80" s="6"/>
      <c r="B80" s="222"/>
      <c r="C80" s="121" t="str">
        <f>'Bewertungsmatrix Lösungskonzept'!D32</f>
        <v>3.1.2</v>
      </c>
      <c r="D80" s="102" t="str">
        <f>'Bewertungsmatrix Lösungskonzept'!G32</f>
        <v>Feature L1-M: Data Management API Operator</v>
      </c>
      <c r="E80" s="102"/>
      <c r="F80" s="124"/>
      <c r="G80" s="239" t="str">
        <f>'Bewertungsmatrix Lösungskonzept'!H31</f>
        <v>Gesamteindruck
Inhalt und Stil</v>
      </c>
      <c r="H80" s="239" t="s">
        <v>56</v>
      </c>
      <c r="I80" s="201"/>
      <c r="J80" s="240"/>
      <c r="K80" s="241"/>
      <c r="L80" s="206"/>
      <c r="O80" s="4"/>
    </row>
    <row r="81" ht="15.75" customHeight="1">
      <c r="A81" s="107"/>
      <c r="B81" s="224"/>
      <c r="C81" s="108"/>
      <c r="D81" s="107"/>
      <c r="E81" s="107"/>
      <c r="F81" s="104"/>
      <c r="G81" s="242" t="s">
        <v>85</v>
      </c>
      <c r="H81" s="243">
        <v>1.0</v>
      </c>
      <c r="I81" s="104"/>
      <c r="J81" s="6"/>
      <c r="K81" s="110"/>
      <c r="L81" s="109"/>
      <c r="O81" s="104"/>
    </row>
    <row r="82" ht="15.75" customHeight="1">
      <c r="A82" s="107"/>
      <c r="B82" s="224"/>
      <c r="C82" s="108"/>
      <c r="D82" s="107"/>
      <c r="E82" s="107"/>
      <c r="F82" s="104"/>
      <c r="G82" s="242" t="s">
        <v>83</v>
      </c>
      <c r="H82" s="243">
        <v>3.0</v>
      </c>
      <c r="I82" s="104"/>
      <c r="J82" s="6"/>
      <c r="K82" s="110"/>
      <c r="L82" s="109"/>
      <c r="O82" s="104"/>
    </row>
    <row r="83" ht="15.75" customHeight="1">
      <c r="A83" s="107"/>
      <c r="B83" s="224"/>
      <c r="C83" s="108"/>
      <c r="D83" s="107"/>
      <c r="E83" s="107"/>
      <c r="F83" s="104"/>
      <c r="G83" s="242" t="s">
        <v>101</v>
      </c>
      <c r="H83" s="243">
        <v>5.0</v>
      </c>
      <c r="I83" s="104"/>
      <c r="J83" s="244"/>
      <c r="K83" s="110"/>
      <c r="L83" s="127"/>
      <c r="O83" s="104"/>
    </row>
    <row r="84" ht="15.75" customHeight="1">
      <c r="A84" s="107"/>
      <c r="B84" s="224"/>
      <c r="C84" s="108"/>
      <c r="D84" s="107"/>
      <c r="E84" s="107"/>
      <c r="F84" s="104"/>
      <c r="G84" s="242" t="s">
        <v>132</v>
      </c>
      <c r="H84" s="243">
        <v>0.0</v>
      </c>
      <c r="I84" s="104"/>
      <c r="J84" s="6"/>
      <c r="K84" s="110"/>
      <c r="L84" s="127"/>
      <c r="O84" s="104"/>
    </row>
    <row r="85" ht="15.75" customHeight="1">
      <c r="A85" s="107"/>
      <c r="B85" s="224"/>
      <c r="C85" s="108"/>
      <c r="D85" s="128" t="s">
        <v>57</v>
      </c>
      <c r="E85" s="245">
        <f>H90+H98+K98+H106</f>
        <v>1.2</v>
      </c>
      <c r="F85" s="104"/>
      <c r="G85" s="242" t="s">
        <v>134</v>
      </c>
      <c r="H85" s="243">
        <v>0.0</v>
      </c>
      <c r="I85" s="104"/>
      <c r="J85" s="107"/>
      <c r="K85" s="110"/>
      <c r="L85" s="127"/>
      <c r="O85" s="104"/>
    </row>
    <row r="86" ht="15.75" customHeight="1">
      <c r="A86" s="107"/>
      <c r="B86" s="224"/>
      <c r="C86" s="108"/>
      <c r="D86" s="128" t="s">
        <v>58</v>
      </c>
      <c r="E86" s="107">
        <f>H92+H100+K100+H108</f>
        <v>0.48</v>
      </c>
      <c r="F86" s="104"/>
      <c r="G86" s="242"/>
      <c r="H86" s="243"/>
      <c r="I86" s="104"/>
      <c r="J86" s="107"/>
      <c r="K86" s="110"/>
      <c r="L86" s="127"/>
      <c r="O86" s="104"/>
    </row>
    <row r="87" ht="15.75" customHeight="1">
      <c r="A87" s="107"/>
      <c r="B87" s="224"/>
      <c r="C87" s="108"/>
      <c r="D87" s="128" t="s">
        <v>146</v>
      </c>
      <c r="E87" s="130">
        <f>E86/E85</f>
        <v>0.4</v>
      </c>
      <c r="F87" s="104"/>
      <c r="G87" s="246" t="str">
        <f>'Bewertungsmatrix Lösungskonzept'!H32</f>
        <v>sehr gut</v>
      </c>
      <c r="H87" s="247">
        <f>VLOOKUP(G87,G81:H85,2,FALSE())</f>
        <v>5</v>
      </c>
      <c r="I87" s="104"/>
      <c r="J87" s="107"/>
      <c r="K87" s="248"/>
      <c r="L87" s="127"/>
      <c r="O87" s="104"/>
    </row>
    <row r="88" ht="15.75" customHeight="1">
      <c r="A88" s="286"/>
      <c r="B88" s="287"/>
      <c r="C88" s="288"/>
      <c r="D88" s="104"/>
      <c r="E88" s="104"/>
      <c r="F88" s="104"/>
      <c r="G88" s="249"/>
      <c r="H88" s="250"/>
      <c r="I88" s="104"/>
      <c r="J88" s="104"/>
      <c r="K88" s="127"/>
      <c r="L88" s="127"/>
      <c r="M88" s="104"/>
      <c r="N88" s="104"/>
      <c r="O88" s="104"/>
    </row>
    <row r="89" ht="15.75" customHeight="1">
      <c r="A89" s="286"/>
      <c r="B89" s="287"/>
      <c r="C89" s="288"/>
      <c r="D89" s="104"/>
      <c r="E89" s="104"/>
      <c r="F89" s="104"/>
      <c r="G89" s="251" t="s">
        <v>149</v>
      </c>
      <c r="H89" s="252">
        <f>MAX(H81:H85)</f>
        <v>5</v>
      </c>
      <c r="I89" s="104"/>
      <c r="J89" s="104"/>
      <c r="K89" s="127"/>
      <c r="L89" s="127"/>
      <c r="M89" s="104"/>
      <c r="N89" s="104"/>
      <c r="O89" s="104"/>
    </row>
    <row r="90" ht="15.75" customHeight="1">
      <c r="A90" s="286"/>
      <c r="B90" s="287"/>
      <c r="C90" s="288"/>
      <c r="D90" s="104"/>
      <c r="E90" s="104"/>
      <c r="F90" s="104"/>
      <c r="G90" s="251" t="s">
        <v>150</v>
      </c>
      <c r="H90" s="253">
        <f>H89*H91</f>
        <v>0.3</v>
      </c>
      <c r="I90" s="104"/>
      <c r="J90" s="104"/>
      <c r="K90" s="127"/>
      <c r="L90" s="127"/>
      <c r="M90" s="104"/>
      <c r="N90" s="104"/>
      <c r="O90" s="104"/>
    </row>
    <row r="91" ht="15.75" customHeight="1">
      <c r="A91" s="286"/>
      <c r="B91" s="287"/>
      <c r="C91" s="288"/>
      <c r="D91" s="104"/>
      <c r="E91" s="104"/>
      <c r="F91" s="104"/>
      <c r="G91" s="251" t="s">
        <v>151</v>
      </c>
      <c r="H91" s="254">
        <v>0.06</v>
      </c>
      <c r="I91" s="104"/>
      <c r="J91" s="104"/>
      <c r="K91" s="127"/>
      <c r="L91" s="127"/>
      <c r="M91" s="104"/>
      <c r="N91" s="104"/>
      <c r="O91" s="104"/>
    </row>
    <row r="92" ht="15.75" customHeight="1">
      <c r="A92" s="286"/>
      <c r="B92" s="287"/>
      <c r="C92" s="288"/>
      <c r="D92" s="104"/>
      <c r="E92" s="104"/>
      <c r="F92" s="104"/>
      <c r="G92" s="255" t="s">
        <v>152</v>
      </c>
      <c r="H92" s="256">
        <f>H91*H87</f>
        <v>0.3</v>
      </c>
      <c r="I92" s="104"/>
      <c r="J92" s="104"/>
      <c r="K92" s="127"/>
      <c r="L92" s="127"/>
      <c r="M92" s="104"/>
      <c r="N92" s="104"/>
      <c r="O92" s="104"/>
    </row>
    <row r="93" ht="15.75" customHeight="1">
      <c r="A93" s="286"/>
      <c r="B93" s="287"/>
      <c r="C93" s="288"/>
      <c r="D93" s="104"/>
      <c r="E93" s="104"/>
      <c r="F93" s="104"/>
      <c r="G93" s="104"/>
      <c r="H93" s="104"/>
      <c r="I93" s="104"/>
      <c r="J93" s="104"/>
      <c r="K93" s="127"/>
      <c r="L93" s="127"/>
      <c r="M93" s="104"/>
      <c r="N93" s="104"/>
      <c r="O93" s="104"/>
    </row>
    <row r="94" ht="15.75" customHeight="1">
      <c r="A94" s="286"/>
      <c r="B94" s="287"/>
      <c r="C94" s="289" t="str">
        <f>'Bewertungsmatrix Lösungskonzept'!E35</f>
        <v>3.1.2.2</v>
      </c>
      <c r="D94" s="290" t="str">
        <f>'Bewertungsmatrix Lösungskonzept'!G35</f>
        <v>Fachlich-technisches Lösungskonzept des Bieters</v>
      </c>
      <c r="E94" s="290"/>
      <c r="F94" s="290"/>
      <c r="G94" s="291" t="str">
        <f>'Bewertungsmatrix Lösungskonzept'!H34</f>
        <v>Konzept vorhanden</v>
      </c>
      <c r="H94" s="291" t="s">
        <v>56</v>
      </c>
      <c r="I94" s="292"/>
      <c r="J94" s="282" t="str">
        <f>'Bewertungsmatrix Lösungskonzept'!I34</f>
        <v>Sachverhalte aus 3.1.2.1 berücksichtigt/reflektiert</v>
      </c>
      <c r="K94" s="283" t="s">
        <v>56</v>
      </c>
      <c r="L94" s="127"/>
      <c r="M94" s="104"/>
      <c r="N94" s="104"/>
      <c r="O94" s="104"/>
    </row>
    <row r="95" ht="15.75" customHeight="1">
      <c r="A95" s="286"/>
      <c r="B95" s="287"/>
      <c r="C95" s="288"/>
      <c r="D95" s="104"/>
      <c r="E95" s="104"/>
      <c r="F95" s="104"/>
      <c r="G95" s="268" t="str">
        <f>'Bewertungsmatrix Lösungskonzept'!H35</f>
        <v>Nein</v>
      </c>
      <c r="H95" s="268">
        <f>VLOOKUP(G95,G191:H192,2,FALSE())</f>
        <v>0</v>
      </c>
      <c r="I95" s="104"/>
      <c r="J95" s="268" t="str">
        <f>'Bewertungsmatrix Lösungskonzept'!I35</f>
        <v>teilweise</v>
      </c>
      <c r="K95" s="269">
        <f>VLOOKUP(J95,J191:K197,2,FALSE())</f>
        <v>1</v>
      </c>
      <c r="L95" s="127"/>
      <c r="M95" s="104"/>
      <c r="N95" s="104"/>
      <c r="O95" s="104"/>
    </row>
    <row r="96" ht="15.75" customHeight="1">
      <c r="A96" s="286"/>
      <c r="B96" s="287"/>
      <c r="C96" s="288"/>
      <c r="D96" s="104"/>
      <c r="E96" s="104"/>
      <c r="F96" s="104"/>
      <c r="G96" s="249"/>
      <c r="H96" s="250"/>
      <c r="I96" s="104"/>
      <c r="J96" s="270"/>
      <c r="K96" s="127"/>
      <c r="L96" s="127"/>
      <c r="M96" s="104"/>
      <c r="N96" s="104"/>
      <c r="O96" s="104"/>
    </row>
    <row r="97" ht="15.75" customHeight="1">
      <c r="A97" s="286"/>
      <c r="B97" s="287"/>
      <c r="C97" s="288"/>
      <c r="D97" s="104"/>
      <c r="E97" s="104"/>
      <c r="F97" s="104"/>
      <c r="G97" s="270" t="s">
        <v>149</v>
      </c>
      <c r="H97" s="271">
        <f>H197</f>
        <v>5</v>
      </c>
      <c r="I97" s="104"/>
      <c r="J97" s="270" t="s">
        <v>155</v>
      </c>
      <c r="K97" s="127">
        <f>K197</f>
        <v>5</v>
      </c>
      <c r="L97" s="127"/>
      <c r="M97" s="104"/>
      <c r="N97" s="104"/>
      <c r="O97" s="104"/>
    </row>
    <row r="98" ht="15.75" customHeight="1">
      <c r="A98" s="286"/>
      <c r="B98" s="287"/>
      <c r="C98" s="288"/>
      <c r="D98" s="104"/>
      <c r="E98" s="104"/>
      <c r="F98" s="104"/>
      <c r="G98" s="270" t="s">
        <v>150</v>
      </c>
      <c r="H98" s="271">
        <f>H97*H99</f>
        <v>0.3</v>
      </c>
      <c r="I98" s="104"/>
      <c r="J98" s="270" t="s">
        <v>150</v>
      </c>
      <c r="K98" s="127">
        <f>K97*K99</f>
        <v>0.3</v>
      </c>
      <c r="L98" s="127"/>
      <c r="M98" s="104"/>
      <c r="N98" s="104"/>
      <c r="O98" s="104"/>
    </row>
    <row r="99" ht="15.75" customHeight="1">
      <c r="A99" s="286"/>
      <c r="B99" s="287"/>
      <c r="C99" s="288"/>
      <c r="D99" s="104"/>
      <c r="E99" s="104"/>
      <c r="F99" s="104"/>
      <c r="G99" s="270" t="s">
        <v>151</v>
      </c>
      <c r="H99" s="272">
        <f>H196</f>
        <v>0.06</v>
      </c>
      <c r="I99" s="104"/>
      <c r="J99" s="270" t="s">
        <v>151</v>
      </c>
      <c r="K99" s="273">
        <f>K196</f>
        <v>0.06</v>
      </c>
      <c r="L99" s="127"/>
      <c r="M99" s="104"/>
      <c r="N99" s="104"/>
      <c r="O99" s="104"/>
    </row>
    <row r="100" ht="15.75" customHeight="1">
      <c r="A100" s="286"/>
      <c r="B100" s="287"/>
      <c r="C100" s="288"/>
      <c r="D100" s="104"/>
      <c r="E100" s="104"/>
      <c r="F100" s="104"/>
      <c r="G100" s="274" t="s">
        <v>153</v>
      </c>
      <c r="H100" s="275">
        <f>H95*H99</f>
        <v>0</v>
      </c>
      <c r="I100" s="104"/>
      <c r="J100" s="293" t="s">
        <v>154</v>
      </c>
      <c r="K100" s="294">
        <f>K99*K95</f>
        <v>0.06</v>
      </c>
      <c r="L100" s="127"/>
      <c r="M100" s="104"/>
      <c r="N100" s="104"/>
      <c r="O100" s="104"/>
    </row>
    <row r="101" ht="15.75" customHeight="1">
      <c r="A101" s="286"/>
      <c r="B101" s="287"/>
      <c r="C101" s="295"/>
      <c r="D101" s="260"/>
      <c r="E101" s="260"/>
      <c r="F101" s="260"/>
      <c r="G101" s="260"/>
      <c r="H101" s="260"/>
      <c r="I101" s="260"/>
      <c r="J101" s="260"/>
      <c r="K101" s="296"/>
      <c r="L101" s="127"/>
      <c r="M101" s="104"/>
      <c r="N101" s="104"/>
      <c r="O101" s="104"/>
    </row>
    <row r="102" ht="15.75" customHeight="1">
      <c r="A102" s="286"/>
      <c r="B102" s="287"/>
      <c r="C102" s="288" t="str">
        <f>'Bewertungsmatrix Lösungskonzept'!E37</f>
        <v>3.1.2.3</v>
      </c>
      <c r="D102" s="104" t="str">
        <f>'Bewertungsmatrix Lösungskonzept'!G37</f>
        <v>Schätzung des Aufwands durch den Bieter</v>
      </c>
      <c r="E102" s="104"/>
      <c r="F102" s="104"/>
      <c r="G102" s="291" t="str">
        <f>'Bewertungsmatrix Lösungskonzept'!H37</f>
        <v>Schätzung nachvollziehbar (Features)</v>
      </c>
      <c r="H102" s="297" t="s">
        <v>56</v>
      </c>
      <c r="I102" s="265"/>
      <c r="K102" s="136"/>
      <c r="L102" s="127"/>
      <c r="M102" s="104"/>
      <c r="N102" s="104"/>
      <c r="O102" s="104"/>
    </row>
    <row r="103" ht="15.75" customHeight="1">
      <c r="A103" s="286"/>
      <c r="B103" s="287"/>
      <c r="C103" s="288"/>
      <c r="D103" s="104"/>
      <c r="E103" s="104"/>
      <c r="F103" s="104"/>
      <c r="G103" s="268" t="str">
        <f>'Bewertungsmatrix Lösungskonzept'!H38</f>
        <v>nachvollziehbar</v>
      </c>
      <c r="H103" s="269">
        <f>VLOOKUP(G103,G202:H205,2,FALSE())</f>
        <v>2</v>
      </c>
      <c r="I103" s="104"/>
      <c r="K103" s="136"/>
      <c r="L103" s="127"/>
      <c r="M103" s="104"/>
      <c r="N103" s="104"/>
      <c r="O103" s="104"/>
    </row>
    <row r="104" ht="15.75" customHeight="1">
      <c r="A104" s="286"/>
      <c r="B104" s="287"/>
      <c r="C104" s="288"/>
      <c r="D104" s="104"/>
      <c r="E104" s="104"/>
      <c r="F104" s="104"/>
      <c r="G104" s="249"/>
      <c r="H104" s="250"/>
      <c r="I104" s="104"/>
      <c r="J104" s="104"/>
      <c r="K104" s="127"/>
      <c r="L104" s="127"/>
      <c r="M104" s="104"/>
      <c r="N104" s="104"/>
      <c r="O104" s="104"/>
    </row>
    <row r="105" ht="15.75" customHeight="1">
      <c r="A105" s="286"/>
      <c r="B105" s="287"/>
      <c r="C105" s="288"/>
      <c r="D105" s="104"/>
      <c r="E105" s="104"/>
      <c r="F105" s="104"/>
      <c r="G105" s="270" t="s">
        <v>155</v>
      </c>
      <c r="H105" s="271">
        <f>H208</f>
        <v>5</v>
      </c>
      <c r="I105" s="104"/>
      <c r="J105" s="104"/>
      <c r="K105" s="127"/>
      <c r="L105" s="127"/>
      <c r="M105" s="104"/>
      <c r="N105" s="104"/>
      <c r="O105" s="104"/>
    </row>
    <row r="106" ht="15.75" customHeight="1">
      <c r="A106" s="286"/>
      <c r="B106" s="287"/>
      <c r="C106" s="288"/>
      <c r="D106" s="104"/>
      <c r="E106" s="104"/>
      <c r="F106" s="104"/>
      <c r="G106" s="270" t="s">
        <v>150</v>
      </c>
      <c r="H106" s="271">
        <f>H105*H107</f>
        <v>0.3</v>
      </c>
      <c r="I106" s="104"/>
      <c r="J106" s="104"/>
      <c r="K106" s="127"/>
      <c r="L106" s="127"/>
      <c r="M106" s="104"/>
      <c r="N106" s="104"/>
      <c r="O106" s="104"/>
    </row>
    <row r="107" ht="15.75" customHeight="1">
      <c r="A107" s="286"/>
      <c r="B107" s="287"/>
      <c r="C107" s="288"/>
      <c r="D107" s="104"/>
      <c r="E107" s="104"/>
      <c r="F107" s="104"/>
      <c r="G107" s="270" t="s">
        <v>151</v>
      </c>
      <c r="H107" s="272">
        <f>H207</f>
        <v>0.06</v>
      </c>
      <c r="I107" s="104"/>
      <c r="J107" s="104"/>
      <c r="K107" s="127"/>
      <c r="L107" s="127"/>
      <c r="M107" s="104"/>
      <c r="N107" s="104"/>
      <c r="O107" s="104"/>
    </row>
    <row r="108" ht="15.75" customHeight="1">
      <c r="A108" s="286"/>
      <c r="B108" s="287"/>
      <c r="C108" s="288"/>
      <c r="D108" s="104"/>
      <c r="E108" s="104"/>
      <c r="F108" s="104"/>
      <c r="G108" s="274" t="s">
        <v>157</v>
      </c>
      <c r="H108" s="275">
        <f>H107*H103</f>
        <v>0.12</v>
      </c>
      <c r="I108" s="104"/>
      <c r="J108" s="104"/>
      <c r="K108" s="127"/>
      <c r="L108" s="127"/>
      <c r="M108" s="104"/>
      <c r="N108" s="104"/>
      <c r="O108" s="104"/>
    </row>
    <row r="109" ht="15.75" customHeight="1">
      <c r="A109" s="286"/>
      <c r="B109" s="287"/>
      <c r="C109" s="298"/>
      <c r="D109" s="141"/>
      <c r="E109" s="141"/>
      <c r="F109" s="141"/>
      <c r="G109" s="141"/>
      <c r="H109" s="141"/>
      <c r="I109" s="141"/>
      <c r="J109" s="141"/>
      <c r="K109" s="143"/>
      <c r="L109" s="127"/>
      <c r="M109" s="104"/>
      <c r="N109" s="104"/>
      <c r="O109" s="104"/>
    </row>
    <row r="110" ht="15.75" customHeight="1">
      <c r="A110" s="286"/>
      <c r="B110" s="299"/>
      <c r="C110" s="300"/>
      <c r="D110" s="141"/>
      <c r="E110" s="141"/>
      <c r="F110" s="141"/>
      <c r="G110" s="141"/>
      <c r="H110" s="141"/>
      <c r="I110" s="141"/>
      <c r="J110" s="141"/>
      <c r="K110" s="141"/>
      <c r="L110" s="143"/>
      <c r="M110" s="104"/>
      <c r="N110" s="104"/>
      <c r="O110" s="104"/>
    </row>
    <row r="111" ht="15.75" customHeight="1">
      <c r="A111" s="286"/>
      <c r="B111" s="286"/>
      <c r="C111" s="286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</row>
    <row r="112" ht="15.75" customHeight="1">
      <c r="A112" s="286"/>
      <c r="B112" s="301"/>
      <c r="C112" s="302"/>
      <c r="D112" s="124"/>
      <c r="E112" s="124"/>
      <c r="F112" s="124"/>
      <c r="G112" s="124"/>
      <c r="H112" s="124"/>
      <c r="I112" s="124"/>
      <c r="J112" s="124"/>
      <c r="K112" s="124"/>
      <c r="L112" s="125"/>
      <c r="M112" s="104"/>
      <c r="N112" s="104"/>
      <c r="O112" s="104"/>
    </row>
    <row r="113" ht="15.75" customHeight="1">
      <c r="A113" s="6"/>
      <c r="B113" s="303"/>
      <c r="C113" s="121" t="str">
        <f>'Bewertungsmatrix Lösungskonzept'!D42</f>
        <v>3.2</v>
      </c>
      <c r="D113" s="102" t="str">
        <f>'Bewertungsmatrix Lösungskonzept'!G42</f>
        <v>safeAML</v>
      </c>
      <c r="E113" s="103"/>
      <c r="F113" s="104"/>
      <c r="G113" s="105" t="str">
        <f>'Bewertungsmatrix Lösungskonzept'!H41</f>
        <v>Gesamtbild</v>
      </c>
      <c r="H113" s="106" t="s">
        <v>56</v>
      </c>
      <c r="I113" s="4"/>
      <c r="J113" s="223" t="s">
        <v>138</v>
      </c>
      <c r="K113" s="221"/>
      <c r="L113" s="93"/>
      <c r="M113" s="92"/>
      <c r="N113" s="92"/>
      <c r="O113" s="92"/>
    </row>
    <row r="114" ht="15.75" customHeight="1">
      <c r="A114" s="107"/>
      <c r="B114" s="304"/>
      <c r="C114" s="108"/>
      <c r="D114" s="107"/>
      <c r="E114" s="109"/>
      <c r="F114" s="104"/>
      <c r="G114" s="108" t="s">
        <v>125</v>
      </c>
      <c r="H114" s="110">
        <v>1.0</v>
      </c>
      <c r="I114" s="104"/>
      <c r="J114" s="111" t="s">
        <v>158</v>
      </c>
      <c r="K114" s="225">
        <f>'Eingaben und Ergebnis'!D26</f>
        <v>0</v>
      </c>
      <c r="L114" s="109"/>
      <c r="M114" s="107"/>
      <c r="N114" s="6"/>
      <c r="O114" s="104"/>
    </row>
    <row r="115" ht="15.75" customHeight="1">
      <c r="A115" s="107"/>
      <c r="B115" s="304"/>
      <c r="C115" s="108"/>
      <c r="D115" s="107"/>
      <c r="E115" s="109"/>
      <c r="F115" s="104"/>
      <c r="G115" s="108" t="s">
        <v>89</v>
      </c>
      <c r="H115" s="110">
        <v>3.0</v>
      </c>
      <c r="I115" s="104"/>
      <c r="J115" s="111" t="s">
        <v>140</v>
      </c>
      <c r="K115" s="225" t="str">
        <f>'Eingaben und Ergebnis'!D27</f>
        <v/>
      </c>
      <c r="L115" s="109"/>
      <c r="M115" s="107"/>
      <c r="N115" s="6"/>
      <c r="O115" s="104"/>
    </row>
    <row r="116" ht="15.75" customHeight="1">
      <c r="A116" s="107"/>
      <c r="B116" s="304"/>
      <c r="C116" s="108"/>
      <c r="D116" s="107"/>
      <c r="E116" s="109"/>
      <c r="F116" s="104"/>
      <c r="G116" s="108" t="s">
        <v>77</v>
      </c>
      <c r="H116" s="110">
        <v>5.0</v>
      </c>
      <c r="I116" s="104"/>
      <c r="J116" s="111" t="s">
        <v>141</v>
      </c>
      <c r="K116" s="226" t="str">
        <f>K115/K114</f>
        <v>#DIV/0!</v>
      </c>
      <c r="L116" s="127"/>
      <c r="M116" s="107"/>
      <c r="N116" s="6"/>
      <c r="O116" s="104"/>
    </row>
    <row r="117" ht="15.75" customHeight="1">
      <c r="A117" s="107"/>
      <c r="B117" s="304"/>
      <c r="C117" s="108"/>
      <c r="D117" s="107"/>
      <c r="E117" s="109"/>
      <c r="F117" s="104"/>
      <c r="G117" s="108" t="s">
        <v>126</v>
      </c>
      <c r="H117" s="110">
        <v>0.0</v>
      </c>
      <c r="I117" s="104"/>
      <c r="J117" s="111"/>
      <c r="K117" s="110"/>
      <c r="L117" s="127"/>
      <c r="M117" s="107"/>
      <c r="N117" s="6"/>
      <c r="O117" s="104"/>
    </row>
    <row r="118" ht="15.75" customHeight="1">
      <c r="A118" s="107"/>
      <c r="B118" s="304"/>
      <c r="C118" s="108"/>
      <c r="D118" s="128"/>
      <c r="E118" s="109"/>
      <c r="F118" s="104"/>
      <c r="G118" s="108"/>
      <c r="H118" s="110"/>
      <c r="I118" s="104"/>
      <c r="J118" s="111"/>
      <c r="K118" s="110"/>
      <c r="L118" s="127"/>
      <c r="M118" s="107"/>
      <c r="N118" s="6"/>
      <c r="O118" s="104"/>
    </row>
    <row r="119" ht="15.75" customHeight="1">
      <c r="A119" s="107"/>
      <c r="B119" s="304"/>
      <c r="C119" s="108"/>
      <c r="D119" s="128"/>
      <c r="E119" s="109"/>
      <c r="F119" s="104"/>
      <c r="G119" s="131" t="s">
        <v>129</v>
      </c>
      <c r="H119" s="211">
        <v>0.1</v>
      </c>
      <c r="I119" s="104"/>
      <c r="J119" s="131" t="s">
        <v>129</v>
      </c>
      <c r="K119" s="211">
        <v>0.42</v>
      </c>
      <c r="L119" s="127"/>
      <c r="M119" s="107"/>
      <c r="N119" s="6"/>
      <c r="O119" s="104"/>
    </row>
    <row r="120" ht="15.75" customHeight="1">
      <c r="A120" s="107"/>
      <c r="B120" s="304"/>
      <c r="C120" s="108"/>
      <c r="D120" s="128" t="s">
        <v>159</v>
      </c>
      <c r="E120" s="228">
        <f>H121+K121+E130+E161</f>
        <v>5</v>
      </c>
      <c r="F120" s="104"/>
      <c r="G120" s="133" t="s">
        <v>57</v>
      </c>
      <c r="H120" s="134">
        <f>MAX(H114:H117)</f>
        <v>5</v>
      </c>
      <c r="I120" s="104"/>
      <c r="J120" s="229" t="s">
        <v>57</v>
      </c>
      <c r="K120" s="230">
        <v>5.0</v>
      </c>
      <c r="L120" s="127"/>
      <c r="M120" s="107"/>
      <c r="N120" s="6"/>
      <c r="O120" s="104"/>
    </row>
    <row r="121" ht="15.75" customHeight="1">
      <c r="A121" s="107"/>
      <c r="B121" s="304"/>
      <c r="C121" s="108"/>
      <c r="D121" s="128" t="s">
        <v>160</v>
      </c>
      <c r="E121" s="228" t="str">
        <f>H122*H119+K122*K119+N122+E131+E162</f>
        <v>#DIV/0!</v>
      </c>
      <c r="F121" s="104"/>
      <c r="G121" s="108" t="s">
        <v>144</v>
      </c>
      <c r="H121" s="110">
        <f>H120*H119</f>
        <v>0.5</v>
      </c>
      <c r="I121" s="104"/>
      <c r="J121" s="135" t="s">
        <v>145</v>
      </c>
      <c r="K121" s="233">
        <f>K120*K119</f>
        <v>2.1</v>
      </c>
      <c r="L121" s="127"/>
      <c r="M121" s="107"/>
      <c r="N121" s="6"/>
      <c r="O121" s="104"/>
    </row>
    <row r="122" ht="15.75" customHeight="1">
      <c r="A122" s="107"/>
      <c r="B122" s="304"/>
      <c r="C122" s="115"/>
      <c r="D122" s="214" t="s">
        <v>146</v>
      </c>
      <c r="E122" s="117" t="str">
        <f>E121/E120</f>
        <v>#DIV/0!</v>
      </c>
      <c r="F122" s="104"/>
      <c r="G122" s="118" t="str">
        <f>'Bewertungsmatrix Lösungskonzept'!H42</f>
        <v>Gutes und schlüssiges Gesamtbild</v>
      </c>
      <c r="H122" s="119">
        <f>VLOOKUP(G122,G114:H117,2,FALSE())</f>
        <v>5</v>
      </c>
      <c r="I122" s="104"/>
      <c r="J122" s="191" t="s">
        <v>147</v>
      </c>
      <c r="K122" s="237" t="str">
        <f>K116*K120*K119</f>
        <v>#DIV/0!</v>
      </c>
      <c r="L122" s="127"/>
      <c r="M122" s="107"/>
      <c r="N122" s="209"/>
      <c r="O122" s="104"/>
    </row>
    <row r="123" ht="15.75" customHeight="1">
      <c r="A123" s="104"/>
      <c r="B123" s="305"/>
      <c r="C123" s="104"/>
      <c r="D123" s="104"/>
      <c r="E123" s="104"/>
      <c r="F123" s="104"/>
      <c r="G123" s="104"/>
      <c r="H123" s="104"/>
      <c r="I123" s="104"/>
      <c r="J123" s="104"/>
      <c r="K123" s="104"/>
      <c r="L123" s="127"/>
      <c r="M123" s="104"/>
      <c r="N123" s="104"/>
      <c r="O123" s="104"/>
    </row>
    <row r="124" ht="15.75" customHeight="1">
      <c r="A124" s="104"/>
      <c r="B124" s="305"/>
      <c r="C124" s="104"/>
      <c r="D124" s="104"/>
      <c r="E124" s="104"/>
      <c r="F124" s="104"/>
      <c r="G124" s="104"/>
      <c r="H124" s="104"/>
      <c r="I124" s="104"/>
      <c r="J124" s="104"/>
      <c r="K124" s="104"/>
      <c r="L124" s="127"/>
      <c r="M124" s="104"/>
      <c r="N124" s="104"/>
      <c r="O124" s="104"/>
    </row>
    <row r="125" ht="15.75" customHeight="1">
      <c r="A125" s="6"/>
      <c r="B125" s="303"/>
      <c r="C125" s="306" t="str">
        <f>'Bewertungsmatrix Lösungskonzept'!D45</f>
        <v>3.2.1</v>
      </c>
      <c r="D125" s="102" t="str">
        <f>'Bewertungsmatrix Lösungskonzept'!G45</f>
        <v>Feature L2-S: Input-Validierung</v>
      </c>
      <c r="E125" s="102"/>
      <c r="F125" s="124"/>
      <c r="G125" s="239" t="str">
        <f>'Bewertungsmatrix Lösungskonzept'!H44</f>
        <v>Gesamteindruck
Inhalt und Stil</v>
      </c>
      <c r="H125" s="239" t="s">
        <v>56</v>
      </c>
      <c r="I125" s="201"/>
      <c r="J125" s="240"/>
      <c r="K125" s="241"/>
      <c r="L125" s="206"/>
      <c r="O125" s="4"/>
    </row>
    <row r="126" ht="15.75" customHeight="1">
      <c r="A126" s="107"/>
      <c r="B126" s="304"/>
      <c r="C126" s="111"/>
      <c r="D126" s="107"/>
      <c r="E126" s="107"/>
      <c r="F126" s="104"/>
      <c r="G126" s="242" t="s">
        <v>85</v>
      </c>
      <c r="H126" s="243">
        <v>1.0</v>
      </c>
      <c r="I126" s="104"/>
      <c r="J126" s="6"/>
      <c r="K126" s="110"/>
      <c r="L126" s="109"/>
      <c r="O126" s="104"/>
    </row>
    <row r="127" ht="15.75" customHeight="1">
      <c r="A127" s="107"/>
      <c r="B127" s="304"/>
      <c r="C127" s="111"/>
      <c r="D127" s="107"/>
      <c r="E127" s="107"/>
      <c r="F127" s="104"/>
      <c r="G127" s="242" t="s">
        <v>83</v>
      </c>
      <c r="H127" s="243">
        <v>3.0</v>
      </c>
      <c r="I127" s="104"/>
      <c r="J127" s="6"/>
      <c r="K127" s="110"/>
      <c r="L127" s="109"/>
      <c r="O127" s="104"/>
    </row>
    <row r="128" ht="15.75" customHeight="1">
      <c r="A128" s="107"/>
      <c r="B128" s="304"/>
      <c r="C128" s="111"/>
      <c r="D128" s="107"/>
      <c r="E128" s="107"/>
      <c r="F128" s="104"/>
      <c r="G128" s="242" t="s">
        <v>101</v>
      </c>
      <c r="H128" s="243">
        <v>5.0</v>
      </c>
      <c r="I128" s="104"/>
      <c r="J128" s="244"/>
      <c r="K128" s="110"/>
      <c r="L128" s="127"/>
      <c r="O128" s="104"/>
    </row>
    <row r="129" ht="15.75" customHeight="1">
      <c r="A129" s="107"/>
      <c r="B129" s="304"/>
      <c r="C129" s="111"/>
      <c r="D129" s="107"/>
      <c r="E129" s="107"/>
      <c r="F129" s="104"/>
      <c r="G129" s="242" t="s">
        <v>132</v>
      </c>
      <c r="H129" s="243">
        <v>0.0</v>
      </c>
      <c r="I129" s="104"/>
      <c r="J129" s="6"/>
      <c r="K129" s="110"/>
      <c r="L129" s="127"/>
      <c r="O129" s="104"/>
    </row>
    <row r="130" ht="15.75" customHeight="1">
      <c r="A130" s="107"/>
      <c r="B130" s="304"/>
      <c r="C130" s="111"/>
      <c r="D130" s="128" t="s">
        <v>57</v>
      </c>
      <c r="E130" s="245">
        <f>H135+H143+K143+H151</f>
        <v>1.2</v>
      </c>
      <c r="F130" s="104"/>
      <c r="G130" s="242" t="s">
        <v>134</v>
      </c>
      <c r="H130" s="243">
        <v>0.0</v>
      </c>
      <c r="I130" s="104"/>
      <c r="J130" s="107"/>
      <c r="K130" s="110"/>
      <c r="L130" s="127"/>
      <c r="O130" s="104"/>
    </row>
    <row r="131" ht="15.75" customHeight="1">
      <c r="A131" s="107"/>
      <c r="B131" s="304"/>
      <c r="C131" s="111"/>
      <c r="D131" s="128" t="s">
        <v>58</v>
      </c>
      <c r="E131" s="107">
        <f>H137+H145+K145+H153</f>
        <v>0.54</v>
      </c>
      <c r="F131" s="104"/>
      <c r="G131" s="242"/>
      <c r="H131" s="243"/>
      <c r="I131" s="104"/>
      <c r="J131" s="107"/>
      <c r="K131" s="110"/>
      <c r="L131" s="127"/>
      <c r="O131" s="104"/>
    </row>
    <row r="132" ht="15.75" customHeight="1">
      <c r="A132" s="107"/>
      <c r="B132" s="304"/>
      <c r="C132" s="111"/>
      <c r="D132" s="128" t="s">
        <v>146</v>
      </c>
      <c r="E132" s="130">
        <f>E131/E130</f>
        <v>0.45</v>
      </c>
      <c r="F132" s="104"/>
      <c r="G132" s="246" t="str">
        <f>'Bewertungsmatrix Lösungskonzept'!H45</f>
        <v>gut</v>
      </c>
      <c r="H132" s="247">
        <f>VLOOKUP(G132,G126:H130,2,FALSE())</f>
        <v>3</v>
      </c>
      <c r="I132" s="104"/>
      <c r="J132" s="107"/>
      <c r="K132" s="248"/>
      <c r="L132" s="127"/>
      <c r="O132" s="104"/>
    </row>
    <row r="133" ht="15.75" customHeight="1">
      <c r="A133" s="104"/>
      <c r="B133" s="305"/>
      <c r="C133" s="288"/>
      <c r="D133" s="104"/>
      <c r="E133" s="104"/>
      <c r="F133" s="104"/>
      <c r="G133" s="249"/>
      <c r="H133" s="250"/>
      <c r="I133" s="104"/>
      <c r="J133" s="104"/>
      <c r="K133" s="127"/>
      <c r="L133" s="127"/>
      <c r="M133" s="104"/>
      <c r="N133" s="104"/>
      <c r="O133" s="104"/>
    </row>
    <row r="134" ht="15.75" customHeight="1">
      <c r="A134" s="104"/>
      <c r="B134" s="305"/>
      <c r="C134" s="288"/>
      <c r="D134" s="104"/>
      <c r="E134" s="104"/>
      <c r="F134" s="104"/>
      <c r="G134" s="251" t="s">
        <v>149</v>
      </c>
      <c r="H134" s="252">
        <f>MAX(H126:H131)</f>
        <v>5</v>
      </c>
      <c r="I134" s="104"/>
      <c r="J134" s="104"/>
      <c r="K134" s="127"/>
      <c r="L134" s="127"/>
      <c r="M134" s="104"/>
      <c r="N134" s="104"/>
      <c r="O134" s="104"/>
    </row>
    <row r="135" ht="15.75" customHeight="1">
      <c r="A135" s="104"/>
      <c r="B135" s="305"/>
      <c r="C135" s="288"/>
      <c r="D135" s="104"/>
      <c r="E135" s="104"/>
      <c r="F135" s="104"/>
      <c r="G135" s="251" t="s">
        <v>150</v>
      </c>
      <c r="H135" s="253">
        <f>H134*H136</f>
        <v>0.3</v>
      </c>
      <c r="I135" s="104"/>
      <c r="J135" s="104"/>
      <c r="K135" s="127"/>
      <c r="L135" s="127"/>
      <c r="M135" s="104"/>
      <c r="N135" s="104"/>
      <c r="O135" s="104"/>
    </row>
    <row r="136" ht="15.75" customHeight="1">
      <c r="A136" s="104"/>
      <c r="B136" s="305"/>
      <c r="C136" s="288"/>
      <c r="D136" s="104"/>
      <c r="E136" s="104"/>
      <c r="F136" s="104"/>
      <c r="G136" s="251" t="s">
        <v>151</v>
      </c>
      <c r="H136" s="254">
        <v>0.06</v>
      </c>
      <c r="I136" s="104"/>
      <c r="J136" s="104"/>
      <c r="K136" s="127"/>
      <c r="L136" s="127"/>
      <c r="M136" s="104"/>
      <c r="N136" s="104"/>
      <c r="O136" s="104"/>
    </row>
    <row r="137" ht="15.75" customHeight="1">
      <c r="A137" s="104"/>
      <c r="B137" s="305"/>
      <c r="C137" s="288"/>
      <c r="D137" s="104"/>
      <c r="E137" s="104"/>
      <c r="F137" s="104"/>
      <c r="G137" s="255" t="s">
        <v>152</v>
      </c>
      <c r="H137" s="256">
        <f>H136*H132</f>
        <v>0.18</v>
      </c>
      <c r="I137" s="104"/>
      <c r="J137" s="104"/>
      <c r="K137" s="127"/>
      <c r="L137" s="127"/>
      <c r="M137" s="104"/>
      <c r="N137" s="104"/>
      <c r="O137" s="104"/>
    </row>
    <row r="138" ht="15.75" customHeight="1">
      <c r="A138" s="104"/>
      <c r="B138" s="305"/>
      <c r="C138" s="288"/>
      <c r="D138" s="104"/>
      <c r="E138" s="104"/>
      <c r="F138" s="104"/>
      <c r="G138" s="104"/>
      <c r="H138" s="104"/>
      <c r="I138" s="104"/>
      <c r="J138" s="104"/>
      <c r="K138" s="127"/>
      <c r="L138" s="127"/>
      <c r="M138" s="104"/>
      <c r="N138" s="104"/>
      <c r="O138" s="104"/>
    </row>
    <row r="139" ht="15.75" customHeight="1">
      <c r="A139" s="104"/>
      <c r="B139" s="305"/>
      <c r="C139" s="289"/>
      <c r="D139" s="290" t="str">
        <f>'Bewertungsmatrix Lösungskonzept'!G48</f>
        <v>Fachlich-technisches Lösungskonzept des Bieters</v>
      </c>
      <c r="E139" s="290"/>
      <c r="F139" s="290"/>
      <c r="G139" s="291" t="str">
        <f>'Bewertungsmatrix Lösungskonzept'!H47</f>
        <v>Konzept vorhanden</v>
      </c>
      <c r="H139" s="291" t="s">
        <v>56</v>
      </c>
      <c r="I139" s="292"/>
      <c r="J139" s="291" t="str">
        <f>'Bewertungsmatrix Lösungskonzept'!I47</f>
        <v>Sachverhalte aus 3.2.1.1 berücksichtigt/reflektiert</v>
      </c>
      <c r="K139" s="297" t="s">
        <v>56</v>
      </c>
      <c r="L139" s="127"/>
      <c r="M139" s="104"/>
      <c r="N139" s="104"/>
      <c r="O139" s="104"/>
    </row>
    <row r="140" ht="15.75" customHeight="1">
      <c r="A140" s="104"/>
      <c r="B140" s="305"/>
      <c r="C140" s="288" t="str">
        <f>'Bewertungsmatrix Lösungskonzept'!E48</f>
        <v>3.2.1.2</v>
      </c>
      <c r="D140" s="104"/>
      <c r="E140" s="104"/>
      <c r="F140" s="104"/>
      <c r="G140" s="268" t="str">
        <f>'Bewertungsmatrix Lösungskonzept'!H48</f>
        <v>Nein</v>
      </c>
      <c r="H140" s="268">
        <f>VLOOKUP(G140,G191:H192,2,FALSE())</f>
        <v>0</v>
      </c>
      <c r="I140" s="104"/>
      <c r="J140" s="268" t="str">
        <f>'Bewertungsmatrix Lösungskonzept'!I48</f>
        <v>teilweise</v>
      </c>
      <c r="K140" s="269">
        <f>VLOOKUP(J140,J191:K194,2,FALSE())</f>
        <v>1</v>
      </c>
      <c r="L140" s="127"/>
      <c r="M140" s="104"/>
      <c r="N140" s="104"/>
      <c r="O140" s="104"/>
    </row>
    <row r="141" ht="15.75" customHeight="1">
      <c r="A141" s="104"/>
      <c r="B141" s="305"/>
      <c r="C141" s="288"/>
      <c r="D141" s="104"/>
      <c r="E141" s="104"/>
      <c r="F141" s="104"/>
      <c r="G141" s="249"/>
      <c r="H141" s="250"/>
      <c r="I141" s="104"/>
      <c r="J141" s="270"/>
      <c r="K141" s="127"/>
      <c r="L141" s="127"/>
      <c r="M141" s="104"/>
      <c r="N141" s="104"/>
      <c r="O141" s="104"/>
    </row>
    <row r="142" ht="15.75" customHeight="1">
      <c r="A142" s="104"/>
      <c r="B142" s="305"/>
      <c r="C142" s="288"/>
      <c r="D142" s="104"/>
      <c r="E142" s="104"/>
      <c r="F142" s="104"/>
      <c r="G142" s="270" t="s">
        <v>149</v>
      </c>
      <c r="H142" s="271">
        <f>H197</f>
        <v>5</v>
      </c>
      <c r="I142" s="104"/>
      <c r="J142" s="270" t="s">
        <v>155</v>
      </c>
      <c r="K142" s="127">
        <f>K197</f>
        <v>5</v>
      </c>
      <c r="L142" s="127"/>
      <c r="M142" s="104"/>
      <c r="N142" s="104"/>
      <c r="O142" s="104"/>
    </row>
    <row r="143" ht="15.75" customHeight="1">
      <c r="A143" s="104"/>
      <c r="B143" s="305"/>
      <c r="C143" s="288"/>
      <c r="D143" s="104"/>
      <c r="E143" s="104"/>
      <c r="F143" s="104"/>
      <c r="G143" s="270" t="s">
        <v>150</v>
      </c>
      <c r="H143" s="271">
        <f>H142*H144</f>
        <v>0.3</v>
      </c>
      <c r="I143" s="104"/>
      <c r="J143" s="270" t="s">
        <v>150</v>
      </c>
      <c r="K143" s="127">
        <f>K142*K144</f>
        <v>0.3</v>
      </c>
      <c r="L143" s="127"/>
      <c r="M143" s="104"/>
      <c r="N143" s="104"/>
      <c r="O143" s="104"/>
    </row>
    <row r="144" ht="15.75" customHeight="1">
      <c r="A144" s="104"/>
      <c r="B144" s="305"/>
      <c r="C144" s="288"/>
      <c r="D144" s="104"/>
      <c r="E144" s="104"/>
      <c r="F144" s="104"/>
      <c r="G144" s="270" t="s">
        <v>151</v>
      </c>
      <c r="H144" s="272">
        <v>0.06</v>
      </c>
      <c r="I144" s="104"/>
      <c r="J144" s="270" t="s">
        <v>151</v>
      </c>
      <c r="K144" s="273">
        <v>0.06</v>
      </c>
      <c r="L144" s="127"/>
      <c r="M144" s="104"/>
      <c r="N144" s="104"/>
      <c r="O144" s="104"/>
    </row>
    <row r="145" ht="15.75" customHeight="1">
      <c r="A145" s="104"/>
      <c r="B145" s="305"/>
      <c r="C145" s="288"/>
      <c r="D145" s="104"/>
      <c r="E145" s="104"/>
      <c r="F145" s="104"/>
      <c r="G145" s="274" t="s">
        <v>153</v>
      </c>
      <c r="H145" s="275">
        <f>H144*H140</f>
        <v>0</v>
      </c>
      <c r="I145" s="104"/>
      <c r="J145" s="293" t="s">
        <v>154</v>
      </c>
      <c r="K145" s="294">
        <f>K144*K140</f>
        <v>0.06</v>
      </c>
      <c r="L145" s="127"/>
      <c r="M145" s="104"/>
      <c r="N145" s="104"/>
      <c r="O145" s="104"/>
    </row>
    <row r="146" ht="15.75" customHeight="1">
      <c r="A146" s="104"/>
      <c r="B146" s="305"/>
      <c r="C146" s="295"/>
      <c r="D146" s="260"/>
      <c r="E146" s="260"/>
      <c r="F146" s="260"/>
      <c r="G146" s="260"/>
      <c r="H146" s="260"/>
      <c r="I146" s="260"/>
      <c r="J146" s="260"/>
      <c r="K146" s="296"/>
      <c r="L146" s="127"/>
      <c r="M146" s="104"/>
      <c r="N146" s="104"/>
      <c r="O146" s="104"/>
    </row>
    <row r="147" ht="15.75" customHeight="1">
      <c r="A147" s="104"/>
      <c r="B147" s="305"/>
      <c r="C147" s="288"/>
      <c r="D147" s="104" t="str">
        <f>'Bewertungsmatrix Lösungskonzept'!G50</f>
        <v>Schätzung des Aufwands durch den Bieter</v>
      </c>
      <c r="E147" s="104"/>
      <c r="F147" s="104"/>
      <c r="G147" s="291" t="str">
        <f>'Bewertungsmatrix Lösungskonzept'!H50</f>
        <v>Schätzung nachvollziehbar (Features)</v>
      </c>
      <c r="H147" s="297" t="s">
        <v>56</v>
      </c>
      <c r="I147" s="265"/>
      <c r="L147" s="127"/>
      <c r="M147" s="104"/>
      <c r="N147" s="104"/>
      <c r="O147" s="104"/>
    </row>
    <row r="148" ht="15.75" customHeight="1">
      <c r="A148" s="104"/>
      <c r="B148" s="305"/>
      <c r="C148" s="288" t="str">
        <f>'Bewertungsmatrix Lösungskonzept'!E50</f>
        <v>3.2.1.3</v>
      </c>
      <c r="D148" s="104"/>
      <c r="E148" s="104"/>
      <c r="F148" s="104"/>
      <c r="G148" s="268" t="str">
        <f>'Bewertungsmatrix Lösungskonzept'!H51</f>
        <v>Schätzung schlüssig &amp; transparent</v>
      </c>
      <c r="H148" s="269">
        <f>VLOOKUP(G148,G202:H205,2,FALSE())</f>
        <v>5</v>
      </c>
      <c r="I148" s="104"/>
      <c r="L148" s="127"/>
      <c r="M148" s="104"/>
      <c r="N148" s="104"/>
      <c r="O148" s="104"/>
    </row>
    <row r="149" ht="15.75" customHeight="1">
      <c r="A149" s="104"/>
      <c r="B149" s="305"/>
      <c r="C149" s="288"/>
      <c r="D149" s="104"/>
      <c r="E149" s="104"/>
      <c r="F149" s="104"/>
      <c r="G149" s="249"/>
      <c r="H149" s="250"/>
      <c r="I149" s="104"/>
      <c r="J149" s="104"/>
      <c r="K149" s="127"/>
      <c r="L149" s="127"/>
      <c r="M149" s="104"/>
      <c r="N149" s="104"/>
      <c r="O149" s="104"/>
    </row>
    <row r="150" ht="15.75" customHeight="1">
      <c r="A150" s="104"/>
      <c r="B150" s="305"/>
      <c r="C150" s="288"/>
      <c r="D150" s="104"/>
      <c r="E150" s="104"/>
      <c r="F150" s="104"/>
      <c r="G150" s="270" t="s">
        <v>155</v>
      </c>
      <c r="H150" s="271">
        <f>H208</f>
        <v>5</v>
      </c>
      <c r="I150" s="104"/>
      <c r="J150" s="104"/>
      <c r="K150" s="127"/>
      <c r="L150" s="127"/>
      <c r="M150" s="104"/>
      <c r="N150" s="104"/>
      <c r="O150" s="104"/>
    </row>
    <row r="151" ht="15.75" customHeight="1">
      <c r="A151" s="104"/>
      <c r="B151" s="305"/>
      <c r="C151" s="288"/>
      <c r="D151" s="104"/>
      <c r="E151" s="104"/>
      <c r="F151" s="104"/>
      <c r="G151" s="270" t="s">
        <v>150</v>
      </c>
      <c r="H151" s="271">
        <f>H150*H152</f>
        <v>0.3</v>
      </c>
      <c r="I151" s="104"/>
      <c r="J151" s="104"/>
      <c r="K151" s="127"/>
      <c r="L151" s="127"/>
      <c r="M151" s="104"/>
      <c r="N151" s="104"/>
      <c r="O151" s="104"/>
    </row>
    <row r="152" ht="15.75" customHeight="1">
      <c r="A152" s="104"/>
      <c r="B152" s="305"/>
      <c r="C152" s="288"/>
      <c r="D152" s="104"/>
      <c r="E152" s="104"/>
      <c r="F152" s="104"/>
      <c r="G152" s="270" t="s">
        <v>151</v>
      </c>
      <c r="H152" s="272">
        <v>0.06</v>
      </c>
      <c r="I152" s="104"/>
      <c r="J152" s="104"/>
      <c r="K152" s="127"/>
      <c r="L152" s="127"/>
      <c r="M152" s="104"/>
      <c r="N152" s="104"/>
      <c r="O152" s="104"/>
    </row>
    <row r="153" ht="15.75" customHeight="1">
      <c r="A153" s="104"/>
      <c r="B153" s="305"/>
      <c r="C153" s="288"/>
      <c r="D153" s="104"/>
      <c r="E153" s="104"/>
      <c r="F153" s="104"/>
      <c r="G153" s="274" t="s">
        <v>157</v>
      </c>
      <c r="H153" s="275">
        <f>H152*H148</f>
        <v>0.3</v>
      </c>
      <c r="I153" s="104"/>
      <c r="J153" s="104"/>
      <c r="K153" s="127"/>
      <c r="L153" s="127"/>
      <c r="M153" s="104"/>
      <c r="N153" s="104"/>
      <c r="O153" s="104"/>
    </row>
    <row r="154" ht="15.75" customHeight="1">
      <c r="A154" s="104"/>
      <c r="B154" s="305"/>
      <c r="C154" s="298"/>
      <c r="D154" s="141"/>
      <c r="E154" s="141"/>
      <c r="F154" s="141"/>
      <c r="G154" s="141"/>
      <c r="H154" s="141"/>
      <c r="I154" s="141"/>
      <c r="J154" s="141"/>
      <c r="K154" s="143"/>
      <c r="L154" s="127"/>
      <c r="M154" s="104"/>
      <c r="N154" s="104"/>
      <c r="O154" s="104"/>
    </row>
    <row r="155" ht="15.75" customHeight="1">
      <c r="A155" s="104"/>
      <c r="B155" s="305"/>
      <c r="C155" s="104"/>
      <c r="D155" s="104"/>
      <c r="E155" s="104"/>
      <c r="F155" s="104"/>
      <c r="G155" s="104"/>
      <c r="H155" s="104"/>
      <c r="I155" s="104"/>
      <c r="J155" s="104"/>
      <c r="K155" s="104"/>
      <c r="L155" s="127"/>
      <c r="M155" s="104"/>
      <c r="N155" s="104"/>
      <c r="O155" s="104"/>
    </row>
    <row r="156" ht="15.75" customHeight="1">
      <c r="A156" s="6"/>
      <c r="B156" s="303"/>
      <c r="C156" s="306" t="str">
        <f>'Bewertungsmatrix Lösungskonzept'!D54</f>
        <v>3.2.2</v>
      </c>
      <c r="D156" s="102" t="str">
        <f>'Bewertungsmatrix Lösungskonzept'!G54</f>
        <v>Feature LS-M: Dialog-Funktion</v>
      </c>
      <c r="E156" s="102"/>
      <c r="F156" s="124"/>
      <c r="G156" s="239" t="str">
        <f>'Bewertungsmatrix Lösungskonzept'!H53</f>
        <v>Gesamteindruck Inhalt und Stil</v>
      </c>
      <c r="H156" s="239" t="s">
        <v>56</v>
      </c>
      <c r="I156" s="201"/>
      <c r="J156" s="240"/>
      <c r="K156" s="241"/>
      <c r="L156" s="206"/>
      <c r="O156" s="4"/>
    </row>
    <row r="157" ht="15.75" customHeight="1">
      <c r="A157" s="107"/>
      <c r="B157" s="304"/>
      <c r="C157" s="111"/>
      <c r="D157" s="107"/>
      <c r="E157" s="107"/>
      <c r="F157" s="104"/>
      <c r="G157" s="242" t="s">
        <v>85</v>
      </c>
      <c r="H157" s="243">
        <v>1.0</v>
      </c>
      <c r="I157" s="104"/>
      <c r="J157" s="6"/>
      <c r="K157" s="110"/>
      <c r="L157" s="109"/>
      <c r="O157" s="104"/>
    </row>
    <row r="158" ht="15.75" customHeight="1">
      <c r="A158" s="107"/>
      <c r="B158" s="304"/>
      <c r="C158" s="111"/>
      <c r="D158" s="107"/>
      <c r="E158" s="107"/>
      <c r="F158" s="104"/>
      <c r="G158" s="242" t="s">
        <v>83</v>
      </c>
      <c r="H158" s="243">
        <v>3.0</v>
      </c>
      <c r="I158" s="104"/>
      <c r="J158" s="6"/>
      <c r="K158" s="110"/>
      <c r="L158" s="109"/>
      <c r="O158" s="104"/>
    </row>
    <row r="159" ht="15.75" customHeight="1">
      <c r="A159" s="107"/>
      <c r="B159" s="304"/>
      <c r="C159" s="111"/>
      <c r="D159" s="107"/>
      <c r="E159" s="107"/>
      <c r="F159" s="104"/>
      <c r="G159" s="242" t="s">
        <v>101</v>
      </c>
      <c r="H159" s="243">
        <v>5.0</v>
      </c>
      <c r="I159" s="104"/>
      <c r="J159" s="244"/>
      <c r="K159" s="110"/>
      <c r="L159" s="127"/>
      <c r="O159" s="104"/>
    </row>
    <row r="160" ht="15.75" customHeight="1">
      <c r="A160" s="107"/>
      <c r="B160" s="304"/>
      <c r="C160" s="111"/>
      <c r="D160" s="107"/>
      <c r="E160" s="107"/>
      <c r="F160" s="104"/>
      <c r="G160" s="242" t="s">
        <v>132</v>
      </c>
      <c r="H160" s="243">
        <v>0.0</v>
      </c>
      <c r="I160" s="104"/>
      <c r="J160" s="6"/>
      <c r="K160" s="110"/>
      <c r="L160" s="127"/>
      <c r="O160" s="104"/>
    </row>
    <row r="161" ht="15.75" customHeight="1">
      <c r="A161" s="107"/>
      <c r="B161" s="304"/>
      <c r="C161" s="111"/>
      <c r="D161" s="128" t="s">
        <v>57</v>
      </c>
      <c r="E161" s="245">
        <f>H166+H174+K174+H182</f>
        <v>1.2</v>
      </c>
      <c r="F161" s="104"/>
      <c r="G161" s="242" t="s">
        <v>134</v>
      </c>
      <c r="H161" s="243">
        <v>0.0</v>
      </c>
      <c r="I161" s="104"/>
      <c r="J161" s="107"/>
      <c r="K161" s="110"/>
      <c r="L161" s="127"/>
      <c r="O161" s="104"/>
    </row>
    <row r="162" ht="15.75" customHeight="1">
      <c r="A162" s="107"/>
      <c r="B162" s="304"/>
      <c r="C162" s="111"/>
      <c r="D162" s="128" t="s">
        <v>58</v>
      </c>
      <c r="E162" s="107">
        <f>H168+H176+K176+H184</f>
        <v>0.84</v>
      </c>
      <c r="F162" s="104"/>
      <c r="G162" s="242"/>
      <c r="H162" s="243"/>
      <c r="I162" s="104"/>
      <c r="J162" s="107"/>
      <c r="K162" s="110"/>
      <c r="L162" s="127"/>
      <c r="O162" s="104"/>
    </row>
    <row r="163" ht="15.75" customHeight="1">
      <c r="A163" s="107"/>
      <c r="B163" s="304"/>
      <c r="C163" s="111"/>
      <c r="D163" s="128" t="s">
        <v>146</v>
      </c>
      <c r="E163" s="130">
        <f>E162/E161</f>
        <v>0.7</v>
      </c>
      <c r="F163" s="104"/>
      <c r="G163" s="307" t="str">
        <f>'Bewertungsmatrix Lösungskonzept'!H54</f>
        <v>sehr gut</v>
      </c>
      <c r="H163" s="308">
        <f>VLOOKUP(G163,G157:H161,2,FALSE())</f>
        <v>5</v>
      </c>
      <c r="I163" s="104"/>
      <c r="J163" s="107"/>
      <c r="K163" s="248"/>
      <c r="L163" s="127"/>
      <c r="O163" s="104"/>
    </row>
    <row r="164" ht="15.75" customHeight="1">
      <c r="A164" s="104"/>
      <c r="B164" s="305"/>
      <c r="C164" s="288"/>
      <c r="D164" s="104"/>
      <c r="E164" s="104"/>
      <c r="F164" s="104"/>
      <c r="G164" s="249"/>
      <c r="H164" s="250"/>
      <c r="I164" s="104"/>
      <c r="J164" s="104"/>
      <c r="K164" s="127"/>
      <c r="L164" s="127"/>
      <c r="M164" s="104"/>
      <c r="N164" s="104"/>
      <c r="O164" s="104"/>
    </row>
    <row r="165" ht="15.75" customHeight="1">
      <c r="A165" s="104"/>
      <c r="B165" s="305"/>
      <c r="C165" s="288"/>
      <c r="D165" s="104"/>
      <c r="E165" s="104"/>
      <c r="F165" s="104"/>
      <c r="G165" s="251" t="s">
        <v>149</v>
      </c>
      <c r="H165" s="252">
        <f>MAX(H157:H162)</f>
        <v>5</v>
      </c>
      <c r="I165" s="104"/>
      <c r="J165" s="104"/>
      <c r="K165" s="127"/>
      <c r="L165" s="127"/>
      <c r="M165" s="104"/>
      <c r="N165" s="104"/>
      <c r="O165" s="104"/>
    </row>
    <row r="166" ht="15.75" customHeight="1">
      <c r="A166" s="104"/>
      <c r="B166" s="305"/>
      <c r="C166" s="288"/>
      <c r="D166" s="104"/>
      <c r="E166" s="104"/>
      <c r="F166" s="104"/>
      <c r="G166" s="251" t="s">
        <v>150</v>
      </c>
      <c r="H166" s="253">
        <f>H165*H167</f>
        <v>0.3</v>
      </c>
      <c r="I166" s="104"/>
      <c r="J166" s="104"/>
      <c r="K166" s="127"/>
      <c r="L166" s="127"/>
      <c r="M166" s="104"/>
      <c r="N166" s="104"/>
      <c r="O166" s="104"/>
    </row>
    <row r="167" ht="15.75" customHeight="1">
      <c r="A167" s="104"/>
      <c r="B167" s="305"/>
      <c r="C167" s="288"/>
      <c r="D167" s="104"/>
      <c r="E167" s="104"/>
      <c r="F167" s="104"/>
      <c r="G167" s="251" t="s">
        <v>151</v>
      </c>
      <c r="H167" s="254">
        <v>0.06</v>
      </c>
      <c r="I167" s="104"/>
      <c r="J167" s="104"/>
      <c r="K167" s="127"/>
      <c r="L167" s="127"/>
      <c r="M167" s="104"/>
      <c r="N167" s="104"/>
      <c r="O167" s="104"/>
    </row>
    <row r="168" ht="15.75" customHeight="1">
      <c r="A168" s="104"/>
      <c r="B168" s="305"/>
      <c r="C168" s="288"/>
      <c r="D168" s="104"/>
      <c r="E168" s="104"/>
      <c r="F168" s="104"/>
      <c r="G168" s="255" t="s">
        <v>152</v>
      </c>
      <c r="H168" s="256">
        <f>H167*H163</f>
        <v>0.3</v>
      </c>
      <c r="I168" s="104"/>
      <c r="J168" s="104"/>
      <c r="K168" s="127"/>
      <c r="L168" s="127"/>
      <c r="M168" s="104"/>
      <c r="N168" s="104"/>
      <c r="O168" s="104"/>
    </row>
    <row r="169" ht="15.75" customHeight="1">
      <c r="A169" s="104"/>
      <c r="B169" s="305"/>
      <c r="C169" s="288"/>
      <c r="D169" s="104"/>
      <c r="E169" s="104"/>
      <c r="F169" s="104"/>
      <c r="G169" s="104"/>
      <c r="H169" s="104"/>
      <c r="I169" s="104"/>
      <c r="J169" s="104"/>
      <c r="K169" s="127"/>
      <c r="L169" s="127"/>
      <c r="M169" s="104"/>
      <c r="N169" s="104"/>
      <c r="O169" s="104"/>
    </row>
    <row r="170" ht="15.75" customHeight="1">
      <c r="A170" s="104"/>
      <c r="B170" s="305"/>
      <c r="C170" s="289"/>
      <c r="D170" s="290" t="str">
        <f>'Bewertungsmatrix Lösungskonzept'!G57</f>
        <v>Fachlich-technisches Lösungskonzept des Bieters</v>
      </c>
      <c r="E170" s="290"/>
      <c r="F170" s="290"/>
      <c r="G170" s="291" t="str">
        <f>'Bewertungsmatrix Lösungskonzept'!H56</f>
        <v>Konzept vorhanden</v>
      </c>
      <c r="H170" s="291" t="s">
        <v>56</v>
      </c>
      <c r="I170" s="292"/>
      <c r="J170" s="291" t="str">
        <f>'Bewertungsmatrix Lösungskonzept'!I56</f>
        <v>Sachverhalte aus 3.2.2.1 berücksichtigt/reflektiert</v>
      </c>
      <c r="K170" s="297" t="s">
        <v>56</v>
      </c>
      <c r="L170" s="127"/>
      <c r="M170" s="104"/>
      <c r="N170" s="104"/>
      <c r="O170" s="104"/>
    </row>
    <row r="171" ht="15.75" customHeight="1">
      <c r="A171" s="104"/>
      <c r="B171" s="305"/>
      <c r="C171" s="288" t="str">
        <f>'Bewertungsmatrix Lösungskonzept'!E57</f>
        <v>3.2.2.2</v>
      </c>
      <c r="D171" s="104"/>
      <c r="E171" s="104"/>
      <c r="F171" s="104"/>
      <c r="G171" s="268" t="str">
        <f>'Bewertungsmatrix Lösungskonzept'!H57</f>
        <v>Ja</v>
      </c>
      <c r="H171" s="268">
        <f>VLOOKUP(G171,G191:H193,2,FALSE())</f>
        <v>5</v>
      </c>
      <c r="I171" s="104"/>
      <c r="J171" s="268" t="str">
        <f>'Bewertungsmatrix Lösungskonzept'!I57</f>
        <v>teilweise</v>
      </c>
      <c r="K171" s="269">
        <f>VLOOKUP(J171,J191:K197,2,FALSE())</f>
        <v>1</v>
      </c>
      <c r="L171" s="127"/>
      <c r="M171" s="104"/>
      <c r="N171" s="104"/>
      <c r="O171" s="104"/>
    </row>
    <row r="172" ht="15.75" customHeight="1">
      <c r="A172" s="104"/>
      <c r="B172" s="305"/>
      <c r="C172" s="288"/>
      <c r="D172" s="104"/>
      <c r="E172" s="104"/>
      <c r="F172" s="104"/>
      <c r="G172" s="249"/>
      <c r="H172" s="250"/>
      <c r="I172" s="104"/>
      <c r="J172" s="270"/>
      <c r="K172" s="127"/>
      <c r="L172" s="127"/>
      <c r="M172" s="104"/>
      <c r="N172" s="104"/>
      <c r="O172" s="104"/>
    </row>
    <row r="173" ht="15.75" customHeight="1">
      <c r="A173" s="104"/>
      <c r="B173" s="305"/>
      <c r="C173" s="288"/>
      <c r="D173" s="104"/>
      <c r="E173" s="104"/>
      <c r="F173" s="104"/>
      <c r="G173" s="270" t="s">
        <v>149</v>
      </c>
      <c r="H173" s="271">
        <f>H197</f>
        <v>5</v>
      </c>
      <c r="I173" s="104"/>
      <c r="J173" s="270" t="s">
        <v>155</v>
      </c>
      <c r="K173" s="127">
        <f>K197</f>
        <v>5</v>
      </c>
      <c r="L173" s="127"/>
      <c r="M173" s="104"/>
      <c r="N173" s="104"/>
      <c r="O173" s="104"/>
    </row>
    <row r="174" ht="15.75" customHeight="1">
      <c r="A174" s="104"/>
      <c r="B174" s="305"/>
      <c r="C174" s="288"/>
      <c r="D174" s="104"/>
      <c r="E174" s="104"/>
      <c r="F174" s="104"/>
      <c r="G174" s="270" t="s">
        <v>150</v>
      </c>
      <c r="H174" s="271">
        <f>H173*H175</f>
        <v>0.3</v>
      </c>
      <c r="I174" s="104"/>
      <c r="J174" s="270" t="s">
        <v>150</v>
      </c>
      <c r="K174" s="127">
        <f>K173*K175</f>
        <v>0.3</v>
      </c>
      <c r="L174" s="127"/>
      <c r="M174" s="104"/>
      <c r="N174" s="104"/>
      <c r="O174" s="104"/>
    </row>
    <row r="175" ht="15.75" customHeight="1">
      <c r="A175" s="104"/>
      <c r="B175" s="305"/>
      <c r="C175" s="288"/>
      <c r="D175" s="104"/>
      <c r="E175" s="104"/>
      <c r="F175" s="104"/>
      <c r="G175" s="270" t="s">
        <v>151</v>
      </c>
      <c r="H175" s="272">
        <v>0.06</v>
      </c>
      <c r="I175" s="104"/>
      <c r="J175" s="270" t="s">
        <v>151</v>
      </c>
      <c r="K175" s="273">
        <v>0.06</v>
      </c>
      <c r="L175" s="127"/>
      <c r="M175" s="104"/>
      <c r="N175" s="104"/>
      <c r="O175" s="104"/>
    </row>
    <row r="176" ht="15.75" customHeight="1">
      <c r="A176" s="104"/>
      <c r="B176" s="305"/>
      <c r="C176" s="288"/>
      <c r="D176" s="104"/>
      <c r="E176" s="104"/>
      <c r="F176" s="104"/>
      <c r="G176" s="274" t="s">
        <v>153</v>
      </c>
      <c r="H176" s="275">
        <f>H175*H171</f>
        <v>0.3</v>
      </c>
      <c r="I176" s="104"/>
      <c r="J176" s="293" t="s">
        <v>154</v>
      </c>
      <c r="K176" s="294">
        <f>K175*K171</f>
        <v>0.06</v>
      </c>
      <c r="L176" s="127"/>
      <c r="M176" s="104"/>
      <c r="N176" s="104"/>
      <c r="O176" s="104"/>
    </row>
    <row r="177" ht="15.75" customHeight="1">
      <c r="A177" s="104"/>
      <c r="B177" s="305"/>
      <c r="C177" s="295"/>
      <c r="D177" s="260"/>
      <c r="E177" s="260"/>
      <c r="F177" s="260"/>
      <c r="G177" s="260"/>
      <c r="H177" s="260"/>
      <c r="I177" s="260"/>
      <c r="J177" s="260"/>
      <c r="K177" s="296"/>
      <c r="L177" s="127"/>
      <c r="M177" s="104"/>
      <c r="N177" s="104"/>
      <c r="O177" s="104"/>
    </row>
    <row r="178" ht="15.75" customHeight="1">
      <c r="A178" s="104"/>
      <c r="B178" s="305"/>
      <c r="C178" s="288"/>
      <c r="D178" s="104" t="str">
        <f>'Bewertungsmatrix Lösungskonzept'!G59</f>
        <v>Schätzung des Aufwands durch den Bieter</v>
      </c>
      <c r="E178" s="104"/>
      <c r="F178" s="104"/>
      <c r="G178" s="291" t="str">
        <f>'Bewertungsmatrix Lösungskonzept'!H59</f>
        <v>Schätzung nachvollziehbar (Features)</v>
      </c>
      <c r="H178" s="297" t="s">
        <v>56</v>
      </c>
      <c r="I178" s="265"/>
      <c r="K178" s="136"/>
      <c r="L178" s="127"/>
      <c r="M178" s="104"/>
      <c r="N178" s="104"/>
      <c r="O178" s="104"/>
    </row>
    <row r="179" ht="15.75" customHeight="1">
      <c r="A179" s="104"/>
      <c r="B179" s="305"/>
      <c r="C179" s="288" t="str">
        <f>'Bewertungsmatrix Lösungskonzept'!E59</f>
        <v>3.2.2.3</v>
      </c>
      <c r="D179" s="104"/>
      <c r="E179" s="104"/>
      <c r="F179" s="104"/>
      <c r="G179" s="268" t="str">
        <f>'Bewertungsmatrix Lösungskonzept'!H60</f>
        <v>gut nachvollziehbar</v>
      </c>
      <c r="H179" s="269">
        <f>VLOOKUP(G179,G202:H205,2,FALSE())</f>
        <v>3</v>
      </c>
      <c r="I179" s="104"/>
      <c r="K179" s="136"/>
      <c r="L179" s="127"/>
      <c r="M179" s="104"/>
      <c r="N179" s="104"/>
      <c r="O179" s="104"/>
    </row>
    <row r="180" ht="15.75" customHeight="1">
      <c r="A180" s="104"/>
      <c r="B180" s="305"/>
      <c r="C180" s="288"/>
      <c r="D180" s="104"/>
      <c r="E180" s="104"/>
      <c r="F180" s="104"/>
      <c r="G180" s="249"/>
      <c r="H180" s="250"/>
      <c r="I180" s="104"/>
      <c r="J180" s="104"/>
      <c r="K180" s="127"/>
      <c r="L180" s="127"/>
      <c r="M180" s="104"/>
      <c r="N180" s="104"/>
      <c r="O180" s="104"/>
    </row>
    <row r="181" ht="15.75" customHeight="1">
      <c r="A181" s="104"/>
      <c r="B181" s="305"/>
      <c r="C181" s="288"/>
      <c r="D181" s="104"/>
      <c r="E181" s="104"/>
      <c r="F181" s="104"/>
      <c r="G181" s="270" t="s">
        <v>155</v>
      </c>
      <c r="H181" s="271">
        <f>H208</f>
        <v>5</v>
      </c>
      <c r="I181" s="104"/>
      <c r="J181" s="104"/>
      <c r="K181" s="127"/>
      <c r="L181" s="127"/>
      <c r="M181" s="104"/>
      <c r="N181" s="104"/>
      <c r="O181" s="104"/>
    </row>
    <row r="182" ht="15.75" customHeight="1">
      <c r="A182" s="104"/>
      <c r="B182" s="305"/>
      <c r="C182" s="288"/>
      <c r="D182" s="104"/>
      <c r="E182" s="104"/>
      <c r="F182" s="104"/>
      <c r="G182" s="270" t="s">
        <v>150</v>
      </c>
      <c r="H182" s="271">
        <f>H181*H183</f>
        <v>0.3</v>
      </c>
      <c r="I182" s="104"/>
      <c r="J182" s="104"/>
      <c r="K182" s="127"/>
      <c r="L182" s="127"/>
      <c r="M182" s="104"/>
      <c r="N182" s="104"/>
      <c r="O182" s="104"/>
    </row>
    <row r="183" ht="15.75" customHeight="1">
      <c r="A183" s="104"/>
      <c r="B183" s="305"/>
      <c r="C183" s="288"/>
      <c r="D183" s="104"/>
      <c r="E183" s="104"/>
      <c r="F183" s="104"/>
      <c r="G183" s="270" t="s">
        <v>151</v>
      </c>
      <c r="H183" s="272">
        <v>0.06</v>
      </c>
      <c r="I183" s="104"/>
      <c r="J183" s="104"/>
      <c r="K183" s="127"/>
      <c r="L183" s="127"/>
      <c r="M183" s="104"/>
      <c r="N183" s="104"/>
      <c r="O183" s="104"/>
    </row>
    <row r="184" ht="15.75" customHeight="1">
      <c r="A184" s="104"/>
      <c r="B184" s="305"/>
      <c r="C184" s="288"/>
      <c r="D184" s="104"/>
      <c r="E184" s="104"/>
      <c r="F184" s="104"/>
      <c r="G184" s="274" t="s">
        <v>157</v>
      </c>
      <c r="H184" s="275">
        <f>H183*H179</f>
        <v>0.18</v>
      </c>
      <c r="I184" s="104"/>
      <c r="J184" s="104"/>
      <c r="K184" s="127"/>
      <c r="L184" s="127"/>
      <c r="M184" s="104"/>
      <c r="N184" s="104"/>
      <c r="O184" s="104"/>
    </row>
    <row r="185" ht="15.75" customHeight="1">
      <c r="A185" s="104"/>
      <c r="B185" s="305"/>
      <c r="C185" s="298"/>
      <c r="D185" s="141"/>
      <c r="E185" s="141"/>
      <c r="F185" s="141"/>
      <c r="G185" s="141"/>
      <c r="H185" s="141"/>
      <c r="I185" s="141"/>
      <c r="J185" s="141"/>
      <c r="K185" s="143"/>
      <c r="L185" s="127"/>
      <c r="M185" s="104"/>
      <c r="N185" s="104"/>
      <c r="O185" s="104"/>
    </row>
    <row r="186" ht="15.75" customHeight="1">
      <c r="A186" s="104"/>
      <c r="B186" s="309"/>
      <c r="C186" s="141"/>
      <c r="D186" s="141"/>
      <c r="E186" s="141"/>
      <c r="F186" s="141"/>
      <c r="G186" s="141"/>
      <c r="H186" s="141"/>
      <c r="I186" s="141"/>
      <c r="J186" s="141"/>
      <c r="K186" s="141"/>
      <c r="L186" s="143"/>
      <c r="M186" s="104"/>
      <c r="N186" s="104"/>
      <c r="O186" s="104"/>
    </row>
    <row r="187" ht="15.75" customHeight="1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</row>
    <row r="188" ht="15.75" customHeight="1">
      <c r="A188" s="104"/>
      <c r="B188" s="104"/>
      <c r="C188" s="123" t="s">
        <v>59</v>
      </c>
      <c r="D188" s="124"/>
      <c r="E188" s="124"/>
      <c r="F188" s="124"/>
      <c r="G188" s="124"/>
      <c r="H188" s="124"/>
      <c r="I188" s="124"/>
      <c r="J188" s="124"/>
      <c r="K188" s="124"/>
      <c r="L188" s="125"/>
      <c r="M188" s="104"/>
      <c r="N188" s="104"/>
      <c r="O188" s="104"/>
    </row>
    <row r="189" ht="15.75" customHeight="1">
      <c r="A189" s="104"/>
      <c r="B189" s="104"/>
      <c r="C189" s="126"/>
      <c r="D189" s="104"/>
      <c r="E189" s="104"/>
      <c r="F189" s="104"/>
      <c r="G189" s="104"/>
      <c r="H189" s="104"/>
      <c r="I189" s="104"/>
      <c r="J189" s="104"/>
      <c r="K189" s="104"/>
      <c r="L189" s="127"/>
      <c r="M189" s="104"/>
      <c r="N189" s="104"/>
      <c r="O189" s="104"/>
    </row>
    <row r="190" ht="15.75" customHeight="1">
      <c r="A190" s="6"/>
      <c r="B190" s="6"/>
      <c r="C190" s="111"/>
      <c r="D190" s="128"/>
      <c r="E190" s="107"/>
      <c r="F190" s="104"/>
      <c r="G190" s="105" t="s">
        <v>92</v>
      </c>
      <c r="H190" s="106" t="s">
        <v>56</v>
      </c>
      <c r="I190" s="4"/>
      <c r="J190" s="105" t="s">
        <v>161</v>
      </c>
      <c r="K190" s="106" t="s">
        <v>56</v>
      </c>
      <c r="L190" s="127"/>
      <c r="M190" s="104"/>
      <c r="N190" s="104"/>
      <c r="O190" s="104"/>
    </row>
    <row r="191" ht="15.75" customHeight="1">
      <c r="A191" s="107"/>
      <c r="B191" s="107"/>
      <c r="C191" s="108"/>
      <c r="D191" s="128"/>
      <c r="E191" s="107"/>
      <c r="F191" s="104"/>
      <c r="G191" s="111" t="s">
        <v>42</v>
      </c>
      <c r="H191" s="110">
        <v>5.0</v>
      </c>
      <c r="I191" s="104"/>
      <c r="J191" s="111" t="s">
        <v>63</v>
      </c>
      <c r="K191" s="110">
        <v>1.0</v>
      </c>
      <c r="L191" s="127"/>
      <c r="M191" s="104"/>
      <c r="N191" s="104"/>
      <c r="O191" s="104"/>
    </row>
    <row r="192" ht="15.75" customHeight="1">
      <c r="A192" s="107"/>
      <c r="B192" s="107"/>
      <c r="C192" s="108"/>
      <c r="D192" s="128"/>
      <c r="E192" s="130"/>
      <c r="F192" s="104"/>
      <c r="G192" s="111" t="s">
        <v>41</v>
      </c>
      <c r="H192" s="110">
        <v>0.0</v>
      </c>
      <c r="I192" s="104"/>
      <c r="J192" s="111" t="s">
        <v>82</v>
      </c>
      <c r="K192" s="110">
        <v>3.0</v>
      </c>
      <c r="L192" s="127"/>
      <c r="M192" s="104"/>
      <c r="N192" s="104"/>
      <c r="O192" s="104"/>
    </row>
    <row r="193" ht="15.75" customHeight="1">
      <c r="A193" s="107"/>
      <c r="B193" s="107"/>
      <c r="C193" s="108"/>
      <c r="D193" s="107"/>
      <c r="E193" s="107"/>
      <c r="F193" s="104"/>
      <c r="G193" s="111"/>
      <c r="H193" s="110"/>
      <c r="I193" s="104"/>
      <c r="J193" s="112" t="s">
        <v>50</v>
      </c>
      <c r="K193" s="110">
        <v>5.0</v>
      </c>
      <c r="L193" s="127"/>
      <c r="M193" s="104"/>
      <c r="N193" s="104"/>
      <c r="O193" s="104"/>
    </row>
    <row r="194" ht="15.75" customHeight="1">
      <c r="A194" s="107"/>
      <c r="B194" s="107"/>
      <c r="C194" s="108"/>
      <c r="D194" s="107"/>
      <c r="E194" s="107"/>
      <c r="F194" s="104"/>
      <c r="G194" s="111"/>
      <c r="H194" s="110"/>
      <c r="I194" s="104"/>
      <c r="J194" s="111" t="s">
        <v>126</v>
      </c>
      <c r="K194" s="110">
        <v>0.0</v>
      </c>
      <c r="L194" s="127"/>
      <c r="M194" s="104"/>
      <c r="N194" s="104"/>
      <c r="O194" s="104"/>
    </row>
    <row r="195" ht="15.75" customHeight="1">
      <c r="A195" s="107"/>
      <c r="B195" s="107"/>
      <c r="C195" s="108"/>
      <c r="D195" s="107"/>
      <c r="E195" s="107"/>
      <c r="F195" s="104"/>
      <c r="G195" s="111"/>
      <c r="H195" s="110"/>
      <c r="I195" s="104"/>
      <c r="J195" s="111"/>
      <c r="K195" s="110"/>
      <c r="L195" s="127"/>
      <c r="M195" s="104"/>
      <c r="N195" s="104"/>
      <c r="O195" s="104"/>
    </row>
    <row r="196" ht="15.75" customHeight="1">
      <c r="A196" s="107"/>
      <c r="B196" s="107"/>
      <c r="C196" s="108"/>
      <c r="D196" s="107"/>
      <c r="E196" s="107"/>
      <c r="F196" s="104"/>
      <c r="G196" s="131" t="s">
        <v>129</v>
      </c>
      <c r="H196" s="132">
        <v>0.06</v>
      </c>
      <c r="I196" s="104"/>
      <c r="J196" s="131" t="s">
        <v>129</v>
      </c>
      <c r="K196" s="132">
        <v>0.06</v>
      </c>
      <c r="L196" s="127"/>
      <c r="M196" s="104"/>
      <c r="N196" s="104"/>
      <c r="O196" s="104"/>
    </row>
    <row r="197" ht="15.75" customHeight="1">
      <c r="A197" s="107"/>
      <c r="B197" s="107"/>
      <c r="C197" s="108"/>
      <c r="D197" s="107"/>
      <c r="E197" s="107"/>
      <c r="F197" s="104"/>
      <c r="G197" s="133" t="s">
        <v>57</v>
      </c>
      <c r="H197" s="134">
        <f>MAX(H191:H194)</f>
        <v>5</v>
      </c>
      <c r="I197" s="104"/>
      <c r="J197" s="133" t="s">
        <v>57</v>
      </c>
      <c r="K197" s="134">
        <f>MAX(K191:K194)</f>
        <v>5</v>
      </c>
      <c r="L197" s="127"/>
      <c r="M197" s="104"/>
      <c r="N197" s="104"/>
      <c r="O197" s="104"/>
    </row>
    <row r="198" ht="15.75" customHeight="1">
      <c r="A198" s="107"/>
      <c r="B198" s="107"/>
      <c r="C198" s="108"/>
      <c r="D198" s="107"/>
      <c r="E198" s="107"/>
      <c r="F198" s="104"/>
      <c r="G198" s="111"/>
      <c r="H198" s="110"/>
      <c r="I198" s="104"/>
      <c r="J198" s="135"/>
      <c r="K198" s="136"/>
      <c r="L198" s="127"/>
      <c r="M198" s="104"/>
      <c r="N198" s="104"/>
      <c r="O198" s="104"/>
    </row>
    <row r="199" ht="15.75" customHeight="1">
      <c r="A199" s="107"/>
      <c r="B199" s="107"/>
      <c r="C199" s="108"/>
      <c r="D199" s="104"/>
      <c r="E199" s="104"/>
      <c r="F199" s="104"/>
      <c r="G199" s="115"/>
      <c r="H199" s="137"/>
      <c r="I199" s="104"/>
      <c r="J199" s="115"/>
      <c r="K199" s="137"/>
      <c r="L199" s="127"/>
      <c r="M199" s="104"/>
      <c r="N199" s="104"/>
      <c r="O199" s="104"/>
    </row>
    <row r="200" ht="15.75" customHeight="1">
      <c r="A200" s="104"/>
      <c r="B200" s="104"/>
      <c r="C200" s="126"/>
      <c r="D200" s="104"/>
      <c r="E200" s="104"/>
      <c r="F200" s="104"/>
      <c r="I200" s="104"/>
      <c r="J200" s="104"/>
      <c r="K200" s="104"/>
      <c r="L200" s="127"/>
      <c r="M200" s="104"/>
      <c r="N200" s="104"/>
      <c r="O200" s="104"/>
    </row>
    <row r="201" ht="15.75" customHeight="1">
      <c r="A201" s="104"/>
      <c r="B201" s="104"/>
      <c r="C201" s="126"/>
      <c r="D201" s="104"/>
      <c r="E201" s="104"/>
      <c r="F201" s="104"/>
      <c r="G201" s="129" t="s">
        <v>162</v>
      </c>
      <c r="H201" s="106" t="s">
        <v>56</v>
      </c>
      <c r="I201" s="104"/>
      <c r="L201" s="127"/>
      <c r="M201" s="104"/>
      <c r="N201" s="104"/>
      <c r="O201" s="104"/>
    </row>
    <row r="202" ht="15.75" customHeight="1">
      <c r="A202" s="104"/>
      <c r="B202" s="104"/>
      <c r="C202" s="126"/>
      <c r="D202" s="104"/>
      <c r="E202" s="104"/>
      <c r="F202" s="104"/>
      <c r="G202" s="111" t="s">
        <v>98</v>
      </c>
      <c r="H202" s="110">
        <v>0.0</v>
      </c>
      <c r="I202" s="104"/>
      <c r="L202" s="127"/>
      <c r="M202" s="104"/>
      <c r="N202" s="104"/>
      <c r="O202" s="104"/>
    </row>
    <row r="203" ht="15.75" customHeight="1">
      <c r="A203" s="104"/>
      <c r="B203" s="104"/>
      <c r="C203" s="126"/>
      <c r="D203" s="104"/>
      <c r="E203" s="104"/>
      <c r="F203" s="104"/>
      <c r="G203" s="111" t="s">
        <v>105</v>
      </c>
      <c r="H203" s="110">
        <v>2.0</v>
      </c>
      <c r="I203" s="104"/>
      <c r="L203" s="127"/>
      <c r="M203" s="104"/>
      <c r="N203" s="104"/>
      <c r="O203" s="104"/>
    </row>
    <row r="204" ht="15.75" customHeight="1">
      <c r="A204" s="104"/>
      <c r="B204" s="104"/>
      <c r="C204" s="126"/>
      <c r="D204" s="104"/>
      <c r="E204" s="104"/>
      <c r="F204" s="104"/>
      <c r="G204" s="111" t="s">
        <v>120</v>
      </c>
      <c r="H204" s="110">
        <v>3.0</v>
      </c>
      <c r="I204" s="104"/>
      <c r="L204" s="127"/>
      <c r="M204" s="104"/>
      <c r="N204" s="104"/>
      <c r="O204" s="104"/>
    </row>
    <row r="205" ht="15.75" customHeight="1">
      <c r="A205" s="104"/>
      <c r="B205" s="104"/>
      <c r="C205" s="126"/>
      <c r="D205" s="104"/>
      <c r="E205" s="104"/>
      <c r="F205" s="104"/>
      <c r="G205" s="111" t="s">
        <v>113</v>
      </c>
      <c r="H205" s="110">
        <v>5.0</v>
      </c>
      <c r="I205" s="104"/>
      <c r="L205" s="127"/>
      <c r="M205" s="104"/>
      <c r="N205" s="104"/>
      <c r="O205" s="104"/>
    </row>
    <row r="206" ht="15.75" customHeight="1">
      <c r="A206" s="104"/>
      <c r="B206" s="104"/>
      <c r="C206" s="126"/>
      <c r="D206" s="104"/>
      <c r="E206" s="104"/>
      <c r="F206" s="104"/>
      <c r="G206" s="111"/>
      <c r="H206" s="110"/>
      <c r="I206" s="104"/>
      <c r="L206" s="127"/>
      <c r="M206" s="104"/>
      <c r="N206" s="104"/>
      <c r="O206" s="104"/>
    </row>
    <row r="207" ht="15.75" customHeight="1">
      <c r="A207" s="104"/>
      <c r="B207" s="104"/>
      <c r="C207" s="126"/>
      <c r="D207" s="104"/>
      <c r="E207" s="104"/>
      <c r="F207" s="104"/>
      <c r="G207" s="131" t="s">
        <v>129</v>
      </c>
      <c r="H207" s="132">
        <v>0.06</v>
      </c>
      <c r="I207" s="104"/>
      <c r="L207" s="127"/>
      <c r="M207" s="104"/>
      <c r="N207" s="104"/>
      <c r="O207" s="104"/>
    </row>
    <row r="208" ht="15.75" customHeight="1">
      <c r="A208" s="104"/>
      <c r="B208" s="104"/>
      <c r="C208" s="126"/>
      <c r="D208" s="104"/>
      <c r="E208" s="104"/>
      <c r="F208" s="104"/>
      <c r="G208" s="133" t="s">
        <v>57</v>
      </c>
      <c r="H208" s="134">
        <f>MAX(H202:H205)</f>
        <v>5</v>
      </c>
      <c r="I208" s="104"/>
      <c r="L208" s="127"/>
      <c r="M208" s="104"/>
      <c r="N208" s="104"/>
      <c r="O208" s="104"/>
    </row>
    <row r="209" ht="15.75" customHeight="1">
      <c r="A209" s="104"/>
      <c r="B209" s="104"/>
      <c r="C209" s="126"/>
      <c r="D209" s="104"/>
      <c r="E209" s="104"/>
      <c r="F209" s="104"/>
      <c r="G209" s="115"/>
      <c r="H209" s="137"/>
      <c r="I209" s="104"/>
      <c r="L209" s="127"/>
      <c r="M209" s="104"/>
      <c r="N209" s="104"/>
      <c r="O209" s="104"/>
    </row>
    <row r="210" ht="15.75" customHeight="1">
      <c r="A210" s="104"/>
      <c r="B210" s="104"/>
      <c r="C210" s="126"/>
      <c r="D210" s="104"/>
      <c r="E210" s="104"/>
      <c r="F210" s="104"/>
      <c r="G210" s="107"/>
      <c r="H210" s="6"/>
      <c r="I210" s="104"/>
      <c r="J210" s="104"/>
      <c r="K210" s="104"/>
      <c r="L210" s="127"/>
      <c r="M210" s="104"/>
      <c r="N210" s="104"/>
      <c r="O210" s="104"/>
    </row>
    <row r="211" ht="15.75" customHeight="1">
      <c r="A211" s="104"/>
      <c r="B211" s="104"/>
      <c r="C211" s="126"/>
      <c r="D211" s="104"/>
      <c r="E211" s="104"/>
      <c r="F211" s="104"/>
      <c r="G211" s="105" t="str">
        <f>#REF!</f>
        <v>#REF!</v>
      </c>
      <c r="H211" s="106" t="s">
        <v>56</v>
      </c>
      <c r="I211" s="104"/>
      <c r="J211" s="104"/>
      <c r="K211" s="104"/>
      <c r="L211" s="127"/>
      <c r="M211" s="104"/>
      <c r="N211" s="104"/>
      <c r="O211" s="104"/>
    </row>
    <row r="212" ht="15.75" customHeight="1">
      <c r="A212" s="104"/>
      <c r="B212" s="104"/>
      <c r="C212" s="126"/>
      <c r="D212" s="104"/>
      <c r="E212" s="104"/>
      <c r="F212" s="104"/>
      <c r="G212" s="111" t="s">
        <v>42</v>
      </c>
      <c r="H212" s="110">
        <v>1.0</v>
      </c>
      <c r="I212" s="104"/>
      <c r="J212" s="104"/>
      <c r="K212" s="104"/>
      <c r="L212" s="127"/>
      <c r="M212" s="104"/>
      <c r="N212" s="104"/>
      <c r="O212" s="104"/>
    </row>
    <row r="213" ht="15.75" customHeight="1">
      <c r="A213" s="104"/>
      <c r="B213" s="104"/>
      <c r="C213" s="126"/>
      <c r="D213" s="104"/>
      <c r="E213" s="104"/>
      <c r="F213" s="104"/>
      <c r="G213" s="111" t="s">
        <v>41</v>
      </c>
      <c r="H213" s="110">
        <v>0.0</v>
      </c>
      <c r="I213" s="104"/>
      <c r="J213" s="104"/>
      <c r="K213" s="104"/>
      <c r="L213" s="127"/>
      <c r="M213" s="104"/>
      <c r="N213" s="104"/>
      <c r="O213" s="104"/>
    </row>
    <row r="214" ht="15.75" customHeight="1">
      <c r="A214" s="104"/>
      <c r="B214" s="104"/>
      <c r="C214" s="126"/>
      <c r="D214" s="104"/>
      <c r="E214" s="104"/>
      <c r="F214" s="104"/>
      <c r="G214" s="111"/>
      <c r="H214" s="110"/>
      <c r="I214" s="104"/>
      <c r="J214" s="104"/>
      <c r="K214" s="104"/>
      <c r="L214" s="127"/>
      <c r="M214" s="104"/>
      <c r="N214" s="104"/>
      <c r="O214" s="104"/>
    </row>
    <row r="215" ht="15.75" customHeight="1">
      <c r="A215" s="104"/>
      <c r="B215" s="104"/>
      <c r="C215" s="126"/>
      <c r="D215" s="104"/>
      <c r="E215" s="104"/>
      <c r="F215" s="104"/>
      <c r="G215" s="111"/>
      <c r="H215" s="110"/>
      <c r="I215" s="104"/>
      <c r="J215" s="104"/>
      <c r="K215" s="104"/>
      <c r="L215" s="127"/>
      <c r="M215" s="104"/>
      <c r="N215" s="104"/>
      <c r="O215" s="104"/>
    </row>
    <row r="216" ht="15.75" customHeight="1">
      <c r="A216" s="104"/>
      <c r="B216" s="104"/>
      <c r="C216" s="126"/>
      <c r="D216" s="104"/>
      <c r="E216" s="104"/>
      <c r="F216" s="104"/>
      <c r="G216" s="115"/>
      <c r="H216" s="137"/>
      <c r="I216" s="104"/>
      <c r="J216" s="104"/>
      <c r="K216" s="104"/>
      <c r="L216" s="127"/>
      <c r="M216" s="104"/>
      <c r="N216" s="104"/>
      <c r="O216" s="104"/>
    </row>
    <row r="217" ht="15.75" customHeight="1">
      <c r="A217" s="104"/>
      <c r="B217" s="104"/>
      <c r="C217" s="140"/>
      <c r="D217" s="141"/>
      <c r="E217" s="141"/>
      <c r="F217" s="141"/>
      <c r="G217" s="142"/>
      <c r="H217" s="142"/>
      <c r="I217" s="141"/>
      <c r="J217" s="141"/>
      <c r="K217" s="141"/>
      <c r="L217" s="143"/>
      <c r="M217" s="104"/>
      <c r="N217" s="104"/>
      <c r="O217" s="104"/>
    </row>
    <row r="218" ht="15.75" customHeight="1">
      <c r="A218" s="104"/>
      <c r="B218" s="104"/>
      <c r="C218" s="104"/>
      <c r="D218" s="104"/>
      <c r="E218" s="104"/>
      <c r="F218" s="104"/>
      <c r="I218" s="104"/>
      <c r="J218" s="104"/>
      <c r="K218" s="104"/>
      <c r="L218" s="104"/>
      <c r="M218" s="104"/>
      <c r="N218" s="104"/>
      <c r="O218" s="104"/>
    </row>
    <row r="219" ht="15.75" customHeight="1">
      <c r="A219" s="104"/>
      <c r="B219" s="104"/>
      <c r="C219" s="104"/>
      <c r="D219" s="104"/>
      <c r="E219" s="104"/>
      <c r="F219" s="104"/>
      <c r="I219" s="104"/>
      <c r="J219" s="104"/>
      <c r="K219" s="104"/>
      <c r="L219" s="104"/>
      <c r="M219" s="104"/>
      <c r="N219" s="104"/>
      <c r="O219" s="104"/>
    </row>
    <row r="220" ht="15.75" customHeight="1">
      <c r="A220" s="104"/>
      <c r="B220" s="104"/>
      <c r="C220" s="104"/>
      <c r="D220" s="104"/>
      <c r="E220" s="104"/>
      <c r="F220" s="104"/>
      <c r="I220" s="104"/>
      <c r="J220" s="104"/>
      <c r="K220" s="104"/>
      <c r="L220" s="104"/>
      <c r="M220" s="104"/>
      <c r="N220" s="104"/>
      <c r="O220" s="104"/>
    </row>
    <row r="221" ht="15.75" customHeight="1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</row>
    <row r="222" ht="15.75" customHeight="1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</row>
    <row r="223" ht="15.75" customHeight="1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</row>
    <row r="224" ht="15.75" customHeight="1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</row>
    <row r="225" ht="15.75" customHeight="1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</row>
    <row r="226" ht="15.75" customHeight="1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</row>
    <row r="227" ht="15.75" customHeight="1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</row>
    <row r="228" ht="15.75" customHeight="1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</row>
    <row r="229" ht="15.75" customHeight="1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</row>
    <row r="230" ht="15.75" customHeight="1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</row>
    <row r="231" ht="15.75" customHeight="1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</row>
    <row r="232" ht="15.75" customHeight="1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</row>
    <row r="233" ht="15.75" customHeight="1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</row>
    <row r="234" ht="15.75" customHeight="1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</row>
    <row r="235" ht="15.75" customHeight="1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</row>
    <row r="236" ht="15.75" customHeight="1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</row>
    <row r="237" ht="15.75" customHeight="1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</row>
    <row r="238" ht="15.75" customHeight="1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</row>
    <row r="239" ht="15.75" customHeight="1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</row>
    <row r="240" ht="15.75" customHeight="1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</row>
    <row r="241" ht="15.75" customHeight="1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</row>
    <row r="242" ht="15.75" customHeight="1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</row>
    <row r="243" ht="15.75" customHeight="1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</row>
    <row r="244" ht="15.75" customHeight="1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</row>
    <row r="245" ht="15.75" customHeight="1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</row>
    <row r="246" ht="15.75" customHeight="1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</row>
    <row r="247" ht="15.75" customHeight="1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</row>
    <row r="248" ht="15.75" customHeight="1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</row>
    <row r="249" ht="15.75" customHeight="1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</row>
    <row r="250" ht="15.75" customHeight="1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</row>
    <row r="251" ht="15.75" customHeight="1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</row>
    <row r="252" ht="15.75" customHeight="1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</row>
    <row r="253" ht="15.75" customHeight="1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</row>
    <row r="254" ht="15.75" customHeight="1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</row>
    <row r="255" ht="15.75" customHeight="1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</row>
    <row r="256" ht="15.75" customHeight="1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</row>
    <row r="257" ht="15.75" customHeight="1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</row>
    <row r="258" ht="15.75" customHeight="1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</row>
    <row r="259" ht="15.75" customHeight="1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</row>
    <row r="260" ht="15.75" customHeight="1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</row>
    <row r="261" ht="15.75" customHeight="1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</row>
    <row r="262" ht="15.75" customHeight="1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</row>
    <row r="263" ht="15.75" customHeight="1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</row>
    <row r="264" ht="15.75" customHeight="1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</row>
    <row r="265" ht="15.75" customHeight="1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</row>
    <row r="266" ht="15.75" customHeight="1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</row>
    <row r="267" ht="15.75" customHeight="1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</row>
    <row r="268" ht="15.75" customHeight="1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</row>
    <row r="269" ht="15.75" customHeight="1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</row>
    <row r="270" ht="15.75" customHeight="1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</row>
    <row r="271" ht="15.75" customHeight="1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</row>
    <row r="272" ht="15.75" customHeight="1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</row>
    <row r="273" ht="15.75" customHeight="1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</row>
    <row r="274" ht="15.75" customHeight="1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</row>
    <row r="275" ht="15.75" customHeight="1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</row>
    <row r="276" ht="15.75" customHeight="1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</row>
    <row r="277" ht="15.75" customHeight="1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</row>
    <row r="278" ht="15.75" customHeight="1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</row>
    <row r="279" ht="15.75" customHeight="1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</row>
    <row r="280" ht="15.75" customHeight="1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</row>
    <row r="281" ht="15.75" customHeight="1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</row>
    <row r="282" ht="15.75" customHeight="1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</row>
    <row r="283" ht="15.75" customHeight="1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</row>
    <row r="284" ht="15.75" customHeight="1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</row>
    <row r="285" ht="15.75" customHeight="1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</row>
    <row r="286" ht="15.75" customHeight="1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</row>
    <row r="287" ht="15.75" customHeight="1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</row>
    <row r="288" ht="15.75" customHeight="1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</row>
    <row r="289" ht="15.75" customHeight="1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</row>
    <row r="290" ht="15.75" customHeight="1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</row>
    <row r="291" ht="15.75" customHeight="1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</row>
    <row r="292" ht="15.75" customHeight="1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</row>
    <row r="293" ht="15.75" customHeight="1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</row>
    <row r="294" ht="15.75" customHeight="1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</row>
    <row r="295" ht="15.75" customHeight="1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</row>
    <row r="296" ht="15.75" customHeight="1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</row>
    <row r="297" ht="15.75" customHeight="1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</row>
    <row r="298" ht="15.75" customHeight="1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</row>
    <row r="299" ht="15.75" customHeight="1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</row>
    <row r="300" ht="15.75" customHeight="1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</row>
    <row r="301" ht="15.75" customHeight="1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</row>
    <row r="302" ht="15.75" customHeight="1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</row>
    <row r="303" ht="15.75" customHeight="1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</row>
    <row r="304" ht="15.75" customHeight="1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</row>
    <row r="305" ht="15.75" customHeight="1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</row>
    <row r="306" ht="15.75" customHeight="1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</row>
    <row r="307" ht="15.75" customHeight="1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</row>
    <row r="308" ht="15.75" customHeight="1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</row>
    <row r="309" ht="15.75" customHeight="1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</row>
    <row r="310" ht="15.75" customHeight="1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</row>
    <row r="311" ht="15.75" customHeight="1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</row>
    <row r="312" ht="15.75" customHeight="1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</row>
    <row r="313" ht="15.75" customHeight="1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</row>
    <row r="314" ht="15.75" customHeight="1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</row>
    <row r="315" ht="15.75" customHeight="1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</row>
    <row r="316" ht="15.75" customHeight="1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</row>
    <row r="317" ht="15.75" customHeight="1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</row>
    <row r="318" ht="15.75" customHeight="1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</row>
    <row r="319" ht="15.75" customHeight="1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</row>
    <row r="320" ht="15.75" customHeight="1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</row>
    <row r="321" ht="15.75" customHeight="1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</row>
    <row r="322" ht="15.75" customHeight="1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</row>
    <row r="323" ht="15.75" customHeight="1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</row>
    <row r="324" ht="15.75" customHeight="1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</row>
    <row r="325" ht="15.75" customHeight="1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</row>
    <row r="326" ht="15.75" customHeight="1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</row>
    <row r="327" ht="15.75" customHeight="1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</row>
    <row r="328" ht="15.75" customHeight="1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</row>
    <row r="329" ht="15.75" customHeight="1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</row>
    <row r="330" ht="15.75" customHeight="1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</row>
    <row r="331" ht="15.75" customHeight="1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</row>
    <row r="332" ht="15.75" customHeight="1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</row>
    <row r="333" ht="15.75" customHeight="1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</row>
    <row r="334" ht="15.75" customHeight="1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</row>
    <row r="335" ht="15.75" customHeight="1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</row>
    <row r="336" ht="15.75" customHeight="1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</row>
    <row r="337" ht="15.75" customHeight="1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</row>
    <row r="338" ht="15.75" customHeight="1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</row>
    <row r="339" ht="15.75" customHeight="1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</row>
    <row r="340" ht="15.75" customHeight="1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</row>
    <row r="341" ht="15.75" customHeight="1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</row>
    <row r="342" ht="15.75" customHeight="1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</row>
    <row r="343" ht="15.75" customHeight="1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</row>
    <row r="344" ht="15.75" customHeight="1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</row>
    <row r="345" ht="15.75" customHeight="1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</row>
    <row r="346" ht="15.75" customHeight="1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</row>
    <row r="347" ht="15.75" customHeight="1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</row>
    <row r="348" ht="15.75" customHeight="1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</row>
    <row r="349" ht="15.75" customHeight="1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</row>
    <row r="350" ht="15.75" customHeight="1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</row>
    <row r="351" ht="15.75" customHeight="1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</row>
    <row r="352" ht="15.75" customHeight="1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</row>
    <row r="353" ht="15.75" customHeight="1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</row>
    <row r="354" ht="15.75" customHeight="1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</row>
    <row r="355" ht="15.75" customHeight="1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</row>
    <row r="356" ht="15.75" customHeight="1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</row>
    <row r="357" ht="15.75" customHeight="1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</row>
    <row r="358" ht="15.75" customHeight="1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</row>
    <row r="359" ht="15.75" customHeight="1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</row>
    <row r="360" ht="15.75" customHeight="1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</row>
    <row r="361" ht="15.75" customHeight="1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</row>
    <row r="362" ht="15.75" customHeight="1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</row>
    <row r="363" ht="15.75" customHeight="1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</row>
    <row r="364" ht="15.75" customHeight="1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</row>
    <row r="365" ht="15.75" customHeight="1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</row>
    <row r="366" ht="15.75" customHeight="1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</row>
    <row r="367" ht="15.75" customHeight="1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</row>
    <row r="368" ht="15.75" customHeight="1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</row>
    <row r="369" ht="15.75" customHeight="1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</row>
    <row r="370" ht="15.75" customHeight="1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</row>
    <row r="371" ht="15.75" customHeight="1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</row>
    <row r="372" ht="15.75" customHeight="1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</row>
    <row r="373" ht="15.75" customHeight="1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</row>
    <row r="374" ht="15.75" customHeight="1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</row>
    <row r="375" ht="15.75" customHeight="1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</row>
    <row r="376" ht="15.75" customHeight="1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</row>
    <row r="377" ht="15.75" customHeight="1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</row>
    <row r="378" ht="15.75" customHeight="1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</row>
    <row r="379" ht="15.75" customHeight="1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</row>
    <row r="380" ht="15.75" customHeight="1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</row>
    <row r="381" ht="15.75" customHeight="1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</row>
    <row r="382" ht="15.75" customHeight="1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</row>
    <row r="383" ht="15.75" customHeight="1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</row>
    <row r="384" ht="15.75" customHeight="1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</row>
    <row r="385" ht="15.75" customHeight="1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</row>
    <row r="386" ht="15.75" customHeight="1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</row>
    <row r="387" ht="15.75" customHeight="1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</row>
    <row r="388" ht="15.75" customHeight="1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</row>
    <row r="389" ht="15.75" customHeight="1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</row>
    <row r="390" ht="15.75" customHeight="1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</row>
    <row r="391" ht="15.75" customHeight="1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</row>
    <row r="392" ht="15.75" customHeight="1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</row>
    <row r="393" ht="15.75" customHeight="1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</row>
    <row r="394" ht="15.75" customHeight="1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</row>
    <row r="395" ht="15.75" customHeight="1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</row>
    <row r="396" ht="15.75" customHeight="1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</row>
    <row r="397" ht="15.75" customHeight="1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</row>
    <row r="398" ht="15.75" customHeight="1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</row>
    <row r="399" ht="15.75" customHeight="1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</row>
    <row r="400" ht="15.75" customHeight="1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</row>
    <row r="401" ht="15.75" customHeight="1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</row>
    <row r="402" ht="15.75" customHeight="1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</row>
    <row r="403" ht="15.75" customHeight="1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</row>
    <row r="404" ht="15.75" customHeight="1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</row>
    <row r="405" ht="15.75" customHeight="1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</row>
    <row r="406" ht="15.75" customHeight="1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</row>
    <row r="407" ht="15.75" customHeight="1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</row>
    <row r="408" ht="15.75" customHeight="1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</row>
    <row r="409" ht="15.75" customHeight="1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</row>
    <row r="410" ht="15.75" customHeight="1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</row>
    <row r="411" ht="15.75" customHeight="1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</row>
    <row r="412" ht="15.75" customHeight="1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</row>
    <row r="413" ht="15.75" customHeight="1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</row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