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rgebnis" sheetId="1" r:id="rId4"/>
    <sheet state="visible" name="Erfassung wirtsch.finanz. Leist" sheetId="2" r:id="rId5"/>
    <sheet state="visible" name="Erfassung techn.berufl. Leistun" sheetId="3" r:id="rId6"/>
    <sheet state="visible" name="Auswertung wirtsch.finanz. LF" sheetId="4" r:id="rId7"/>
    <sheet state="visible" name="Auswertung techn.berufl. Leistu" sheetId="5" r:id="rId8"/>
  </sheets>
  <definedNames/>
  <calcPr/>
</workbook>
</file>

<file path=xl/sharedStrings.xml><?xml version="1.0" encoding="utf-8"?>
<sst xmlns="http://schemas.openxmlformats.org/spreadsheetml/2006/main" count="300" uniqueCount="103">
  <si>
    <t xml:space="preserve"> </t>
  </si>
  <si>
    <t>Bewerberin:</t>
  </si>
  <si>
    <t>Eingabefelder</t>
  </si>
  <si>
    <t>Los 1</t>
  </si>
  <si>
    <t>Los 2</t>
  </si>
  <si>
    <t>Erreichbare Punkte wirtsch. Leistungsfähigkeit:</t>
  </si>
  <si>
    <t>Rechenfelder</t>
  </si>
  <si>
    <t xml:space="preserve">Erreichte Punkte wirtsch. Leistungsfähigkeit: </t>
  </si>
  <si>
    <t>Erreichbare Punkte techn./berufl. Leistungsfähigkeit:</t>
  </si>
  <si>
    <t>Erreichte Punkte techn./berufl. Leistungsfähigkeit:</t>
  </si>
  <si>
    <t>Relatives Ergebnis techni./berufl. Leistungsfähigkeit  [%]:</t>
  </si>
  <si>
    <t>Minimalanforderungen erfüllt:</t>
  </si>
  <si>
    <t>Laufende
Nr.</t>
  </si>
  <si>
    <t>Erforderlich
für Los</t>
  </si>
  <si>
    <t>Kriterium</t>
  </si>
  <si>
    <t>Unterkriterium A</t>
  </si>
  <si>
    <t>Unterkriterium B</t>
  </si>
  <si>
    <t>Unterkriterium C</t>
  </si>
  <si>
    <t>Umsatz 2022 [EUR]</t>
  </si>
  <si>
    <t>Umsatz 2023 [EUR]</t>
  </si>
  <si>
    <t>Umsatz 2024 [EUR]</t>
  </si>
  <si>
    <t>Jahresumsatz 2022-2024 &gt;= 4,8 Mio EUR</t>
  </si>
  <si>
    <t>Deckungssumme pro Fall [EUR]</t>
  </si>
  <si>
    <t>Anzahl gedeckte Fällte p.a.</t>
  </si>
  <si>
    <t>-</t>
  </si>
  <si>
    <t>Versicherungssumme &gt;= 5 Mio. EUR pro Fall, zweimal pro Jahr</t>
  </si>
  <si>
    <t>Jahresumsatz 2022-2024 &gt;= 3,2 Mio EUR</t>
  </si>
  <si>
    <t>Deckungssumme pro Fall</t>
  </si>
  <si>
    <t xml:space="preserve">Unterkriterium C </t>
  </si>
  <si>
    <t>Erfahrung in der Finanzindustrie</t>
  </si>
  <si>
    <t>Anzahl Institute</t>
  </si>
  <si>
    <t>In diesem Kontext erbrachte
Personentage
(1 PT = 8h)</t>
  </si>
  <si>
    <t>Beide</t>
  </si>
  <si>
    <t>Ausgewiesene Erfahrungen bei der Implementierung von Individualsoftware im Finanzsektor sowie Kenntnisse über die dort geltenden rechtlichen Rahmenbedingungen. Hierzu z.B. die MaRisk (Mindestanforderungen an das Risikomanagement), das Bankgeheimnis (gemäß  § 311 BGB und AGB der Banken) und das Geldwäschegesetz GwG.</t>
  </si>
  <si>
    <t>Sicherheits-
technologien</t>
  </si>
  <si>
    <t>Einsatzgebiet</t>
  </si>
  <si>
    <t>Einschlägige Erfahrungen beim Einsatz von Sicherheitstechnologien und -praktiken zur Absicherungen sensibler Daten bei der Implementierung und dem Betrieb von Individualsoftware. Wurden Verfahren zur Anonymisierung oder Pseudo-Anonymisierung entwickelt und/oder angewendet?</t>
  </si>
  <si>
    <t>Anzahl durchgeführte
Projekte</t>
  </si>
  <si>
    <t>Einschlägige Erfahrungen bei der Entwicklung von Dataspace- oder Datentreuhänder-Software als Free and Open Source Software (FOSS) im Kontext von (Public-) Cloud Infrastrukturen.</t>
  </si>
  <si>
    <t>Erfahrung in den genannten Technologien</t>
  </si>
  <si>
    <t xml:space="preserve">Einschlägige Erfahrungen bei der Entwicklung Kubernetes-nativer Applikationen unter Einsatz z.B. der folgenden oder vergleichbarer Technologien: 1. Kotlin/Quarkus, 2. Typescript/Angular, 3. PostgreSQL, 4. Gradle </t>
  </si>
  <si>
    <t>Einschlägige Erfahrungen bei der Umsetzung und Pflege von CI/CD-Pipelines z.B. mit den folgenden oder vergleichbaren Technologien: 1. Argo CD, 2. Docker, 3. GitLab, 4. SonarCloud, 5. Terraform/OpenTofu</t>
  </si>
  <si>
    <t>Einschlägige Erfahrungen beim Deployment und der Wartung Kubernetes-nativer Applikationen z.B. mit den folgenden oder vergleichbaren Technologien: 1. Kubernetes, 2. Docker, 3. Helm, 4. Argo CD</t>
  </si>
  <si>
    <t>Aufbau von Cloud-
Organisationen</t>
  </si>
  <si>
    <t>Einschlägige Erfahrungen beim Aufbau und der Wartung von (Public-) Cloud-Organisationen für sicherheitskritische Anwendungen in der Google Cloud (oder vergleichbar) z.B. mit folgenden oder vergleichbaren Technologie: 1. GitLab, 2. Terraform/OpenTofu</t>
  </si>
  <si>
    <t>Cloud Erfahrung
in diesem
Gebiet</t>
  </si>
  <si>
    <t>Einschlägige Erfahrungen bei der Umsetzung von Authentifizierung/Autorisierung in der Google Cloud (oder vergleichbar) und in Kubernetes z.B. mit den folgenden oder vergleichbaren Technologien: 1. OIDC, 2. OAuth2, 3. Keycloak, 4. Google IAM, 5. Hashicorp Vault</t>
  </si>
  <si>
    <t>Facherfahrung</t>
  </si>
  <si>
    <t>Praktische Erfahrung in der Entwicklung bei</t>
  </si>
  <si>
    <t>Einschlägige Erfahrungen bei der Entwicklung und dem Betrieb von Individualsoftware im Bereich der Bekämpfung von Geldwäsche und Terrorismusfinanzierung (AML/CFT)</t>
  </si>
  <si>
    <t xml:space="preserve">Einschlägige Erfahrungen bei der Entwicklung cloud-nativer Applikationen z.B. mit den folgenden oder vergleichbaren Technologien: 1. Java/Spring Boot, 2. Typescript/Vue, 3. Python, 4. PostgreSQL, 5. Gradle </t>
  </si>
  <si>
    <t>Einschlägige Erfahrungen beim Serverless-Deployment cloud-nativer Applikationen z.B. mit den folgenden oder vergleichbaren Technologien: 1. Cloud Run, 2. Docker, 3. Gitlab, 4. Argo CD, 5. gcloud CLI</t>
  </si>
  <si>
    <t>Minimalanforderung für die Teilnahme an einem oder mehreren Losen: jeweils mindestens 75% der erreichbaren Punktzahl für das jeweilige Los müssen erreicht sein.</t>
  </si>
  <si>
    <t xml:space="preserve">Ergebnis Los 1 </t>
  </si>
  <si>
    <t>Ergebnis Los 2</t>
  </si>
  <si>
    <t>Maximalpunktzahl:</t>
  </si>
  <si>
    <t>Punktergebnis:</t>
  </si>
  <si>
    <t>Relatives Ergebnis [%]:</t>
  </si>
  <si>
    <t>Kriterium Nr.</t>
  </si>
  <si>
    <t>Punkte</t>
  </si>
  <si>
    <t>&lt; 1 Jahr</t>
  </si>
  <si>
    <t>NA</t>
  </si>
  <si>
    <t>1 - 2 Jahre</t>
  </si>
  <si>
    <t>1 Institut</t>
  </si>
  <si>
    <t>&lt; 500 PT</t>
  </si>
  <si>
    <t>2 - 7 Jahre</t>
  </si>
  <si>
    <t>2 und mehr Institute</t>
  </si>
  <si>
    <t>500 - 1000 PT</t>
  </si>
  <si>
    <t>&gt; 7 Jahre</t>
  </si>
  <si>
    <t>1000 und mehr PT</t>
  </si>
  <si>
    <t>Maximal:</t>
  </si>
  <si>
    <t>Teilergebnis:</t>
  </si>
  <si>
    <t>Teilergebnis [%]:</t>
  </si>
  <si>
    <t>Nein</t>
  </si>
  <si>
    <t>Ja</t>
  </si>
  <si>
    <t>angewandt</t>
  </si>
  <si>
    <t>&lt; 50 PT</t>
  </si>
  <si>
    <t>angewandt und entwickelt</t>
  </si>
  <si>
    <t>50 - 100 PT</t>
  </si>
  <si>
    <t>100 - 200 PT</t>
  </si>
  <si>
    <t>&gt; 200 PT</t>
  </si>
  <si>
    <t>On-Premises</t>
  </si>
  <si>
    <t>Public Cloud</t>
  </si>
  <si>
    <t>&gt;= 2</t>
  </si>
  <si>
    <t>bis 2 Technologien</t>
  </si>
  <si>
    <t>3 Technologien</t>
  </si>
  <si>
    <t>4 und mehr Technologien</t>
  </si>
  <si>
    <t>3-4 Technologien</t>
  </si>
  <si>
    <t>5 und mehr Technologien</t>
  </si>
  <si>
    <t>keine Aufbauerfahrung</t>
  </si>
  <si>
    <t>keine</t>
  </si>
  <si>
    <t>Aufbau bei vglb. Anbieter</t>
  </si>
  <si>
    <t>eine</t>
  </si>
  <si>
    <t>Aufbau bei Google GCP</t>
  </si>
  <si>
    <t>alle</t>
  </si>
  <si>
    <t>keine Erfahrung</t>
  </si>
  <si>
    <t>Erfahrung bei vglb. Anbieter</t>
  </si>
  <si>
    <t>Google GCP Erfahrung</t>
  </si>
  <si>
    <t>4 Technologien</t>
  </si>
  <si>
    <t>5 Technologien</t>
  </si>
  <si>
    <t>AML</t>
  </si>
  <si>
    <t>CFT</t>
  </si>
  <si>
    <t>AML &amp; CFT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</si>
</sst>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2.0"/>
      <color rgb="FF000000"/>
      <name val="Arial"/>
      <scheme val="minor"/>
    </font>
    <font>
      <b/>
      <i/>
      <sz val="12.0"/>
      <color rgb="FF000000"/>
      <name val="Arial"/>
      <scheme val="minor"/>
    </font>
    <font/>
    <font>
      <b/>
      <i/>
      <sz val="12.0"/>
      <color theme="1"/>
      <name val="Arial"/>
    </font>
    <font>
      <color theme="1"/>
      <name val="Arial"/>
    </font>
    <font>
      <b/>
      <sz val="12.0"/>
      <color theme="1"/>
      <name val="Arial"/>
    </font>
    <font>
      <color theme="1"/>
      <name val="Roboto"/>
    </font>
    <font>
      <b/>
      <sz val="12.0"/>
      <color theme="1"/>
      <name val="Arial"/>
      <scheme val="minor"/>
    </font>
    <font>
      <b/>
      <sz val="12.0"/>
      <color rgb="FFFFFFFF"/>
      <name val="Arial"/>
      <scheme val="minor"/>
    </font>
    <font>
      <sz val="9.0"/>
      <color rgb="FF7E3794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</fills>
  <borders count="16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dotted">
        <color rgb="FF000000"/>
      </bottom>
    </border>
    <border>
      <top style="thick">
        <color rgb="FF000000"/>
      </top>
      <bottom style="dotted">
        <color rgb="FF000000"/>
      </bottom>
    </border>
    <border>
      <right style="thick">
        <color rgb="FF000000"/>
      </right>
      <bottom style="dotted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 shrinkToFit="0" wrapText="1"/>
    </xf>
    <xf borderId="2" fillId="2" fontId="4" numFmtId="0" xfId="0" applyAlignment="1" applyBorder="1" applyFill="1" applyFont="1">
      <alignment horizontal="right" readingOrder="0" shrinkToFit="0" wrapText="1"/>
    </xf>
    <xf borderId="3" fillId="3" fontId="5" numFmtId="0" xfId="0" applyAlignment="1" applyBorder="1" applyFill="1" applyFont="1">
      <alignment horizontal="center" readingOrder="0" shrinkToFit="0" wrapText="1"/>
    </xf>
    <xf borderId="4" fillId="0" fontId="6" numFmtId="0" xfId="0" applyBorder="1" applyFont="1"/>
    <xf borderId="5" fillId="3" fontId="7" numFmtId="0" xfId="0" applyAlignment="1" applyBorder="1" applyFont="1">
      <alignment horizontal="center" shrinkToFit="0" vertical="bottom" wrapText="1"/>
    </xf>
    <xf borderId="6" fillId="2" fontId="4" numFmtId="0" xfId="0" applyAlignment="1" applyBorder="1" applyFont="1">
      <alignment horizontal="right" readingOrder="0" shrinkToFit="0" wrapText="1"/>
    </xf>
    <xf borderId="7" fillId="2" fontId="5" numFmtId="0" xfId="0" applyAlignment="1" applyBorder="1" applyFont="1">
      <alignment horizontal="left" readingOrder="0" shrinkToFit="0" wrapText="1"/>
    </xf>
    <xf borderId="8" fillId="2" fontId="5" numFmtId="0" xfId="0" applyAlignment="1" applyBorder="1" applyFont="1">
      <alignment horizontal="left" readingOrder="0" shrinkToFit="0" wrapText="1"/>
    </xf>
    <xf borderId="0" fillId="0" fontId="8" numFmtId="0" xfId="0" applyAlignment="1" applyFont="1">
      <alignment vertical="bottom"/>
    </xf>
    <xf borderId="9" fillId="2" fontId="4" numFmtId="0" xfId="0" applyAlignment="1" applyBorder="1" applyFont="1">
      <alignment horizontal="right" readingOrder="0" shrinkToFit="0" wrapText="1"/>
    </xf>
    <xf borderId="0" fillId="2" fontId="5" numFmtId="0" xfId="0" applyAlignment="1" applyFont="1">
      <alignment horizontal="left" readingOrder="0" shrinkToFit="0" wrapText="1"/>
    </xf>
    <xf borderId="10" fillId="2" fontId="5" numFmtId="0" xfId="0" applyAlignment="1" applyBorder="1" applyFont="1">
      <alignment horizontal="left" readingOrder="0" shrinkToFit="0" wrapText="1"/>
    </xf>
    <xf borderId="5" fillId="2" fontId="9" numFmtId="0" xfId="0" applyAlignment="1" applyBorder="1" applyFont="1">
      <alignment horizontal="center" shrinkToFit="0" vertical="bottom" wrapText="1"/>
    </xf>
    <xf borderId="0" fillId="2" fontId="5" numFmtId="9" xfId="0" applyAlignment="1" applyFont="1" applyNumberFormat="1">
      <alignment horizontal="left" readingOrder="0" shrinkToFit="0" wrapText="1"/>
    </xf>
    <xf borderId="10" fillId="2" fontId="5" numFmtId="9" xfId="0" applyAlignment="1" applyBorder="1" applyFont="1" applyNumberFormat="1">
      <alignment horizontal="left" readingOrder="0" shrinkToFit="0" wrapText="1"/>
    </xf>
    <xf borderId="11" fillId="2" fontId="4" numFmtId="0" xfId="0" applyAlignment="1" applyBorder="1" applyFont="1">
      <alignment horizontal="right" readingOrder="0" shrinkToFit="0" wrapText="1"/>
    </xf>
    <xf borderId="12" fillId="2" fontId="5" numFmtId="9" xfId="0" applyAlignment="1" applyBorder="1" applyFont="1" applyNumberFormat="1">
      <alignment horizontal="left" readingOrder="0" shrinkToFit="0" wrapText="1"/>
    </xf>
    <xf borderId="13" fillId="2" fontId="5" numFmtId="9" xfId="0" applyAlignment="1" applyBorder="1" applyFont="1" applyNumberFormat="1">
      <alignment horizontal="left" readingOrder="0" shrinkToFit="0" wrapText="1"/>
    </xf>
    <xf borderId="0" fillId="2" fontId="3" numFmtId="0" xfId="0" applyAlignment="1" applyFont="1">
      <alignment horizontal="center" readingOrder="0"/>
    </xf>
    <xf borderId="0" fillId="2" fontId="3" numFmtId="0" xfId="0" applyAlignment="1" applyFont="1">
      <alignment horizontal="center" readingOrder="0" shrinkToFit="0" wrapText="1"/>
    </xf>
    <xf borderId="2" fillId="0" fontId="2" numFmtId="0" xfId="0" applyAlignment="1" applyBorder="1" applyFont="1">
      <alignment horizontal="center" readingOrder="0" vertical="center"/>
    </xf>
    <xf borderId="14" fillId="0" fontId="2" numFmtId="0" xfId="0" applyAlignment="1" applyBorder="1" applyFont="1">
      <alignment horizontal="center" readingOrder="0" vertical="center"/>
    </xf>
    <xf borderId="14" fillId="0" fontId="10" numFmtId="0" xfId="0" applyAlignment="1" applyBorder="1" applyFont="1">
      <alignment readingOrder="0" shrinkToFit="0" vertical="top" wrapText="1"/>
    </xf>
    <xf borderId="14" fillId="2" fontId="3" numFmtId="0" xfId="0" applyAlignment="1" applyBorder="1" applyFont="1">
      <alignment horizontal="center" readingOrder="0" shrinkToFit="0" wrapText="1"/>
    </xf>
    <xf borderId="15" fillId="2" fontId="3" numFmtId="0" xfId="0" applyAlignment="1" applyBorder="1" applyFont="1">
      <alignment horizontal="center" readingOrder="0" shrinkToFit="0" wrapText="1"/>
    </xf>
    <xf borderId="9" fillId="0" fontId="11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10" numFmtId="0" xfId="0" applyAlignment="1" applyFont="1">
      <alignment readingOrder="0" shrinkToFit="0" vertical="top" wrapText="1"/>
    </xf>
    <xf borderId="0" fillId="3" fontId="2" numFmtId="0" xfId="0" applyFont="1"/>
    <xf borderId="10" fillId="3" fontId="2" numFmtId="0" xfId="0" applyAlignment="1" applyBorder="1" applyFont="1">
      <alignment readingOrder="0"/>
    </xf>
    <xf borderId="11" fillId="0" fontId="11" numFmtId="0" xfId="0" applyAlignment="1" applyBorder="1" applyFont="1">
      <alignment horizontal="center" readingOrder="0" vertical="center"/>
    </xf>
    <xf borderId="12" fillId="0" fontId="2" numFmtId="0" xfId="0" applyAlignment="1" applyBorder="1" applyFont="1">
      <alignment horizontal="center" readingOrder="0" vertical="center"/>
    </xf>
    <xf borderId="12" fillId="0" fontId="10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0" fillId="0" fontId="11" numFmtId="0" xfId="0" applyAlignment="1" applyFont="1">
      <alignment horizontal="center" readingOrder="0" vertical="center"/>
    </xf>
    <xf borderId="0" fillId="0" fontId="10" numFmtId="0" xfId="0" applyAlignment="1" applyFont="1">
      <alignment shrinkToFit="0" vertical="top" wrapText="1"/>
    </xf>
    <xf borderId="10" fillId="4" fontId="2" numFmtId="0" xfId="0" applyBorder="1" applyFill="1" applyFont="1"/>
    <xf borderId="0" fillId="5" fontId="2" numFmtId="0" xfId="0" applyAlignment="1" applyFill="1" applyFont="1">
      <alignment horizontal="center"/>
    </xf>
    <xf borderId="15" fillId="2" fontId="3" numFmtId="0" xfId="0" applyAlignment="1" applyBorder="1" applyFont="1">
      <alignment horizontal="center" readingOrder="0"/>
    </xf>
    <xf borderId="2" fillId="0" fontId="11" numFmtId="0" xfId="0" applyAlignment="1" applyBorder="1" applyFont="1">
      <alignment horizontal="center" readingOrder="0" vertical="center"/>
    </xf>
    <xf borderId="12" fillId="0" fontId="10" numFmtId="0" xfId="0" applyAlignment="1" applyBorder="1" applyFont="1">
      <alignment readingOrder="0" shrinkToFit="0" vertical="top" wrapText="1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shrinkToFit="0" wrapText="1"/>
    </xf>
    <xf borderId="12" fillId="0" fontId="2" numFmtId="0" xfId="0" applyBorder="1" applyFont="1"/>
    <xf borderId="13" fillId="0" fontId="2" numFmtId="0" xfId="0" applyBorder="1" applyFont="1"/>
    <xf borderId="15" fillId="0" fontId="10" numFmtId="0" xfId="0" applyAlignment="1" applyBorder="1" applyFont="1">
      <alignment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13" fillId="0" fontId="2" numFmtId="0" xfId="0" applyAlignment="1" applyBorder="1" applyFont="1">
      <alignment shrinkToFit="0" wrapText="1"/>
    </xf>
    <xf borderId="12" fillId="2" fontId="3" numFmtId="0" xfId="0" applyAlignment="1" applyBorder="1" applyFont="1">
      <alignment horizontal="center" readingOrder="0" shrinkToFit="0" wrapText="1"/>
    </xf>
    <xf borderId="10" fillId="0" fontId="2" numFmtId="0" xfId="0" applyBorder="1" applyFont="1"/>
    <xf borderId="0" fillId="0" fontId="2" numFmtId="0" xfId="0" applyFont="1"/>
    <xf borderId="14" fillId="0" fontId="2" numFmtId="0" xfId="0" applyBorder="1" applyFont="1"/>
    <xf borderId="15" fillId="0" fontId="2" numFmtId="0" xfId="0" applyBorder="1" applyFont="1"/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6" fontId="12" numFmtId="0" xfId="0" applyAlignment="1" applyFill="1" applyFont="1">
      <alignment horizontal="right" readingOrder="0" shrinkToFit="0" wrapText="1"/>
    </xf>
    <xf borderId="0" fillId="6" fontId="12" numFmtId="0" xfId="0" applyAlignment="1" applyFont="1">
      <alignment horizontal="center" readingOrder="0" shrinkToFit="0" wrapText="1"/>
    </xf>
    <xf borderId="0" fillId="6" fontId="12" numFmtId="9" xfId="0" applyAlignment="1" applyFont="1" applyNumberFormat="1">
      <alignment horizontal="center" readingOrder="0" shrinkToFit="0" wrapText="1"/>
    </xf>
    <xf borderId="2" fillId="0" fontId="2" numFmtId="0" xfId="0" applyAlignment="1" applyBorder="1" applyFont="1">
      <alignment horizontal="center" readingOrder="0" shrinkToFit="0" wrapText="1"/>
    </xf>
    <xf borderId="14" fillId="0" fontId="2" numFmtId="0" xfId="0" applyAlignment="1" applyBorder="1" applyFont="1">
      <alignment horizontal="center" readingOrder="0" shrinkToFit="0" wrapText="1"/>
    </xf>
    <xf borderId="15" fillId="0" fontId="2" numFmtId="0" xfId="0" applyAlignment="1" applyBorder="1" applyFont="1">
      <alignment horizontal="center" readingOrder="0" shrinkToFit="0" wrapText="1"/>
    </xf>
    <xf borderId="2" fillId="7" fontId="3" numFmtId="0" xfId="0" applyAlignment="1" applyBorder="1" applyFill="1" applyFont="1">
      <alignment horizontal="center" readingOrder="0" shrinkToFit="0" wrapText="1"/>
    </xf>
    <xf borderId="15" fillId="7" fontId="3" numFmtId="0" xfId="0" applyAlignment="1" applyBorder="1" applyFont="1">
      <alignment horizontal="center" readingOrder="0" shrinkToFit="0" wrapText="1"/>
    </xf>
    <xf borderId="2" fillId="7" fontId="3" numFmtId="0" xfId="0" applyAlignment="1" applyBorder="1" applyFont="1">
      <alignment horizontal="center" shrinkToFit="0" wrapText="1"/>
    </xf>
    <xf borderId="9" fillId="0" fontId="2" numFmtId="0" xfId="0" applyAlignment="1" applyBorder="1" applyFont="1">
      <alignment readingOrder="0"/>
    </xf>
    <xf borderId="10" fillId="0" fontId="2" numFmtId="0" xfId="0" applyAlignment="1" applyBorder="1" applyFont="1">
      <alignment readingOrder="0"/>
    </xf>
    <xf borderId="10" fillId="0" fontId="2" numFmtId="0" xfId="0" applyAlignment="1" applyBorder="1" applyFont="1">
      <alignment horizontal="center" readingOrder="0"/>
    </xf>
    <xf borderId="9" fillId="0" fontId="2" numFmtId="0" xfId="0" applyAlignment="1" applyBorder="1" applyFont="1">
      <alignment horizontal="center" readingOrder="0"/>
    </xf>
    <xf quotePrefix="1" borderId="9" fillId="0" fontId="2" numFmtId="0" xfId="0" applyAlignment="1" applyBorder="1" applyFont="1">
      <alignment horizontal="center" readingOrder="0"/>
    </xf>
    <xf borderId="9" fillId="0" fontId="2" numFmtId="0" xfId="0" applyBorder="1" applyFont="1"/>
    <xf borderId="0" fillId="0" fontId="2" numFmtId="0" xfId="0" applyAlignment="1" applyFont="1">
      <alignment horizontal="right" readingOrder="0"/>
    </xf>
    <xf borderId="10" fillId="0" fontId="2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Alignment="1" applyBorder="1" applyFont="1">
      <alignment horizontal="right" readingOrder="0"/>
    </xf>
    <xf borderId="13" fillId="0" fontId="2" numFmtId="9" xfId="0" applyBorder="1" applyFont="1" applyNumberFormat="1"/>
    <xf borderId="13" fillId="0" fontId="2" numFmtId="0" xfId="0" applyAlignment="1" applyBorder="1" applyFont="1">
      <alignment horizontal="center"/>
    </xf>
    <xf borderId="13" fillId="0" fontId="13" numFmtId="0" xfId="0" applyAlignment="1" applyBorder="1" applyFont="1">
      <alignment horizontal="center"/>
    </xf>
    <xf borderId="13" fillId="0" fontId="13" numFmtId="0" xfId="0" applyAlignment="1" applyBorder="1" applyFont="1">
      <alignment horizontal="center"/>
    </xf>
    <xf borderId="11" fillId="0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0</xdr:rowOff>
    </xdr:from>
    <xdr:ext cx="1857375" cy="8763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61.13"/>
    <col customWidth="1" min="3" max="3" width="28.88"/>
    <col customWidth="1" min="4" max="4" width="30.5"/>
    <col customWidth="1" min="5" max="5" width="17.25"/>
    <col customWidth="1" min="6" max="6" width="15.38"/>
    <col customWidth="1" min="7" max="7" width="2.63"/>
    <col customWidth="1" min="8" max="8" width="22.88"/>
    <col customWidth="1" min="9" max="9" width="6.63"/>
    <col customWidth="1" min="10" max="10" width="3.38"/>
    <col customWidth="1" min="11" max="11" width="12.5"/>
    <col customWidth="1" min="12" max="12" width="7.63"/>
    <col customWidth="1" min="13" max="13" width="3.13"/>
    <col customWidth="1" min="15" max="15" width="7.75"/>
  </cols>
  <sheetData>
    <row r="1">
      <c r="A1" s="1"/>
      <c r="B1" s="2" t="s">
        <v>0</v>
      </c>
      <c r="E1" s="3"/>
      <c r="F1" s="4"/>
      <c r="G1" s="5"/>
      <c r="H1" s="4"/>
      <c r="I1" s="4"/>
      <c r="J1" s="5"/>
      <c r="K1" s="5"/>
      <c r="L1" s="4"/>
      <c r="M1" s="5"/>
      <c r="N1" s="5"/>
      <c r="O1" s="4"/>
      <c r="P1" s="6"/>
    </row>
    <row r="2">
      <c r="A2" s="4"/>
      <c r="E2" s="4"/>
      <c r="F2" s="4"/>
      <c r="G2" s="5"/>
      <c r="H2" s="4"/>
      <c r="I2" s="4"/>
      <c r="J2" s="5"/>
      <c r="K2" s="5"/>
      <c r="L2" s="4"/>
      <c r="M2" s="5"/>
      <c r="N2" s="5"/>
      <c r="O2" s="4"/>
      <c r="P2" s="6"/>
    </row>
    <row r="3">
      <c r="A3" s="4"/>
      <c r="E3" s="4"/>
      <c r="F3" s="4"/>
      <c r="G3" s="5"/>
      <c r="H3" s="4"/>
      <c r="I3" s="4"/>
      <c r="J3" s="5"/>
      <c r="K3" s="5"/>
      <c r="L3" s="4"/>
      <c r="M3" s="5"/>
      <c r="N3" s="5"/>
      <c r="O3" s="4"/>
      <c r="P3" s="6"/>
    </row>
    <row r="4">
      <c r="A4" s="4"/>
      <c r="B4" s="7"/>
      <c r="C4" s="7"/>
      <c r="E4" s="4"/>
      <c r="F4" s="4"/>
      <c r="G4" s="5"/>
      <c r="H4" s="4"/>
      <c r="I4" s="4"/>
      <c r="J4" s="5"/>
      <c r="K4" s="5"/>
      <c r="L4" s="4"/>
      <c r="M4" s="5"/>
      <c r="N4" s="5"/>
      <c r="O4" s="4"/>
      <c r="P4" s="6"/>
    </row>
    <row r="6">
      <c r="B6" s="8" t="s">
        <v>1</v>
      </c>
      <c r="C6" s="9"/>
      <c r="D6" s="10"/>
      <c r="F6" s="11" t="s">
        <v>2</v>
      </c>
    </row>
    <row r="7">
      <c r="B7" s="12"/>
      <c r="C7" s="13" t="s">
        <v>3</v>
      </c>
      <c r="D7" s="14" t="s">
        <v>4</v>
      </c>
      <c r="F7" s="15"/>
    </row>
    <row r="8">
      <c r="B8" s="16" t="s">
        <v>5</v>
      </c>
      <c r="C8" s="17">
        <v>5.0</v>
      </c>
      <c r="D8" s="18">
        <v>5.0</v>
      </c>
      <c r="F8" s="19" t="s">
        <v>6</v>
      </c>
    </row>
    <row r="9">
      <c r="B9" s="16" t="s">
        <v>7</v>
      </c>
      <c r="C9" s="17">
        <f>'Auswertung wirtsch.finanz. LF'!B19</f>
        <v>0</v>
      </c>
      <c r="D9" s="18">
        <f>'Auswertung wirtsch.finanz. LF'!B20</f>
        <v>0</v>
      </c>
    </row>
    <row r="10">
      <c r="B10" s="16" t="s">
        <v>8</v>
      </c>
      <c r="C10" s="17">
        <f>'Auswertung techn.berufl. Leistu'!C2</f>
        <v>108</v>
      </c>
      <c r="D10" s="18">
        <f>'Auswertung techn.berufl. Leistu'!D2</f>
        <v>76</v>
      </c>
    </row>
    <row r="11">
      <c r="B11" s="16" t="s">
        <v>9</v>
      </c>
      <c r="C11" s="17" t="str">
        <f>'Auswertung techn.berufl. Leistu'!C3</f>
        <v>#N/A</v>
      </c>
      <c r="D11" s="18" t="str">
        <f>'Auswertung techn.berufl. Leistu'!D3</f>
        <v>#N/A</v>
      </c>
    </row>
    <row r="12">
      <c r="B12" s="16" t="s">
        <v>10</v>
      </c>
      <c r="C12" s="20" t="str">
        <f>'Auswertung techn.berufl. Leistu'!C4</f>
        <v>#N/A</v>
      </c>
      <c r="D12" s="21" t="str">
        <f>'Auswertung techn.berufl. Leistu'!D4</f>
        <v>#N/A</v>
      </c>
    </row>
    <row r="13">
      <c r="B13" s="22" t="s">
        <v>11</v>
      </c>
      <c r="C13" s="23" t="str">
        <f t="shared" ref="C13:D13" si="1">IF(AND(C9=C8,C12&gt;=75%),"Ja", "Nein")</f>
        <v>#N/A</v>
      </c>
      <c r="D13" s="24" t="str">
        <f t="shared" si="1"/>
        <v>#N/A</v>
      </c>
    </row>
  </sheetData>
  <mergeCells count="1">
    <mergeCell ref="C6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2.88"/>
    <col customWidth="1" min="3" max="3" width="50.63"/>
    <col customWidth="1" min="4" max="6" width="27.5"/>
    <col customWidth="1" min="8" max="8" width="17.63"/>
  </cols>
  <sheetData>
    <row r="1">
      <c r="A1" s="25" t="s">
        <v>12</v>
      </c>
      <c r="B1" s="25" t="s">
        <v>13</v>
      </c>
      <c r="C1" s="25" t="s">
        <v>14</v>
      </c>
      <c r="D1" s="26" t="s">
        <v>15</v>
      </c>
      <c r="E1" s="26" t="s">
        <v>16</v>
      </c>
      <c r="F1" s="26" t="s">
        <v>17</v>
      </c>
    </row>
    <row r="2">
      <c r="A2" s="27"/>
      <c r="B2" s="28"/>
      <c r="C2" s="29"/>
      <c r="D2" s="30" t="s">
        <v>18</v>
      </c>
      <c r="E2" s="30" t="s">
        <v>19</v>
      </c>
      <c r="F2" s="31" t="s">
        <v>20</v>
      </c>
      <c r="H2" s="11" t="s">
        <v>2</v>
      </c>
    </row>
    <row r="3">
      <c r="A3" s="32">
        <v>1.0</v>
      </c>
      <c r="B3" s="33" t="s">
        <v>3</v>
      </c>
      <c r="C3" s="34" t="s">
        <v>21</v>
      </c>
      <c r="D3" s="35"/>
      <c r="E3" s="35"/>
      <c r="F3" s="36"/>
      <c r="H3" s="15"/>
    </row>
    <row r="4">
      <c r="A4" s="37"/>
      <c r="B4" s="38"/>
      <c r="C4" s="39"/>
      <c r="D4" s="40"/>
      <c r="E4" s="40"/>
      <c r="F4" s="41"/>
      <c r="H4" s="19" t="s">
        <v>6</v>
      </c>
    </row>
    <row r="5">
      <c r="A5" s="42"/>
      <c r="B5" s="33"/>
      <c r="C5" s="43"/>
      <c r="D5" s="2"/>
      <c r="E5" s="2"/>
    </row>
    <row r="6">
      <c r="A6" s="27"/>
      <c r="B6" s="28"/>
      <c r="C6" s="29"/>
      <c r="D6" s="30" t="s">
        <v>22</v>
      </c>
      <c r="E6" s="30" t="s">
        <v>23</v>
      </c>
      <c r="F6" s="31" t="s">
        <v>24</v>
      </c>
    </row>
    <row r="7">
      <c r="A7" s="32">
        <v>2.0</v>
      </c>
      <c r="B7" s="33" t="s">
        <v>3</v>
      </c>
      <c r="C7" s="34" t="s">
        <v>25</v>
      </c>
      <c r="D7" s="35"/>
      <c r="E7" s="35"/>
      <c r="F7" s="44"/>
    </row>
    <row r="8">
      <c r="A8" s="37"/>
      <c r="B8" s="38"/>
      <c r="C8" s="39"/>
      <c r="D8" s="40"/>
      <c r="E8" s="40"/>
      <c r="F8" s="41"/>
    </row>
    <row r="10">
      <c r="A10" s="27"/>
      <c r="B10" s="28"/>
      <c r="C10" s="29"/>
      <c r="D10" s="30" t="s">
        <v>18</v>
      </c>
      <c r="E10" s="30" t="s">
        <v>19</v>
      </c>
      <c r="F10" s="31" t="s">
        <v>20</v>
      </c>
    </row>
    <row r="11">
      <c r="A11" s="32">
        <v>3.0</v>
      </c>
      <c r="B11" s="33" t="s">
        <v>4</v>
      </c>
      <c r="C11" s="34" t="s">
        <v>26</v>
      </c>
      <c r="D11" s="35"/>
      <c r="E11" s="35"/>
      <c r="F11" s="36"/>
    </row>
    <row r="12">
      <c r="A12" s="37"/>
      <c r="B12" s="38"/>
      <c r="C12" s="39"/>
      <c r="D12" s="40"/>
      <c r="E12" s="40"/>
      <c r="F12" s="41"/>
    </row>
    <row r="13">
      <c r="A13" s="42"/>
      <c r="B13" s="33"/>
      <c r="C13" s="43"/>
      <c r="D13" s="2"/>
      <c r="E13" s="2"/>
    </row>
    <row r="14">
      <c r="A14" s="27"/>
      <c r="B14" s="28"/>
      <c r="C14" s="29"/>
      <c r="D14" s="30" t="s">
        <v>27</v>
      </c>
      <c r="E14" s="30" t="s">
        <v>23</v>
      </c>
      <c r="F14" s="31" t="s">
        <v>24</v>
      </c>
    </row>
    <row r="15">
      <c r="A15" s="32">
        <v>4.0</v>
      </c>
      <c r="B15" s="33" t="s">
        <v>4</v>
      </c>
      <c r="C15" s="34" t="s">
        <v>25</v>
      </c>
      <c r="D15" s="35"/>
      <c r="E15" s="35"/>
      <c r="F15" s="44"/>
    </row>
    <row r="16">
      <c r="A16" s="37"/>
      <c r="B16" s="38"/>
      <c r="C16" s="39"/>
      <c r="D16" s="40"/>
      <c r="E16" s="40"/>
      <c r="F16" s="4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1.0"/>
    <col customWidth="1" min="2" max="2" width="10.25"/>
    <col customWidth="1" min="3" max="3" width="48.25"/>
    <col customWidth="1" min="4" max="4" width="16.75"/>
    <col customWidth="1" min="5" max="5" width="14.63"/>
    <col customWidth="1" min="6" max="6" width="26.75"/>
    <col customWidth="1" min="8" max="9" width="19.25"/>
  </cols>
  <sheetData>
    <row r="1" ht="36.75" customHeight="1">
      <c r="A1" s="25" t="s">
        <v>12</v>
      </c>
      <c r="B1" s="25" t="s">
        <v>13</v>
      </c>
      <c r="C1" s="25" t="s">
        <v>14</v>
      </c>
      <c r="D1" s="26" t="s">
        <v>15</v>
      </c>
      <c r="E1" s="26" t="s">
        <v>16</v>
      </c>
      <c r="F1" s="25" t="s">
        <v>28</v>
      </c>
      <c r="G1" s="45"/>
    </row>
    <row r="2">
      <c r="A2" s="27"/>
      <c r="B2" s="28"/>
      <c r="C2" s="29"/>
      <c r="D2" s="30" t="s">
        <v>29</v>
      </c>
      <c r="E2" s="30" t="s">
        <v>30</v>
      </c>
      <c r="F2" s="46" t="s">
        <v>31</v>
      </c>
    </row>
    <row r="3">
      <c r="A3" s="32">
        <v>1.0</v>
      </c>
      <c r="B3" s="33" t="s">
        <v>32</v>
      </c>
      <c r="C3" s="34" t="s">
        <v>33</v>
      </c>
      <c r="D3" s="35"/>
      <c r="E3" s="35"/>
      <c r="F3" s="36"/>
    </row>
    <row r="4">
      <c r="A4" s="37"/>
      <c r="B4" s="38"/>
      <c r="C4" s="39"/>
      <c r="D4" s="40"/>
      <c r="E4" s="40"/>
      <c r="F4" s="41"/>
      <c r="H4" s="11" t="s">
        <v>2</v>
      </c>
    </row>
    <row r="5">
      <c r="A5" s="42"/>
      <c r="B5" s="33"/>
      <c r="C5" s="43"/>
      <c r="D5" s="2"/>
      <c r="E5" s="2"/>
      <c r="F5" s="2"/>
      <c r="H5" s="15"/>
    </row>
    <row r="6">
      <c r="A6" s="42"/>
      <c r="B6" s="33"/>
      <c r="C6" s="34"/>
      <c r="D6" s="2"/>
      <c r="E6" s="2"/>
      <c r="F6" s="2"/>
      <c r="H6" s="19" t="s">
        <v>6</v>
      </c>
    </row>
    <row r="7">
      <c r="A7" s="47"/>
      <c r="B7" s="28"/>
      <c r="C7" s="29"/>
      <c r="D7" s="30" t="s">
        <v>34</v>
      </c>
      <c r="E7" s="30" t="s">
        <v>35</v>
      </c>
      <c r="F7" s="46" t="s">
        <v>31</v>
      </c>
    </row>
    <row r="8">
      <c r="A8" s="32">
        <v>2.0</v>
      </c>
      <c r="B8" s="33" t="s">
        <v>32</v>
      </c>
      <c r="C8" s="34" t="s">
        <v>36</v>
      </c>
      <c r="D8" s="35"/>
      <c r="E8" s="35"/>
      <c r="F8" s="36"/>
    </row>
    <row r="9">
      <c r="A9" s="37"/>
      <c r="B9" s="38"/>
      <c r="C9" s="48"/>
      <c r="D9" s="40"/>
      <c r="E9" s="40"/>
      <c r="F9" s="41"/>
    </row>
    <row r="10">
      <c r="A10" s="42"/>
      <c r="B10" s="33"/>
      <c r="C10" s="34"/>
      <c r="D10" s="2"/>
      <c r="E10" s="2"/>
      <c r="F10" s="2"/>
    </row>
    <row r="11">
      <c r="A11" s="47"/>
      <c r="B11" s="28"/>
      <c r="C11" s="29"/>
      <c r="D11" s="30" t="s">
        <v>35</v>
      </c>
      <c r="E11" s="30" t="s">
        <v>37</v>
      </c>
      <c r="F11" s="46" t="s">
        <v>31</v>
      </c>
    </row>
    <row r="12">
      <c r="A12" s="32">
        <v>3.0</v>
      </c>
      <c r="B12" s="33" t="s">
        <v>3</v>
      </c>
      <c r="C12" s="34" t="s">
        <v>38</v>
      </c>
      <c r="D12" s="35"/>
      <c r="E12" s="35"/>
      <c r="F12" s="36"/>
    </row>
    <row r="13">
      <c r="A13" s="37"/>
      <c r="B13" s="38"/>
      <c r="C13" s="48"/>
      <c r="D13" s="40"/>
      <c r="E13" s="40"/>
      <c r="F13" s="41"/>
    </row>
    <row r="14">
      <c r="A14" s="42"/>
      <c r="B14" s="33"/>
      <c r="C14" s="34"/>
      <c r="D14" s="2"/>
      <c r="E14" s="2"/>
      <c r="F14" s="2"/>
    </row>
    <row r="15">
      <c r="A15" s="47"/>
      <c r="B15" s="28"/>
      <c r="C15" s="29"/>
      <c r="D15" s="30" t="s">
        <v>39</v>
      </c>
      <c r="E15" s="30" t="s">
        <v>37</v>
      </c>
      <c r="F15" s="46" t="s">
        <v>31</v>
      </c>
    </row>
    <row r="16">
      <c r="A16" s="32">
        <v>4.0</v>
      </c>
      <c r="B16" s="33" t="s">
        <v>3</v>
      </c>
      <c r="C16" s="34" t="s">
        <v>40</v>
      </c>
      <c r="D16" s="35"/>
      <c r="E16" s="35"/>
      <c r="F16" s="36"/>
    </row>
    <row r="17">
      <c r="A17" s="37"/>
      <c r="B17" s="38"/>
      <c r="C17" s="48"/>
      <c r="D17" s="40"/>
      <c r="E17" s="40"/>
      <c r="F17" s="41"/>
    </row>
    <row r="18">
      <c r="A18" s="42"/>
      <c r="B18" s="33"/>
      <c r="C18" s="34"/>
      <c r="D18" s="2"/>
      <c r="E18" s="2"/>
      <c r="F18" s="2"/>
    </row>
    <row r="19">
      <c r="A19" s="47"/>
      <c r="B19" s="28"/>
      <c r="C19" s="29"/>
      <c r="D19" s="30" t="s">
        <v>39</v>
      </c>
      <c r="E19" s="30" t="s">
        <v>37</v>
      </c>
      <c r="F19" s="46" t="s">
        <v>31</v>
      </c>
    </row>
    <row r="20">
      <c r="A20" s="32">
        <v>5.0</v>
      </c>
      <c r="B20" s="33" t="s">
        <v>3</v>
      </c>
      <c r="C20" s="34" t="s">
        <v>41</v>
      </c>
      <c r="D20" s="35"/>
      <c r="E20" s="35"/>
      <c r="F20" s="36"/>
    </row>
    <row r="21">
      <c r="A21" s="37"/>
      <c r="B21" s="38"/>
      <c r="C21" s="48"/>
      <c r="D21" s="40"/>
      <c r="E21" s="40"/>
      <c r="F21" s="41"/>
    </row>
    <row r="22">
      <c r="A22" s="42"/>
      <c r="B22" s="33"/>
      <c r="C22" s="34"/>
      <c r="D22" s="2"/>
      <c r="E22" s="2"/>
      <c r="F22" s="2"/>
    </row>
    <row r="23">
      <c r="A23" s="47"/>
      <c r="B23" s="28"/>
      <c r="C23" s="29"/>
      <c r="D23" s="30" t="s">
        <v>39</v>
      </c>
      <c r="E23" s="30" t="s">
        <v>37</v>
      </c>
      <c r="F23" s="46" t="s">
        <v>31</v>
      </c>
    </row>
    <row r="24">
      <c r="A24" s="32">
        <v>6.0</v>
      </c>
      <c r="B24" s="33" t="s">
        <v>3</v>
      </c>
      <c r="C24" s="34" t="s">
        <v>42</v>
      </c>
      <c r="D24" s="35"/>
      <c r="E24" s="35"/>
      <c r="F24" s="36"/>
    </row>
    <row r="25">
      <c r="A25" s="37"/>
      <c r="B25" s="38"/>
      <c r="C25" s="48"/>
      <c r="D25" s="40"/>
      <c r="E25" s="40"/>
      <c r="F25" s="41"/>
    </row>
    <row r="26">
      <c r="A26" s="42"/>
      <c r="B26" s="33"/>
      <c r="C26" s="34"/>
      <c r="D26" s="2"/>
      <c r="E26" s="2"/>
      <c r="F26" s="2"/>
    </row>
    <row r="27">
      <c r="A27" s="47"/>
      <c r="B27" s="28"/>
      <c r="C27" s="29"/>
      <c r="D27" s="30" t="s">
        <v>43</v>
      </c>
      <c r="E27" s="30" t="s">
        <v>39</v>
      </c>
      <c r="F27" s="46" t="s">
        <v>31</v>
      </c>
    </row>
    <row r="28">
      <c r="A28" s="32">
        <v>7.0</v>
      </c>
      <c r="B28" s="33" t="s">
        <v>3</v>
      </c>
      <c r="C28" s="34" t="s">
        <v>44</v>
      </c>
      <c r="D28" s="35"/>
      <c r="E28" s="35"/>
      <c r="F28" s="36"/>
    </row>
    <row r="29">
      <c r="A29" s="37"/>
      <c r="B29" s="38"/>
      <c r="C29" s="48"/>
      <c r="D29" s="40"/>
      <c r="E29" s="40"/>
      <c r="F29" s="41"/>
    </row>
    <row r="30">
      <c r="A30" s="42"/>
      <c r="B30" s="33"/>
      <c r="C30" s="34"/>
      <c r="D30" s="2"/>
      <c r="E30" s="2"/>
      <c r="F30" s="2"/>
    </row>
    <row r="31">
      <c r="A31" s="47"/>
      <c r="B31" s="28"/>
      <c r="C31" s="29"/>
      <c r="D31" s="30" t="s">
        <v>45</v>
      </c>
      <c r="E31" s="30" t="s">
        <v>39</v>
      </c>
      <c r="F31" s="46" t="s">
        <v>31</v>
      </c>
    </row>
    <row r="32">
      <c r="A32" s="32">
        <v>8.0</v>
      </c>
      <c r="B32" s="33" t="s">
        <v>3</v>
      </c>
      <c r="C32" s="34" t="s">
        <v>46</v>
      </c>
      <c r="D32" s="35"/>
      <c r="E32" s="35"/>
      <c r="F32" s="36"/>
    </row>
    <row r="33">
      <c r="A33" s="37"/>
      <c r="B33" s="38"/>
      <c r="C33" s="48"/>
      <c r="D33" s="40"/>
      <c r="E33" s="40"/>
      <c r="F33" s="41"/>
    </row>
    <row r="34">
      <c r="A34" s="42"/>
      <c r="B34" s="33"/>
      <c r="C34" s="34"/>
      <c r="D34" s="2"/>
      <c r="E34" s="2"/>
      <c r="F34" s="2"/>
    </row>
    <row r="35">
      <c r="A35" s="47"/>
      <c r="B35" s="28"/>
      <c r="C35" s="29"/>
      <c r="D35" s="30" t="s">
        <v>47</v>
      </c>
      <c r="E35" s="30" t="s">
        <v>48</v>
      </c>
      <c r="F35" s="46" t="s">
        <v>31</v>
      </c>
    </row>
    <row r="36">
      <c r="A36" s="32">
        <v>9.0</v>
      </c>
      <c r="B36" s="33" t="s">
        <v>4</v>
      </c>
      <c r="C36" s="34" t="s">
        <v>49</v>
      </c>
      <c r="D36" s="35"/>
      <c r="E36" s="35"/>
      <c r="F36" s="36"/>
    </row>
    <row r="37">
      <c r="A37" s="37"/>
      <c r="B37" s="38"/>
      <c r="C37" s="48"/>
      <c r="D37" s="40"/>
      <c r="E37" s="40"/>
      <c r="F37" s="41"/>
    </row>
    <row r="38">
      <c r="A38" s="42"/>
      <c r="B38" s="33"/>
      <c r="C38" s="34"/>
      <c r="D38" s="2"/>
      <c r="E38" s="2"/>
      <c r="F38" s="2"/>
    </row>
    <row r="39">
      <c r="A39" s="47"/>
      <c r="B39" s="28"/>
      <c r="C39" s="29"/>
      <c r="D39" s="30" t="s">
        <v>39</v>
      </c>
      <c r="E39" s="30" t="s">
        <v>37</v>
      </c>
      <c r="F39" s="46" t="s">
        <v>31</v>
      </c>
    </row>
    <row r="40">
      <c r="A40" s="32">
        <v>10.0</v>
      </c>
      <c r="B40" s="33" t="s">
        <v>4</v>
      </c>
      <c r="C40" s="34" t="s">
        <v>50</v>
      </c>
      <c r="D40" s="35"/>
      <c r="E40" s="35"/>
      <c r="F40" s="36"/>
    </row>
    <row r="41">
      <c r="A41" s="37"/>
      <c r="B41" s="38"/>
      <c r="C41" s="48"/>
      <c r="D41" s="40"/>
      <c r="E41" s="40"/>
      <c r="F41" s="41"/>
    </row>
    <row r="42">
      <c r="A42" s="42"/>
      <c r="B42" s="33"/>
      <c r="C42" s="34"/>
      <c r="D42" s="2"/>
      <c r="E42" s="2"/>
      <c r="F42" s="2"/>
    </row>
    <row r="43">
      <c r="A43" s="47"/>
      <c r="B43" s="28"/>
      <c r="C43" s="29"/>
      <c r="D43" s="30" t="s">
        <v>39</v>
      </c>
      <c r="E43" s="30" t="s">
        <v>37</v>
      </c>
      <c r="F43" s="46" t="s">
        <v>31</v>
      </c>
    </row>
    <row r="44">
      <c r="A44" s="32">
        <v>11.0</v>
      </c>
      <c r="B44" s="33" t="s">
        <v>4</v>
      </c>
      <c r="C44" s="34" t="s">
        <v>51</v>
      </c>
      <c r="D44" s="35"/>
      <c r="E44" s="35"/>
      <c r="F44" s="36"/>
    </row>
    <row r="45">
      <c r="A45" s="49"/>
      <c r="B45" s="50"/>
      <c r="C45" s="51"/>
      <c r="D45" s="52"/>
      <c r="E45" s="52"/>
      <c r="F45" s="53"/>
    </row>
    <row r="47">
      <c r="A47" s="47"/>
      <c r="B47" s="28"/>
      <c r="C47" s="54"/>
    </row>
    <row r="48">
      <c r="A48" s="32">
        <v>12.0</v>
      </c>
      <c r="B48" s="33" t="s">
        <v>32</v>
      </c>
      <c r="C48" s="55" t="s">
        <v>52</v>
      </c>
    </row>
    <row r="49">
      <c r="A49" s="49"/>
      <c r="B49" s="50"/>
      <c r="C49" s="56"/>
    </row>
  </sheetData>
  <dataValidations>
    <dataValidation type="list" allowBlank="1" showErrorMessage="1" sqref="F40">
      <formula1>'Auswertung techn.berufl. Leistu'!$L$99:$L$103</formula1>
    </dataValidation>
    <dataValidation type="list" allowBlank="1" showErrorMessage="1" sqref="E12">
      <formula1>'Auswertung techn.berufl. Leistu'!$I$29:$I$31</formula1>
    </dataValidation>
    <dataValidation type="list" allowBlank="1" showErrorMessage="1" sqref="F16">
      <formula1>'Auswertung techn.berufl. Leistu'!$L$39:$L$43</formula1>
    </dataValidation>
    <dataValidation type="list" allowBlank="1" showErrorMessage="1" sqref="F28">
      <formula1>'Auswertung techn.berufl. Leistu'!$L$69:$L$73</formula1>
    </dataValidation>
    <dataValidation type="list" allowBlank="1" showErrorMessage="1" sqref="E32">
      <formula1>'Auswertung techn.berufl. Leistu'!$I$79:$I$82</formula1>
    </dataValidation>
    <dataValidation type="list" allowBlank="1" showErrorMessage="1" sqref="F8">
      <formula1>'Auswertung techn.berufl. Leistu'!$L$19:$L$23</formula1>
    </dataValidation>
    <dataValidation type="list" allowBlank="1" showErrorMessage="1" sqref="E28">
      <formula1>'Auswertung techn.berufl. Leistu'!$I$69:$I$71</formula1>
    </dataValidation>
    <dataValidation type="list" allowBlank="1" showErrorMessage="1" sqref="E20">
      <formula1>'Auswertung techn.berufl. Leistu'!$I$49:$I$51</formula1>
    </dataValidation>
    <dataValidation type="list" allowBlank="1" showErrorMessage="1" sqref="E36">
      <formula1>'Auswertung techn.berufl. Leistu'!$I$89:$I$91</formula1>
    </dataValidation>
    <dataValidation type="list" allowBlank="1" showErrorMessage="1" sqref="E44">
      <formula1>'Auswertung techn.berufl. Leistu'!$I$109:$I$112</formula1>
    </dataValidation>
    <dataValidation type="list" allowBlank="1" showErrorMessage="1" sqref="F44">
      <formula1>'Auswertung techn.berufl. Leistu'!$L$109:$L$113</formula1>
    </dataValidation>
    <dataValidation type="list" allowBlank="1" showErrorMessage="1" sqref="E40">
      <formula1>'Auswertung techn.berufl. Leistu'!$I$99:$I$102</formula1>
    </dataValidation>
    <dataValidation type="list" allowBlank="1" showErrorMessage="1" sqref="F3">
      <formula1>'Auswertung techn.berufl. Leistu'!$L$8:$L$11</formula1>
    </dataValidation>
    <dataValidation type="list" allowBlank="1" showErrorMessage="1" sqref="D20">
      <formula1>'Auswertung techn.berufl. Leistu'!$F$49:$F$51</formula1>
    </dataValidation>
    <dataValidation type="list" allowBlank="1" showErrorMessage="1" sqref="F20">
      <formula1>'Auswertung techn.berufl. Leistu'!$L$49:$L$53</formula1>
    </dataValidation>
    <dataValidation type="list" allowBlank="1" showErrorMessage="1" sqref="D32">
      <formula1>'Auswertung techn.berufl. Leistu'!$F$79:$F$81</formula1>
    </dataValidation>
    <dataValidation type="list" allowBlank="1" showErrorMessage="1" sqref="D28">
      <formula1>'Auswertung techn.berufl. Leistu'!$F$69:$F$71</formula1>
    </dataValidation>
    <dataValidation type="list" allowBlank="1" showErrorMessage="1" sqref="D3">
      <formula1>'Auswertung techn.berufl. Leistu'!$F$8:$F$11</formula1>
    </dataValidation>
    <dataValidation type="list" allowBlank="1" showErrorMessage="1" sqref="F32">
      <formula1>'Auswertung techn.berufl. Leistu'!$L$79:$L$83</formula1>
    </dataValidation>
    <dataValidation type="list" allowBlank="1" showErrorMessage="1" sqref="D8">
      <formula1>'Auswertung techn.berufl. Leistu'!$F$19:$F$20</formula1>
    </dataValidation>
    <dataValidation type="list" allowBlank="1" showErrorMessage="1" sqref="D44">
      <formula1>'Auswertung techn.berufl. Leistu'!$F$109:$F$112</formula1>
    </dataValidation>
    <dataValidation type="list" allowBlank="1" showErrorMessage="1" sqref="D36">
      <formula1>'Auswertung techn.berufl. Leistu'!$F$89:$F$92</formula1>
    </dataValidation>
    <dataValidation type="list" allowBlank="1" showErrorMessage="1" sqref="E16">
      <formula1>'Auswertung techn.berufl. Leistu'!$I$39:$I$41</formula1>
    </dataValidation>
    <dataValidation type="list" allowBlank="1" showErrorMessage="1" sqref="F12">
      <formula1>'Auswertung techn.berufl. Leistu'!$L$29:$L$33</formula1>
    </dataValidation>
    <dataValidation type="list" allowBlank="1" showErrorMessage="1" sqref="D24">
      <formula1>'Auswertung techn.berufl. Leistu'!$F$59:$F$61</formula1>
    </dataValidation>
    <dataValidation type="list" allowBlank="1" showErrorMessage="1" sqref="E3">
      <formula1>'Auswertung techn.berufl. Leistu'!$I$8:$I$10</formula1>
    </dataValidation>
    <dataValidation type="list" allowBlank="1" showErrorMessage="1" sqref="E24">
      <formula1>'Auswertung techn.berufl. Leistu'!$I$59:$I$61</formula1>
    </dataValidation>
    <dataValidation type="list" allowBlank="1" showErrorMessage="1" sqref="F24">
      <formula1>'Auswertung techn.berufl. Leistu'!$L$59:$L$63</formula1>
    </dataValidation>
    <dataValidation type="list" allowBlank="1" showErrorMessage="1" sqref="D16">
      <formula1>'Auswertung techn.berufl. Leistu'!$F$39:$F$41</formula1>
    </dataValidation>
    <dataValidation type="list" allowBlank="1" showErrorMessage="1" sqref="D40">
      <formula1>'Auswertung techn.berufl. Leistu'!$F$99:$F$102</formula1>
    </dataValidation>
    <dataValidation type="list" allowBlank="1" showErrorMessage="1" sqref="F36">
      <formula1>'Auswertung techn.berufl. Leistu'!$L$89:$L$93</formula1>
    </dataValidation>
    <dataValidation type="list" allowBlank="1" showErrorMessage="1" sqref="E8">
      <formula1>'Auswertung techn.berufl. Leistu'!$I$19:$I$21</formula1>
    </dataValidation>
    <dataValidation type="list" allowBlank="1" showErrorMessage="1" sqref="D12">
      <formula1>'Auswertung techn.berufl. Leistu'!$F$29:$F$30</formula1>
    </dataValidation>
  </dataValidation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7.0"/>
    <col customWidth="1" min="4" max="4" width="15.0"/>
    <col customWidth="1" min="5" max="5" width="15.5"/>
    <col customWidth="1" min="6" max="6" width="15.75"/>
  </cols>
  <sheetData>
    <row r="1">
      <c r="A1" s="25" t="s">
        <v>12</v>
      </c>
      <c r="B1" s="25" t="s">
        <v>13</v>
      </c>
      <c r="C1" s="25" t="s">
        <v>14</v>
      </c>
      <c r="D1" s="57" t="s">
        <v>15</v>
      </c>
      <c r="E1" s="57" t="s">
        <v>16</v>
      </c>
      <c r="F1" s="57" t="s">
        <v>17</v>
      </c>
    </row>
    <row r="2">
      <c r="A2" s="27"/>
      <c r="B2" s="28"/>
      <c r="C2" s="29"/>
      <c r="F2" s="58"/>
    </row>
    <row r="3">
      <c r="A3" s="32">
        <v>1.0</v>
      </c>
      <c r="B3" s="33" t="s">
        <v>3</v>
      </c>
      <c r="C3" s="34">
        <f>sum(D3:F3)</f>
        <v>0</v>
      </c>
      <c r="D3" s="59">
        <f>IF('Erfassung wirtsch.finanz. Leist'!D3&gt;4800000,1,0)</f>
        <v>0</v>
      </c>
      <c r="E3" s="59">
        <f>IF('Erfassung wirtsch.finanz. Leist'!E3&gt;4800000,1,0)</f>
        <v>0</v>
      </c>
      <c r="F3" s="58">
        <f>IF('Erfassung wirtsch.finanz. Leist'!F3&gt;4800000,1,0)</f>
        <v>0</v>
      </c>
    </row>
    <row r="4">
      <c r="A4" s="37"/>
      <c r="B4" s="38"/>
      <c r="C4" s="39"/>
      <c r="D4" s="52"/>
      <c r="E4" s="52"/>
      <c r="F4" s="53"/>
    </row>
    <row r="6">
      <c r="A6" s="27"/>
      <c r="B6" s="28"/>
      <c r="C6" s="29"/>
      <c r="D6" s="60"/>
      <c r="E6" s="60"/>
      <c r="F6" s="61"/>
    </row>
    <row r="7">
      <c r="A7" s="32">
        <v>2.0</v>
      </c>
      <c r="B7" s="33" t="s">
        <v>3</v>
      </c>
      <c r="C7" s="34">
        <f>sum(D7:F7)</f>
        <v>0</v>
      </c>
      <c r="D7" s="59">
        <f>IF('Erfassung wirtsch.finanz. Leist'!D7&gt;=5000000,1,0)</f>
        <v>0</v>
      </c>
      <c r="E7" s="59">
        <f>IF('Erfassung wirtsch.finanz. Leist'!E7&gt;=2,1,0)</f>
        <v>0</v>
      </c>
      <c r="F7" s="58"/>
    </row>
    <row r="8">
      <c r="A8" s="37"/>
      <c r="B8" s="38"/>
      <c r="C8" s="39"/>
      <c r="D8" s="52"/>
      <c r="E8" s="52"/>
      <c r="F8" s="53"/>
    </row>
    <row r="10">
      <c r="A10" s="27"/>
      <c r="B10" s="28"/>
      <c r="C10" s="29"/>
      <c r="D10" s="60"/>
      <c r="E10" s="60"/>
      <c r="F10" s="61"/>
    </row>
    <row r="11">
      <c r="A11" s="32">
        <v>3.0</v>
      </c>
      <c r="B11" s="33" t="s">
        <v>4</v>
      </c>
      <c r="C11" s="34">
        <f>sum(D11:F11)</f>
        <v>0</v>
      </c>
      <c r="D11" s="59">
        <f>IF('Erfassung wirtsch.finanz. Leist'!D11&gt;4800000,1,0)</f>
        <v>0</v>
      </c>
      <c r="E11" s="59">
        <f>IF('Erfassung wirtsch.finanz. Leist'!E11&gt;4800000,1,0)</f>
        <v>0</v>
      </c>
      <c r="F11" s="58">
        <f>IF('Erfassung wirtsch.finanz. Leist'!F11&gt;4800000,1,0)</f>
        <v>0</v>
      </c>
    </row>
    <row r="12">
      <c r="A12" s="37"/>
      <c r="B12" s="38"/>
      <c r="C12" s="39"/>
      <c r="D12" s="52"/>
      <c r="E12" s="52"/>
      <c r="F12" s="53"/>
    </row>
    <row r="14">
      <c r="A14" s="27"/>
      <c r="B14" s="28"/>
      <c r="C14" s="29"/>
      <c r="D14" s="60"/>
      <c r="E14" s="60"/>
      <c r="F14" s="61"/>
    </row>
    <row r="15">
      <c r="A15" s="32">
        <v>4.0</v>
      </c>
      <c r="B15" s="33" t="s">
        <v>4</v>
      </c>
      <c r="C15" s="34">
        <f>sum(D15:F15)</f>
        <v>0</v>
      </c>
      <c r="D15" s="59">
        <f>IF('Erfassung wirtsch.finanz. Leist'!D15&gt;=5000000,1,0)</f>
        <v>0</v>
      </c>
      <c r="E15" s="59">
        <f>IF('Erfassung wirtsch.finanz. Leist'!E15&gt;=2,1,0)</f>
        <v>0</v>
      </c>
      <c r="F15" s="58"/>
    </row>
    <row r="16">
      <c r="A16" s="37"/>
      <c r="B16" s="38"/>
      <c r="C16" s="39"/>
      <c r="D16" s="52"/>
      <c r="E16" s="52"/>
      <c r="F16" s="53"/>
    </row>
    <row r="18">
      <c r="A18" s="60"/>
      <c r="B18" s="61"/>
    </row>
    <row r="19">
      <c r="A19" s="62" t="s">
        <v>53</v>
      </c>
      <c r="B19" s="58">
        <f>C3+C7</f>
        <v>0</v>
      </c>
    </row>
    <row r="20">
      <c r="A20" s="62" t="s">
        <v>54</v>
      </c>
      <c r="B20" s="58">
        <f>C11+C15</f>
        <v>0</v>
      </c>
    </row>
    <row r="21">
      <c r="A21" s="52"/>
      <c r="B21" s="5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24.63"/>
    <col customWidth="1" min="3" max="3" width="10.5"/>
    <col customWidth="1" min="4" max="4" width="8.88"/>
    <col customWidth="1" min="5" max="5" width="3.63"/>
    <col customWidth="1" min="6" max="6" width="17.25"/>
    <col customWidth="1" min="7" max="7" width="8.25"/>
    <col customWidth="1" min="8" max="8" width="2.63"/>
    <col customWidth="1" min="9" max="9" width="22.88"/>
    <col customWidth="1" min="10" max="10" width="6.63"/>
    <col customWidth="1" min="11" max="11" width="3.38"/>
    <col customWidth="1" min="12" max="12" width="29.5"/>
    <col customWidth="1" min="13" max="13" width="7.63"/>
    <col customWidth="1" min="14" max="14" width="3.13"/>
  </cols>
  <sheetData>
    <row r="1">
      <c r="A1" s="63"/>
      <c r="B1" s="64"/>
      <c r="C1" s="65" t="s">
        <v>3</v>
      </c>
      <c r="D1" s="65" t="s">
        <v>4</v>
      </c>
      <c r="F1" s="3"/>
      <c r="G1" s="4"/>
      <c r="H1" s="5"/>
      <c r="I1" s="4"/>
      <c r="J1" s="4"/>
      <c r="K1" s="5"/>
      <c r="L1" s="5"/>
      <c r="M1" s="4"/>
      <c r="N1" s="5"/>
      <c r="O1" s="6"/>
    </row>
    <row r="2">
      <c r="A2" s="1"/>
      <c r="B2" s="64" t="s">
        <v>55</v>
      </c>
      <c r="C2" s="65">
        <f>C12+C23+C33+C43+C53+C63+C73+C83</f>
        <v>108</v>
      </c>
      <c r="D2" s="65">
        <f>(C12+C23+C93+C103+C113)</f>
        <v>76</v>
      </c>
      <c r="F2" s="3"/>
      <c r="G2" s="4"/>
      <c r="H2" s="5"/>
      <c r="I2" s="4"/>
      <c r="J2" s="4"/>
      <c r="K2" s="5"/>
      <c r="L2" s="5"/>
      <c r="M2" s="4"/>
      <c r="N2" s="5"/>
      <c r="O2" s="6"/>
    </row>
    <row r="3">
      <c r="A3" s="4"/>
      <c r="B3" s="64" t="s">
        <v>56</v>
      </c>
      <c r="C3" s="65" t="str">
        <f>max(C13+C24+C34+C44+C54+C64+C74+C84,0)</f>
        <v>#N/A</v>
      </c>
      <c r="D3" s="65" t="str">
        <f>max(C13+C24+C94+C104+C114,0)</f>
        <v>#N/A</v>
      </c>
      <c r="F3" s="4"/>
      <c r="G3" s="4"/>
      <c r="H3" s="5"/>
      <c r="I3" s="4"/>
      <c r="J3" s="4"/>
      <c r="K3" s="5"/>
      <c r="L3" s="5"/>
      <c r="M3" s="4"/>
      <c r="N3" s="5"/>
      <c r="O3" s="6"/>
    </row>
    <row r="4">
      <c r="A4" s="4"/>
      <c r="B4" s="64" t="s">
        <v>57</v>
      </c>
      <c r="C4" s="66" t="str">
        <f t="shared" ref="C4:D4" si="1">C3/C2</f>
        <v>#N/A</v>
      </c>
      <c r="D4" s="66" t="str">
        <f t="shared" si="1"/>
        <v>#N/A</v>
      </c>
      <c r="F4" s="4"/>
      <c r="G4" s="4"/>
      <c r="H4" s="5"/>
      <c r="I4" s="4"/>
      <c r="J4" s="4"/>
      <c r="K4" s="5"/>
      <c r="L4" s="5"/>
      <c r="M4" s="4"/>
      <c r="N4" s="5"/>
      <c r="O4" s="6"/>
    </row>
    <row r="5">
      <c r="A5" s="4"/>
      <c r="B5" s="7"/>
      <c r="C5" s="7"/>
      <c r="F5" s="4"/>
      <c r="G5" s="4"/>
      <c r="H5" s="5"/>
      <c r="I5" s="4"/>
      <c r="J5" s="4"/>
      <c r="K5" s="5"/>
      <c r="L5" s="5"/>
      <c r="M5" s="4"/>
      <c r="N5" s="5"/>
      <c r="O5" s="6"/>
    </row>
    <row r="6">
      <c r="A6" s="4" t="s">
        <v>58</v>
      </c>
      <c r="B6" s="7"/>
      <c r="C6" s="7"/>
      <c r="F6" s="4" t="str">
        <f>'Erfassung techn.berufl. Leistun'!D1</f>
        <v>Unterkriterium A</v>
      </c>
      <c r="G6" s="4"/>
      <c r="H6" s="5"/>
      <c r="I6" s="4" t="str">
        <f>'Erfassung techn.berufl. Leistun'!E1</f>
        <v>Unterkriterium B</v>
      </c>
      <c r="J6" s="4"/>
      <c r="K6" s="5"/>
      <c r="L6" s="5" t="str">
        <f>'Erfassung techn.berufl. Leistun'!F1</f>
        <v>Unterkriterium C </v>
      </c>
      <c r="M6" s="4"/>
      <c r="N6" s="6"/>
    </row>
    <row r="7">
      <c r="A7" s="67">
        <f>'Erfassung techn.berufl. Leistun'!A3</f>
        <v>1</v>
      </c>
      <c r="B7" s="68"/>
      <c r="C7" s="69"/>
      <c r="F7" s="70" t="str">
        <f>'Erfassung techn.berufl. Leistun'!D2</f>
        <v>Erfahrung in der Finanzindustrie</v>
      </c>
      <c r="G7" s="71" t="s">
        <v>59</v>
      </c>
      <c r="H7" s="5"/>
      <c r="I7" s="70" t="str">
        <f>'Erfassung techn.berufl. Leistun'!E2</f>
        <v>Anzahl Institute</v>
      </c>
      <c r="J7" s="71" t="s">
        <v>59</v>
      </c>
      <c r="K7" s="5"/>
      <c r="L7" s="72" t="str">
        <f>'Erfassung techn.berufl. Leistun'!$F2</f>
        <v>In diesem Kontext erbrachte
Personentage
(1 PT = 8h)</v>
      </c>
      <c r="M7" s="71" t="s">
        <v>59</v>
      </c>
      <c r="N7" s="6"/>
    </row>
    <row r="8">
      <c r="A8" s="73"/>
      <c r="B8" s="2"/>
      <c r="C8" s="74"/>
      <c r="F8" s="73" t="s">
        <v>60</v>
      </c>
      <c r="G8" s="75">
        <v>0.0</v>
      </c>
      <c r="I8" s="76" t="s">
        <v>61</v>
      </c>
      <c r="J8" s="75">
        <v>0.0</v>
      </c>
      <c r="K8" s="2"/>
      <c r="L8" s="73" t="s">
        <v>61</v>
      </c>
      <c r="M8" s="75">
        <v>0.0</v>
      </c>
    </row>
    <row r="9">
      <c r="A9" s="73"/>
      <c r="B9" s="2"/>
      <c r="C9" s="74"/>
      <c r="F9" s="73" t="s">
        <v>62</v>
      </c>
      <c r="G9" s="75">
        <v>2.0</v>
      </c>
      <c r="I9" s="77" t="s">
        <v>63</v>
      </c>
      <c r="J9" s="75">
        <v>1.0</v>
      </c>
      <c r="K9" s="2"/>
      <c r="L9" s="73" t="s">
        <v>64</v>
      </c>
      <c r="M9" s="75">
        <v>1.0</v>
      </c>
    </row>
    <row r="10">
      <c r="A10" s="73"/>
      <c r="B10" s="2"/>
      <c r="C10" s="74"/>
      <c r="F10" s="73" t="s">
        <v>65</v>
      </c>
      <c r="G10" s="75">
        <v>4.0</v>
      </c>
      <c r="I10" s="76" t="s">
        <v>66</v>
      </c>
      <c r="J10" s="75">
        <v>3.0</v>
      </c>
      <c r="L10" s="73" t="s">
        <v>67</v>
      </c>
      <c r="M10" s="75">
        <v>4.0</v>
      </c>
    </row>
    <row r="11">
      <c r="A11" s="73"/>
      <c r="B11" s="2"/>
      <c r="C11" s="74"/>
      <c r="F11" s="73" t="s">
        <v>68</v>
      </c>
      <c r="G11" s="75">
        <v>8.0</v>
      </c>
      <c r="I11" s="76"/>
      <c r="J11" s="75"/>
      <c r="L11" s="73" t="s">
        <v>69</v>
      </c>
      <c r="M11" s="75">
        <v>8.0</v>
      </c>
    </row>
    <row r="12">
      <c r="A12" s="78"/>
      <c r="B12" s="79" t="s">
        <v>70</v>
      </c>
      <c r="C12" s="58">
        <f>MAX(G8:G13)+Max(J8:J13)+MAX(M8:M13)</f>
        <v>19</v>
      </c>
      <c r="F12" s="78"/>
      <c r="G12" s="80"/>
      <c r="I12" s="78"/>
      <c r="J12" s="80"/>
      <c r="L12" s="73"/>
      <c r="M12" s="75"/>
    </row>
    <row r="13">
      <c r="A13" s="78"/>
      <c r="B13" s="79" t="s">
        <v>71</v>
      </c>
      <c r="C13" s="74" t="str">
        <f>G14+J14+M14</f>
        <v>#N/A</v>
      </c>
      <c r="F13" s="78"/>
      <c r="G13" s="80"/>
      <c r="I13" s="78"/>
      <c r="J13" s="80"/>
      <c r="L13" s="78"/>
      <c r="M13" s="80"/>
    </row>
    <row r="14">
      <c r="A14" s="81"/>
      <c r="B14" s="82" t="s">
        <v>72</v>
      </c>
      <c r="C14" s="83" t="str">
        <f>C13/C12</f>
        <v>#N/A</v>
      </c>
      <c r="F14" s="81" t="str">
        <f>'Erfassung techn.berufl. Leistun'!D3</f>
        <v/>
      </c>
      <c r="G14" s="84" t="str">
        <f>VLOOKUP(F14,F8:G11,2,FALSE())</f>
        <v>#N/A</v>
      </c>
      <c r="I14" s="81" t="str">
        <f>'Erfassung techn.berufl. Leistun'!E3</f>
        <v/>
      </c>
      <c r="J14" s="85" t="str">
        <f>VLOOKUP(I14,I8:J11,2,FALSE())</f>
        <v>#N/A</v>
      </c>
      <c r="L14" s="81" t="str">
        <f>'Erfassung techn.berufl. Leistun'!F3</f>
        <v/>
      </c>
      <c r="M14" s="85" t="str">
        <f>VLOOKUP(L14,L8:M11,2,FALSE())</f>
        <v>#N/A</v>
      </c>
    </row>
    <row r="18">
      <c r="A18" s="67">
        <f>'Erfassung techn.berufl. Leistun'!A8</f>
        <v>2</v>
      </c>
      <c r="B18" s="68"/>
      <c r="C18" s="69"/>
      <c r="F18" s="70" t="str">
        <f>'Erfassung techn.berufl. Leistun'!D7</f>
        <v>Sicherheits-
technologien</v>
      </c>
      <c r="G18" s="71" t="s">
        <v>59</v>
      </c>
      <c r="H18" s="5"/>
      <c r="I18" s="70" t="str">
        <f>'Erfassung techn.berufl. Leistun'!E7</f>
        <v>Einsatzgebiet</v>
      </c>
      <c r="J18" s="71" t="s">
        <v>59</v>
      </c>
      <c r="K18" s="5"/>
      <c r="L18" s="72" t="str">
        <f>'Erfassung techn.berufl. Leistun'!F7</f>
        <v>In diesem Kontext erbrachte
Personentage
(1 PT = 8h)</v>
      </c>
      <c r="M18" s="71" t="s">
        <v>59</v>
      </c>
      <c r="N18" s="5"/>
    </row>
    <row r="19">
      <c r="A19" s="73"/>
      <c r="B19" s="2"/>
      <c r="C19" s="74"/>
      <c r="F19" s="73" t="s">
        <v>73</v>
      </c>
      <c r="G19" s="75">
        <v>0.0</v>
      </c>
      <c r="I19" s="76" t="s">
        <v>61</v>
      </c>
      <c r="J19" s="75">
        <v>0.0</v>
      </c>
      <c r="K19" s="2"/>
      <c r="L19" s="73" t="s">
        <v>61</v>
      </c>
      <c r="M19" s="75">
        <v>0.0</v>
      </c>
    </row>
    <row r="20">
      <c r="A20" s="73"/>
      <c r="B20" s="2"/>
      <c r="C20" s="74"/>
      <c r="F20" s="73" t="s">
        <v>74</v>
      </c>
      <c r="G20" s="75">
        <v>2.0</v>
      </c>
      <c r="I20" s="76" t="s">
        <v>75</v>
      </c>
      <c r="J20" s="75">
        <v>2.0</v>
      </c>
      <c r="K20" s="2"/>
      <c r="L20" s="73" t="s">
        <v>76</v>
      </c>
      <c r="M20" s="75">
        <v>1.0</v>
      </c>
    </row>
    <row r="21">
      <c r="A21" s="73"/>
      <c r="B21" s="2"/>
      <c r="C21" s="74"/>
      <c r="F21" s="73"/>
      <c r="G21" s="75"/>
      <c r="I21" s="76" t="s">
        <v>77</v>
      </c>
      <c r="J21" s="75">
        <v>4.0</v>
      </c>
      <c r="L21" s="73" t="s">
        <v>78</v>
      </c>
      <c r="M21" s="75">
        <v>2.0</v>
      </c>
    </row>
    <row r="22">
      <c r="A22" s="73"/>
      <c r="B22" s="2"/>
      <c r="C22" s="74"/>
      <c r="F22" s="73"/>
      <c r="G22" s="75"/>
      <c r="I22" s="78"/>
      <c r="J22" s="80"/>
      <c r="L22" s="73" t="s">
        <v>79</v>
      </c>
      <c r="M22" s="75">
        <v>3.0</v>
      </c>
    </row>
    <row r="23">
      <c r="A23" s="78"/>
      <c r="B23" s="79" t="s">
        <v>70</v>
      </c>
      <c r="C23" s="58">
        <f>MAX(G19:G24)+Max(J19:J24)+MAX(M19:M24)</f>
        <v>11</v>
      </c>
      <c r="F23" s="78"/>
      <c r="G23" s="80"/>
      <c r="I23" s="78"/>
      <c r="J23" s="80"/>
      <c r="L23" s="73" t="s">
        <v>80</v>
      </c>
      <c r="M23" s="75">
        <v>5.0</v>
      </c>
    </row>
    <row r="24">
      <c r="A24" s="78"/>
      <c r="B24" s="79" t="s">
        <v>71</v>
      </c>
      <c r="C24" s="74" t="str">
        <f>G25+J25+M25</f>
        <v>#N/A</v>
      </c>
      <c r="F24" s="78"/>
      <c r="G24" s="80"/>
      <c r="I24" s="78"/>
      <c r="J24" s="80"/>
      <c r="L24" s="78"/>
      <c r="M24" s="80"/>
    </row>
    <row r="25">
      <c r="A25" s="81"/>
      <c r="B25" s="82" t="s">
        <v>72</v>
      </c>
      <c r="C25" s="83" t="str">
        <f>C24/C23</f>
        <v>#N/A</v>
      </c>
      <c r="F25" s="81" t="str">
        <f>'Erfassung techn.berufl. Leistun'!D8</f>
        <v/>
      </c>
      <c r="G25" s="84" t="str">
        <f>VLOOKUP(F25,F19:G20,2,FALSE())</f>
        <v>#N/A</v>
      </c>
      <c r="I25" s="81" t="str">
        <f>'Erfassung techn.berufl. Leistun'!E8</f>
        <v/>
      </c>
      <c r="J25" s="85" t="str">
        <f>VLOOKUP(I25,I19:J21,2,FALSE())</f>
        <v>#N/A</v>
      </c>
      <c r="L25" s="81" t="str">
        <f>'Erfassung techn.berufl. Leistun'!F8</f>
        <v/>
      </c>
      <c r="M25" s="86" t="str">
        <f>VLOOKUP(L25,L19:M23,2,FALSE())</f>
        <v>#N/A</v>
      </c>
    </row>
    <row r="28">
      <c r="A28" s="67">
        <f>'Erfassung techn.berufl. Leistun'!A12</f>
        <v>3</v>
      </c>
      <c r="B28" s="68"/>
      <c r="C28" s="69"/>
      <c r="F28" s="70" t="str">
        <f>'Erfassung techn.berufl. Leistun'!D11</f>
        <v>Einsatzgebiet</v>
      </c>
      <c r="G28" s="71" t="s">
        <v>59</v>
      </c>
      <c r="H28" s="5"/>
      <c r="I28" s="70" t="str">
        <f>'Erfassung techn.berufl. Leistun'!E11</f>
        <v>Anzahl durchgeführte
Projekte</v>
      </c>
      <c r="J28" s="71" t="s">
        <v>59</v>
      </c>
      <c r="K28" s="5"/>
      <c r="L28" s="72" t="str">
        <f>'Erfassung techn.berufl. Leistun'!F11</f>
        <v>In diesem Kontext erbrachte
Personentage
(1 PT = 8h)</v>
      </c>
      <c r="M28" s="71" t="s">
        <v>59</v>
      </c>
      <c r="N28" s="5"/>
    </row>
    <row r="29">
      <c r="A29" s="73"/>
      <c r="B29" s="2"/>
      <c r="C29" s="74"/>
      <c r="F29" s="73" t="s">
        <v>81</v>
      </c>
      <c r="G29" s="75">
        <v>0.0</v>
      </c>
      <c r="I29" s="76">
        <v>0.0</v>
      </c>
      <c r="J29" s="75">
        <v>0.0</v>
      </c>
      <c r="K29" s="2"/>
      <c r="L29" s="73" t="s">
        <v>61</v>
      </c>
      <c r="M29" s="75">
        <v>0.0</v>
      </c>
    </row>
    <row r="30">
      <c r="A30" s="73"/>
      <c r="B30" s="2"/>
      <c r="C30" s="74"/>
      <c r="F30" s="73" t="s">
        <v>82</v>
      </c>
      <c r="G30" s="75">
        <v>2.0</v>
      </c>
      <c r="I30" s="76">
        <v>1.0</v>
      </c>
      <c r="J30" s="75">
        <v>2.0</v>
      </c>
      <c r="K30" s="2"/>
      <c r="L30" s="73" t="s">
        <v>76</v>
      </c>
      <c r="M30" s="75">
        <v>1.0</v>
      </c>
    </row>
    <row r="31">
      <c r="A31" s="73"/>
      <c r="B31" s="2"/>
      <c r="C31" s="74"/>
      <c r="F31" s="73"/>
      <c r="G31" s="75"/>
      <c r="I31" s="76" t="s">
        <v>83</v>
      </c>
      <c r="J31" s="75">
        <v>5.0</v>
      </c>
      <c r="L31" s="73" t="s">
        <v>78</v>
      </c>
      <c r="M31" s="75">
        <v>2.0</v>
      </c>
    </row>
    <row r="32">
      <c r="A32" s="73"/>
      <c r="B32" s="2"/>
      <c r="C32" s="74"/>
      <c r="F32" s="73"/>
      <c r="G32" s="75"/>
      <c r="I32" s="76"/>
      <c r="J32" s="75"/>
      <c r="L32" s="73" t="s">
        <v>79</v>
      </c>
      <c r="M32" s="75">
        <v>3.0</v>
      </c>
    </row>
    <row r="33">
      <c r="A33" s="78"/>
      <c r="B33" s="79" t="s">
        <v>70</v>
      </c>
      <c r="C33" s="58">
        <f>MAX(G29:G34)+Max(J29:J34)++MAX(M29:M34)</f>
        <v>12</v>
      </c>
      <c r="F33" s="78"/>
      <c r="G33" s="80"/>
      <c r="I33" s="78"/>
      <c r="J33" s="80"/>
      <c r="L33" s="73" t="s">
        <v>80</v>
      </c>
      <c r="M33" s="75">
        <v>5.0</v>
      </c>
    </row>
    <row r="34">
      <c r="A34" s="78"/>
      <c r="B34" s="79" t="s">
        <v>71</v>
      </c>
      <c r="C34" s="74" t="str">
        <f>G35+J35+M35</f>
        <v>#N/A</v>
      </c>
      <c r="F34" s="78"/>
      <c r="G34" s="80"/>
      <c r="I34" s="78"/>
      <c r="J34" s="80"/>
      <c r="L34" s="78"/>
      <c r="M34" s="80"/>
    </row>
    <row r="35">
      <c r="A35" s="81"/>
      <c r="B35" s="82" t="s">
        <v>72</v>
      </c>
      <c r="C35" s="83" t="str">
        <f>C34/C33</f>
        <v>#N/A</v>
      </c>
      <c r="F35" s="81" t="str">
        <f>'Erfassung techn.berufl. Leistun'!D12</f>
        <v/>
      </c>
      <c r="G35" s="84" t="str">
        <f>VLOOKUP(F35,F29:G31,2,FALSE())</f>
        <v>#N/A</v>
      </c>
      <c r="I35" s="81" t="str">
        <f>'Erfassung techn.berufl. Leistun'!E12</f>
        <v/>
      </c>
      <c r="J35" s="85">
        <f>VLOOKUP(I35,I29:J32,2,FALSE())</f>
        <v>0</v>
      </c>
      <c r="L35" s="81" t="str">
        <f>'Erfassung techn.berufl. Leistun'!F12</f>
        <v/>
      </c>
      <c r="M35" s="86" t="str">
        <f>VLOOKUP(L35,L29:M33,2,FALSE())</f>
        <v>#N/A</v>
      </c>
    </row>
    <row r="38">
      <c r="A38" s="67">
        <f>'Erfassung techn.berufl. Leistun'!A16</f>
        <v>4</v>
      </c>
      <c r="B38" s="68"/>
      <c r="C38" s="69"/>
      <c r="F38" s="70" t="str">
        <f>'Erfassung techn.berufl. Leistun'!D15</f>
        <v>Erfahrung in den genannten Technologien</v>
      </c>
      <c r="G38" s="71" t="s">
        <v>59</v>
      </c>
      <c r="H38" s="5"/>
      <c r="I38" s="70" t="str">
        <f>'Erfassung techn.berufl. Leistun'!E15</f>
        <v>Anzahl durchgeführte
Projekte</v>
      </c>
      <c r="J38" s="71" t="s">
        <v>59</v>
      </c>
      <c r="K38" s="5"/>
      <c r="L38" s="72" t="str">
        <f>'Erfassung techn.berufl. Leistun'!F15</f>
        <v>In diesem Kontext erbrachte
Personentage
(1 PT = 8h)</v>
      </c>
      <c r="M38" s="71" t="s">
        <v>59</v>
      </c>
      <c r="N38" s="5"/>
    </row>
    <row r="39">
      <c r="A39" s="73"/>
      <c r="B39" s="2"/>
      <c r="C39" s="74"/>
      <c r="F39" s="73" t="s">
        <v>84</v>
      </c>
      <c r="G39" s="75">
        <v>1.0</v>
      </c>
      <c r="I39" s="76">
        <v>0.0</v>
      </c>
      <c r="J39" s="75">
        <v>0.0</v>
      </c>
      <c r="K39" s="2"/>
      <c r="L39" s="73" t="s">
        <v>61</v>
      </c>
      <c r="M39" s="75">
        <v>0.0</v>
      </c>
    </row>
    <row r="40">
      <c r="A40" s="73"/>
      <c r="B40" s="2"/>
      <c r="C40" s="74"/>
      <c r="F40" s="73" t="s">
        <v>85</v>
      </c>
      <c r="G40" s="75">
        <v>2.0</v>
      </c>
      <c r="I40" s="76">
        <v>1.0</v>
      </c>
      <c r="J40" s="75">
        <v>2.0</v>
      </c>
      <c r="K40" s="2"/>
      <c r="L40" s="73" t="s">
        <v>76</v>
      </c>
      <c r="M40" s="75">
        <v>1.0</v>
      </c>
    </row>
    <row r="41">
      <c r="A41" s="73"/>
      <c r="B41" s="2"/>
      <c r="C41" s="74"/>
      <c r="F41" s="73" t="s">
        <v>86</v>
      </c>
      <c r="G41" s="75">
        <v>4.0</v>
      </c>
      <c r="I41" s="76" t="s">
        <v>83</v>
      </c>
      <c r="J41" s="75">
        <v>5.0</v>
      </c>
      <c r="L41" s="73" t="s">
        <v>78</v>
      </c>
      <c r="M41" s="75">
        <v>2.0</v>
      </c>
    </row>
    <row r="42">
      <c r="A42" s="73"/>
      <c r="B42" s="2"/>
      <c r="C42" s="74"/>
      <c r="F42" s="73"/>
      <c r="G42" s="75"/>
      <c r="I42" s="76"/>
      <c r="J42" s="75"/>
      <c r="L42" s="73" t="s">
        <v>79</v>
      </c>
      <c r="M42" s="75">
        <v>3.0</v>
      </c>
    </row>
    <row r="43">
      <c r="A43" s="78"/>
      <c r="B43" s="79" t="s">
        <v>70</v>
      </c>
      <c r="C43" s="58">
        <f>MAX(G39:G44)+Max(J39:J44)++MAX(M39:M44)</f>
        <v>14</v>
      </c>
      <c r="F43" s="78"/>
      <c r="G43" s="80"/>
      <c r="I43" s="78"/>
      <c r="J43" s="80"/>
      <c r="L43" s="73" t="s">
        <v>80</v>
      </c>
      <c r="M43" s="75">
        <v>5.0</v>
      </c>
    </row>
    <row r="44">
      <c r="A44" s="78"/>
      <c r="B44" s="79" t="s">
        <v>71</v>
      </c>
      <c r="C44" s="74" t="str">
        <f>G45+J45+M45</f>
        <v>#N/A</v>
      </c>
      <c r="F44" s="78"/>
      <c r="G44" s="80"/>
      <c r="I44" s="78"/>
      <c r="J44" s="80"/>
      <c r="L44" s="78"/>
      <c r="M44" s="80"/>
    </row>
    <row r="45">
      <c r="A45" s="81"/>
      <c r="B45" s="82" t="s">
        <v>72</v>
      </c>
      <c r="C45" s="83" t="str">
        <f>C44/C43</f>
        <v>#N/A</v>
      </c>
      <c r="F45" s="87" t="str">
        <f>'Erfassung techn.berufl. Leistun'!D16</f>
        <v/>
      </c>
      <c r="G45" s="84" t="str">
        <f>VLOOKUP(F45,F39:G42,2,FALSE())</f>
        <v>#N/A</v>
      </c>
      <c r="I45" s="81" t="str">
        <f>'Erfassung techn.berufl. Leistun'!E16</f>
        <v/>
      </c>
      <c r="J45" s="85">
        <f>VLOOKUP(I45,I39:J42,2,FALSE())</f>
        <v>0</v>
      </c>
      <c r="L45" s="81" t="str">
        <f>'Erfassung techn.berufl. Leistun'!F16</f>
        <v/>
      </c>
      <c r="M45" s="86" t="str">
        <f>VLOOKUP(L45,L39:M43,2,FALSE())</f>
        <v>#N/A</v>
      </c>
    </row>
    <row r="48">
      <c r="A48" s="67">
        <f>'Erfassung techn.berufl. Leistun'!A20</f>
        <v>5</v>
      </c>
      <c r="B48" s="68"/>
      <c r="C48" s="69"/>
      <c r="F48" s="70" t="str">
        <f>'Erfassung techn.berufl. Leistun'!D19</f>
        <v>Erfahrung in den genannten Technologien</v>
      </c>
      <c r="G48" s="71" t="s">
        <v>59</v>
      </c>
      <c r="H48" s="5"/>
      <c r="I48" s="70" t="str">
        <f>'Erfassung techn.berufl. Leistun'!E19</f>
        <v>Anzahl durchgeführte
Projekte</v>
      </c>
      <c r="J48" s="71" t="s">
        <v>59</v>
      </c>
      <c r="K48" s="5"/>
      <c r="L48" s="72" t="str">
        <f>'Erfassung techn.berufl. Leistun'!F19</f>
        <v>In diesem Kontext erbrachte
Personentage
(1 PT = 8h)</v>
      </c>
      <c r="M48" s="71" t="s">
        <v>59</v>
      </c>
      <c r="N48" s="5"/>
    </row>
    <row r="49">
      <c r="A49" s="73"/>
      <c r="B49" s="2"/>
      <c r="C49" s="74"/>
      <c r="F49" s="73" t="s">
        <v>84</v>
      </c>
      <c r="G49" s="75">
        <v>1.0</v>
      </c>
      <c r="I49" s="76">
        <v>0.0</v>
      </c>
      <c r="J49" s="75">
        <v>0.0</v>
      </c>
      <c r="K49" s="2"/>
      <c r="L49" s="73" t="s">
        <v>61</v>
      </c>
      <c r="M49" s="75">
        <v>0.0</v>
      </c>
    </row>
    <row r="50">
      <c r="A50" s="73"/>
      <c r="B50" s="2"/>
      <c r="C50" s="74"/>
      <c r="F50" s="73" t="s">
        <v>87</v>
      </c>
      <c r="G50" s="75">
        <v>2.0</v>
      </c>
      <c r="I50" s="76">
        <v>1.0</v>
      </c>
      <c r="J50" s="75">
        <v>2.0</v>
      </c>
      <c r="K50" s="2"/>
      <c r="L50" s="73" t="s">
        <v>76</v>
      </c>
      <c r="M50" s="75">
        <v>1.0</v>
      </c>
    </row>
    <row r="51">
      <c r="A51" s="73"/>
      <c r="B51" s="2"/>
      <c r="C51" s="74"/>
      <c r="F51" s="73" t="s">
        <v>88</v>
      </c>
      <c r="G51" s="75">
        <v>4.0</v>
      </c>
      <c r="I51" s="76" t="s">
        <v>83</v>
      </c>
      <c r="J51" s="75">
        <v>5.0</v>
      </c>
      <c r="L51" s="73" t="s">
        <v>78</v>
      </c>
      <c r="M51" s="75">
        <v>2.0</v>
      </c>
    </row>
    <row r="52">
      <c r="A52" s="73"/>
      <c r="B52" s="2"/>
      <c r="C52" s="74"/>
      <c r="F52" s="73"/>
      <c r="G52" s="75"/>
      <c r="I52" s="76"/>
      <c r="J52" s="75"/>
      <c r="L52" s="73" t="s">
        <v>79</v>
      </c>
      <c r="M52" s="75">
        <v>3.0</v>
      </c>
    </row>
    <row r="53">
      <c r="A53" s="78"/>
      <c r="B53" s="79" t="s">
        <v>70</v>
      </c>
      <c r="C53" s="58">
        <f>MAX(G49:G54)+Max(J49:J54)++MAX(M49:M54)</f>
        <v>14</v>
      </c>
      <c r="F53" s="78"/>
      <c r="G53" s="80"/>
      <c r="I53" s="78"/>
      <c r="J53" s="80"/>
      <c r="L53" s="73" t="s">
        <v>80</v>
      </c>
      <c r="M53" s="75">
        <v>5.0</v>
      </c>
    </row>
    <row r="54">
      <c r="A54" s="78"/>
      <c r="B54" s="79" t="s">
        <v>71</v>
      </c>
      <c r="C54" s="74" t="str">
        <f>G55+J55+M55</f>
        <v>#N/A</v>
      </c>
      <c r="F54" s="78"/>
      <c r="G54" s="80"/>
      <c r="I54" s="78"/>
      <c r="J54" s="80"/>
      <c r="L54" s="78"/>
      <c r="M54" s="80"/>
    </row>
    <row r="55">
      <c r="A55" s="81"/>
      <c r="B55" s="82" t="s">
        <v>72</v>
      </c>
      <c r="C55" s="83" t="str">
        <f>C54/C53</f>
        <v>#N/A</v>
      </c>
      <c r="F55" s="87" t="str">
        <f>'Erfassung techn.berufl. Leistun'!D20</f>
        <v/>
      </c>
      <c r="G55" s="84" t="str">
        <f>VLOOKUP(F55,F49:G52,2,FALSE())</f>
        <v>#N/A</v>
      </c>
      <c r="I55" s="81" t="str">
        <f>'Erfassung techn.berufl. Leistun'!E20</f>
        <v/>
      </c>
      <c r="J55" s="85">
        <f>VLOOKUP(I55,I49:J52,2,FALSE())</f>
        <v>0</v>
      </c>
      <c r="L55" s="81" t="str">
        <f>'Erfassung techn.berufl. Leistun'!F20</f>
        <v/>
      </c>
      <c r="M55" s="86" t="str">
        <f>VLOOKUP(L55,L49:M53,2,FALSE())</f>
        <v>#N/A</v>
      </c>
    </row>
    <row r="58">
      <c r="A58" s="67">
        <f>'Erfassung techn.berufl. Leistun'!A24</f>
        <v>6</v>
      </c>
      <c r="B58" s="68"/>
      <c r="C58" s="69"/>
      <c r="F58" s="70" t="str">
        <f>'Erfassung techn.berufl. Leistun'!D23</f>
        <v>Erfahrung in den genannten Technologien</v>
      </c>
      <c r="G58" s="71" t="s">
        <v>59</v>
      </c>
      <c r="H58" s="5"/>
      <c r="I58" s="70" t="str">
        <f>'Erfassung techn.berufl. Leistun'!E23</f>
        <v>Anzahl durchgeführte
Projekte</v>
      </c>
      <c r="J58" s="71" t="s">
        <v>59</v>
      </c>
      <c r="K58" s="5"/>
      <c r="L58" s="72" t="str">
        <f>'Erfassung techn.berufl. Leistun'!F23</f>
        <v>In diesem Kontext erbrachte
Personentage
(1 PT = 8h)</v>
      </c>
      <c r="M58" s="71" t="s">
        <v>59</v>
      </c>
      <c r="N58" s="5"/>
    </row>
    <row r="59">
      <c r="A59" s="73"/>
      <c r="B59" s="2"/>
      <c r="C59" s="74"/>
      <c r="F59" s="73" t="s">
        <v>84</v>
      </c>
      <c r="G59" s="75">
        <v>1.0</v>
      </c>
      <c r="I59" s="76">
        <v>0.0</v>
      </c>
      <c r="J59" s="75">
        <v>0.0</v>
      </c>
      <c r="K59" s="2"/>
      <c r="L59" s="73" t="s">
        <v>61</v>
      </c>
      <c r="M59" s="75">
        <v>0.0</v>
      </c>
    </row>
    <row r="60">
      <c r="A60" s="73"/>
      <c r="B60" s="2"/>
      <c r="C60" s="74"/>
      <c r="F60" s="73" t="s">
        <v>85</v>
      </c>
      <c r="G60" s="75">
        <v>2.0</v>
      </c>
      <c r="I60" s="76">
        <v>1.0</v>
      </c>
      <c r="J60" s="75">
        <v>2.0</v>
      </c>
      <c r="K60" s="2"/>
      <c r="L60" s="73" t="s">
        <v>76</v>
      </c>
      <c r="M60" s="75">
        <v>1.0</v>
      </c>
    </row>
    <row r="61">
      <c r="A61" s="73"/>
      <c r="B61" s="2"/>
      <c r="C61" s="74"/>
      <c r="F61" s="73" t="s">
        <v>86</v>
      </c>
      <c r="G61" s="75">
        <v>4.0</v>
      </c>
      <c r="I61" s="76" t="s">
        <v>83</v>
      </c>
      <c r="J61" s="75">
        <v>4.0</v>
      </c>
      <c r="L61" s="73" t="s">
        <v>78</v>
      </c>
      <c r="M61" s="75">
        <v>2.0</v>
      </c>
    </row>
    <row r="62">
      <c r="A62" s="73"/>
      <c r="B62" s="2"/>
      <c r="C62" s="74"/>
      <c r="F62" s="73"/>
      <c r="G62" s="75"/>
      <c r="I62" s="76"/>
      <c r="J62" s="75"/>
      <c r="L62" s="73" t="s">
        <v>79</v>
      </c>
      <c r="M62" s="75">
        <v>3.0</v>
      </c>
    </row>
    <row r="63">
      <c r="A63" s="78"/>
      <c r="B63" s="79" t="s">
        <v>70</v>
      </c>
      <c r="C63" s="58">
        <f>MAX(G59:G64)+Max(J59:J64)++MAX(M59:M64)</f>
        <v>13</v>
      </c>
      <c r="F63" s="78"/>
      <c r="G63" s="80"/>
      <c r="I63" s="78"/>
      <c r="J63" s="80"/>
      <c r="L63" s="73" t="s">
        <v>80</v>
      </c>
      <c r="M63" s="75">
        <v>5.0</v>
      </c>
    </row>
    <row r="64">
      <c r="A64" s="78"/>
      <c r="B64" s="79" t="s">
        <v>71</v>
      </c>
      <c r="C64" s="74" t="str">
        <f>G65+J65+M65</f>
        <v>#N/A</v>
      </c>
      <c r="F64" s="78"/>
      <c r="G64" s="80"/>
      <c r="I64" s="78"/>
      <c r="J64" s="80"/>
      <c r="L64" s="78"/>
      <c r="M64" s="80"/>
    </row>
    <row r="65">
      <c r="A65" s="81"/>
      <c r="B65" s="82" t="s">
        <v>72</v>
      </c>
      <c r="C65" s="83" t="str">
        <f>C64/C63</f>
        <v>#N/A</v>
      </c>
      <c r="F65" s="87" t="str">
        <f>'Erfassung techn.berufl. Leistun'!D24</f>
        <v/>
      </c>
      <c r="G65" s="84" t="str">
        <f>VLOOKUP(F65,F59:G62,2,FALSE())</f>
        <v>#N/A</v>
      </c>
      <c r="I65" s="81" t="str">
        <f>'Erfassung techn.berufl. Leistun'!E24</f>
        <v/>
      </c>
      <c r="J65" s="85">
        <f>VLOOKUP(I65,I59:J62,2,FALSE())</f>
        <v>0</v>
      </c>
      <c r="L65" s="81" t="str">
        <f>'Erfassung techn.berufl. Leistun'!F24</f>
        <v/>
      </c>
      <c r="M65" s="86" t="str">
        <f>VLOOKUP(L65,L59:M63,2,FALSE())</f>
        <v>#N/A</v>
      </c>
    </row>
    <row r="68">
      <c r="A68" s="67">
        <f>'Erfassung techn.berufl. Leistun'!A28</f>
        <v>7</v>
      </c>
      <c r="B68" s="68"/>
      <c r="C68" s="69"/>
      <c r="F68" s="70" t="str">
        <f>'Erfassung techn.berufl. Leistun'!D27</f>
        <v>Aufbau von Cloud-
Organisationen</v>
      </c>
      <c r="G68" s="71" t="s">
        <v>59</v>
      </c>
      <c r="H68" s="5"/>
      <c r="I68" s="70" t="str">
        <f>'Erfassung techn.berufl. Leistun'!E27</f>
        <v>Erfahrung in den genannten Technologien</v>
      </c>
      <c r="J68" s="71" t="s">
        <v>59</v>
      </c>
      <c r="K68" s="5"/>
      <c r="L68" s="72" t="str">
        <f>'Erfassung techn.berufl. Leistun'!F27</f>
        <v>In diesem Kontext erbrachte
Personentage
(1 PT = 8h)</v>
      </c>
      <c r="M68" s="71" t="s">
        <v>59</v>
      </c>
      <c r="N68" s="5"/>
    </row>
    <row r="69">
      <c r="A69" s="73"/>
      <c r="B69" s="2"/>
      <c r="C69" s="74"/>
      <c r="F69" s="73" t="s">
        <v>89</v>
      </c>
      <c r="G69" s="75">
        <v>0.0</v>
      </c>
      <c r="I69" s="73" t="s">
        <v>90</v>
      </c>
      <c r="J69" s="75">
        <v>0.0</v>
      </c>
      <c r="K69" s="2"/>
      <c r="L69" s="73" t="s">
        <v>61</v>
      </c>
      <c r="M69" s="75">
        <v>0.0</v>
      </c>
    </row>
    <row r="70">
      <c r="A70" s="73"/>
      <c r="B70" s="2"/>
      <c r="C70" s="74"/>
      <c r="F70" s="73" t="s">
        <v>91</v>
      </c>
      <c r="G70" s="75">
        <v>1.0</v>
      </c>
      <c r="I70" s="73" t="s">
        <v>92</v>
      </c>
      <c r="J70" s="75">
        <v>1.0</v>
      </c>
      <c r="K70" s="2"/>
      <c r="L70" s="73" t="s">
        <v>76</v>
      </c>
      <c r="M70" s="75">
        <v>1.0</v>
      </c>
    </row>
    <row r="71">
      <c r="A71" s="73"/>
      <c r="B71" s="2"/>
      <c r="C71" s="74"/>
      <c r="F71" s="73" t="s">
        <v>93</v>
      </c>
      <c r="G71" s="75">
        <v>3.0</v>
      </c>
      <c r="I71" s="73" t="s">
        <v>94</v>
      </c>
      <c r="J71" s="75">
        <v>3.0</v>
      </c>
      <c r="L71" s="73" t="s">
        <v>78</v>
      </c>
      <c r="M71" s="75">
        <v>2.0</v>
      </c>
    </row>
    <row r="72">
      <c r="A72" s="73"/>
      <c r="B72" s="2"/>
      <c r="C72" s="74"/>
      <c r="F72" s="73"/>
      <c r="G72" s="75"/>
      <c r="I72" s="78"/>
      <c r="J72" s="80"/>
      <c r="L72" s="73" t="s">
        <v>79</v>
      </c>
      <c r="M72" s="75">
        <v>3.0</v>
      </c>
    </row>
    <row r="73">
      <c r="A73" s="78"/>
      <c r="B73" s="79" t="s">
        <v>70</v>
      </c>
      <c r="C73" s="58">
        <f>MAX(G69:G74)+Max(J69:J74)++MAX(M69:M74)</f>
        <v>11</v>
      </c>
      <c r="F73" s="78"/>
      <c r="G73" s="75"/>
      <c r="I73" s="78"/>
      <c r="J73" s="80"/>
      <c r="L73" s="73" t="s">
        <v>80</v>
      </c>
      <c r="M73" s="75">
        <v>5.0</v>
      </c>
    </row>
    <row r="74">
      <c r="A74" s="78"/>
      <c r="B74" s="79" t="s">
        <v>71</v>
      </c>
      <c r="C74" s="74" t="str">
        <f>G75+J75+M75</f>
        <v>#N/A</v>
      </c>
      <c r="F74" s="78"/>
      <c r="G74" s="80"/>
      <c r="I74" s="78"/>
      <c r="J74" s="80"/>
      <c r="L74" s="78"/>
      <c r="M74" s="80"/>
    </row>
    <row r="75">
      <c r="A75" s="81"/>
      <c r="B75" s="82" t="s">
        <v>72</v>
      </c>
      <c r="C75" s="83" t="str">
        <f>C74/C73</f>
        <v>#N/A</v>
      </c>
      <c r="F75" s="81" t="str">
        <f>'Erfassung techn.berufl. Leistun'!D28</f>
        <v/>
      </c>
      <c r="G75" s="84" t="str">
        <f>VLOOKUP(F75,F69:G71,2,FALSE())</f>
        <v>#N/A</v>
      </c>
      <c r="I75" s="81" t="str">
        <f>'Erfassung techn.berufl. Leistun'!E28</f>
        <v/>
      </c>
      <c r="J75" s="85" t="str">
        <f>VLOOKUP(I75,I69:J71,2,FALSE())</f>
        <v>#N/A</v>
      </c>
      <c r="L75" s="81" t="str">
        <f>'Erfassung techn.berufl. Leistun'!F28</f>
        <v/>
      </c>
      <c r="M75" s="86" t="str">
        <f>VLOOKUP(L75,L69:M73,2,FALSE())</f>
        <v>#N/A</v>
      </c>
    </row>
    <row r="78">
      <c r="A78" s="67">
        <f>'Erfassung techn.berufl. Leistun'!A32</f>
        <v>8</v>
      </c>
      <c r="B78" s="68"/>
      <c r="C78" s="69"/>
      <c r="F78" s="70" t="str">
        <f>'Erfassung techn.berufl. Leistun'!D31</f>
        <v>Cloud Erfahrung
in diesem
Gebiet</v>
      </c>
      <c r="G78" s="71" t="s">
        <v>59</v>
      </c>
      <c r="H78" s="5"/>
      <c r="I78" s="70" t="str">
        <f>'Erfassung techn.berufl. Leistun'!E31</f>
        <v>Erfahrung in den genannten Technologien</v>
      </c>
      <c r="J78" s="71" t="s">
        <v>59</v>
      </c>
      <c r="K78" s="5"/>
      <c r="L78" s="72" t="str">
        <f>'Erfassung techn.berufl. Leistun'!F31</f>
        <v>In diesem Kontext erbrachte
Personentage
(1 PT = 8h)</v>
      </c>
      <c r="M78" s="71" t="s">
        <v>59</v>
      </c>
      <c r="N78" s="5"/>
    </row>
    <row r="79">
      <c r="A79" s="73"/>
      <c r="B79" s="2"/>
      <c r="C79" s="74"/>
      <c r="F79" s="73" t="s">
        <v>95</v>
      </c>
      <c r="G79" s="75">
        <v>1.0</v>
      </c>
      <c r="I79" s="73" t="s">
        <v>84</v>
      </c>
      <c r="J79" s="75">
        <v>1.0</v>
      </c>
      <c r="K79" s="2"/>
      <c r="L79" s="73" t="s">
        <v>61</v>
      </c>
      <c r="M79" s="75">
        <v>0.0</v>
      </c>
    </row>
    <row r="80">
      <c r="A80" s="73"/>
      <c r="B80" s="2"/>
      <c r="C80" s="74"/>
      <c r="F80" s="73" t="s">
        <v>96</v>
      </c>
      <c r="G80" s="75">
        <v>2.0</v>
      </c>
      <c r="I80" s="73" t="s">
        <v>85</v>
      </c>
      <c r="J80" s="75">
        <v>2.0</v>
      </c>
      <c r="K80" s="2"/>
      <c r="L80" s="73" t="s">
        <v>76</v>
      </c>
      <c r="M80" s="75">
        <v>1.0</v>
      </c>
    </row>
    <row r="81">
      <c r="A81" s="73"/>
      <c r="B81" s="2"/>
      <c r="C81" s="74"/>
      <c r="F81" s="73" t="s">
        <v>97</v>
      </c>
      <c r="G81" s="75">
        <v>4.0</v>
      </c>
      <c r="I81" s="73" t="s">
        <v>98</v>
      </c>
      <c r="J81" s="75">
        <v>3.0</v>
      </c>
      <c r="L81" s="73" t="s">
        <v>78</v>
      </c>
      <c r="M81" s="75">
        <v>2.0</v>
      </c>
    </row>
    <row r="82">
      <c r="A82" s="73"/>
      <c r="B82" s="2"/>
      <c r="C82" s="74"/>
      <c r="F82" s="73"/>
      <c r="G82" s="75"/>
      <c r="I82" s="73" t="s">
        <v>99</v>
      </c>
      <c r="J82" s="75">
        <v>5.0</v>
      </c>
      <c r="L82" s="73" t="s">
        <v>79</v>
      </c>
      <c r="M82" s="75">
        <v>3.0</v>
      </c>
    </row>
    <row r="83">
      <c r="A83" s="78"/>
      <c r="B83" s="79" t="s">
        <v>70</v>
      </c>
      <c r="C83" s="58">
        <f>MAX(G79:G84)+Max(J79:J84)++MAX(M79:M84)</f>
        <v>14</v>
      </c>
      <c r="F83" s="78"/>
      <c r="G83" s="80"/>
      <c r="I83" s="78"/>
      <c r="J83" s="80"/>
      <c r="L83" s="73" t="s">
        <v>80</v>
      </c>
      <c r="M83" s="75">
        <v>5.0</v>
      </c>
    </row>
    <row r="84">
      <c r="A84" s="78"/>
      <c r="B84" s="79" t="s">
        <v>71</v>
      </c>
      <c r="C84" s="74" t="str">
        <f>G85+J85+M85</f>
        <v>#N/A</v>
      </c>
      <c r="F84" s="78"/>
      <c r="G84" s="80"/>
      <c r="I84" s="78"/>
      <c r="J84" s="80"/>
      <c r="L84" s="78"/>
      <c r="M84" s="80"/>
    </row>
    <row r="85">
      <c r="A85" s="81"/>
      <c r="B85" s="82" t="s">
        <v>72</v>
      </c>
      <c r="C85" s="83" t="str">
        <f>C84/C83</f>
        <v>#N/A</v>
      </c>
      <c r="F85" s="81" t="str">
        <f>'Erfassung techn.berufl. Leistun'!D32</f>
        <v/>
      </c>
      <c r="G85" s="84" t="str">
        <f>VLOOKUP(F85,F79:G81,2,FALSE())</f>
        <v>#N/A</v>
      </c>
      <c r="I85" s="81" t="str">
        <f>'Erfassung techn.berufl. Leistun'!E32</f>
        <v/>
      </c>
      <c r="J85" s="85" t="str">
        <f>VLOOKUP(I85,I79:J82,2,FALSE())</f>
        <v>#N/A</v>
      </c>
      <c r="L85" s="81" t="str">
        <f>'Erfassung techn.berufl. Leistun'!F32</f>
        <v/>
      </c>
      <c r="M85" s="86" t="str">
        <f>VLOOKUP(L85,L79:M83,2,FALSE())</f>
        <v>#N/A</v>
      </c>
    </row>
    <row r="88">
      <c r="A88" s="67">
        <f>'Erfassung techn.berufl. Leistun'!A36</f>
        <v>9</v>
      </c>
      <c r="B88" s="68"/>
      <c r="C88" s="69"/>
      <c r="F88" s="70" t="str">
        <f>'Erfassung techn.berufl. Leistun'!D35</f>
        <v>Facherfahrung</v>
      </c>
      <c r="G88" s="71" t="s">
        <v>59</v>
      </c>
      <c r="H88" s="5"/>
      <c r="I88" s="70" t="str">
        <f>'Erfassung techn.berufl. Leistun'!E35</f>
        <v>Praktische Erfahrung in der Entwicklung bei</v>
      </c>
      <c r="J88" s="71" t="s">
        <v>59</v>
      </c>
      <c r="K88" s="5"/>
      <c r="L88" s="72" t="str">
        <f>'Erfassung techn.berufl. Leistun'!F35</f>
        <v>In diesem Kontext erbrachte
Personentage
(1 PT = 8h)</v>
      </c>
      <c r="M88" s="71" t="s">
        <v>59</v>
      </c>
      <c r="N88" s="5"/>
    </row>
    <row r="89">
      <c r="A89" s="73"/>
      <c r="B89" s="2"/>
      <c r="C89" s="74"/>
      <c r="F89" s="73" t="s">
        <v>90</v>
      </c>
      <c r="G89" s="75">
        <v>0.0</v>
      </c>
      <c r="I89" s="76" t="s">
        <v>61</v>
      </c>
      <c r="J89" s="75">
        <v>0.0</v>
      </c>
      <c r="K89" s="2"/>
      <c r="L89" s="73" t="s">
        <v>61</v>
      </c>
      <c r="M89" s="75">
        <v>0.0</v>
      </c>
    </row>
    <row r="90">
      <c r="A90" s="73"/>
      <c r="B90" s="2"/>
      <c r="C90" s="74"/>
      <c r="F90" s="73" t="s">
        <v>100</v>
      </c>
      <c r="G90" s="75">
        <v>1.0</v>
      </c>
      <c r="I90" s="77" t="s">
        <v>63</v>
      </c>
      <c r="J90" s="75">
        <v>1.0</v>
      </c>
      <c r="K90" s="2"/>
      <c r="L90" s="73" t="s">
        <v>76</v>
      </c>
      <c r="M90" s="75">
        <v>1.0</v>
      </c>
    </row>
    <row r="91">
      <c r="A91" s="73"/>
      <c r="B91" s="2"/>
      <c r="C91" s="74"/>
      <c r="F91" s="73" t="s">
        <v>101</v>
      </c>
      <c r="G91" s="75">
        <v>1.0</v>
      </c>
      <c r="I91" s="76" t="s">
        <v>66</v>
      </c>
      <c r="J91" s="75">
        <v>3.0</v>
      </c>
      <c r="L91" s="73" t="s">
        <v>78</v>
      </c>
      <c r="M91" s="75">
        <v>2.0</v>
      </c>
    </row>
    <row r="92">
      <c r="A92" s="73"/>
      <c r="B92" s="2"/>
      <c r="C92" s="74"/>
      <c r="F92" s="73" t="s">
        <v>102</v>
      </c>
      <c r="G92" s="75">
        <v>2.0</v>
      </c>
      <c r="I92" s="78"/>
      <c r="J92" s="80"/>
      <c r="L92" s="73" t="s">
        <v>79</v>
      </c>
      <c r="M92" s="75">
        <v>3.0</v>
      </c>
    </row>
    <row r="93">
      <c r="A93" s="78"/>
      <c r="B93" s="79" t="s">
        <v>70</v>
      </c>
      <c r="C93" s="58">
        <f>MAX(G89:G94)+Max(J89:J94)++MAX(M89:M94)</f>
        <v>10</v>
      </c>
      <c r="F93" s="78"/>
      <c r="G93" s="80"/>
      <c r="I93" s="78"/>
      <c r="J93" s="80"/>
      <c r="L93" s="73" t="s">
        <v>80</v>
      </c>
      <c r="M93" s="75">
        <v>5.0</v>
      </c>
    </row>
    <row r="94">
      <c r="A94" s="78"/>
      <c r="B94" s="79" t="s">
        <v>71</v>
      </c>
      <c r="C94" s="74" t="str">
        <f>G95+J95+M95</f>
        <v>#N/A</v>
      </c>
      <c r="F94" s="78"/>
      <c r="G94" s="80"/>
      <c r="I94" s="78"/>
      <c r="J94" s="80"/>
      <c r="L94" s="78"/>
      <c r="M94" s="80"/>
    </row>
    <row r="95">
      <c r="A95" s="81"/>
      <c r="B95" s="82" t="s">
        <v>72</v>
      </c>
      <c r="C95" s="83" t="str">
        <f>C94/C93</f>
        <v>#N/A</v>
      </c>
      <c r="F95" s="81" t="str">
        <f>'Erfassung techn.berufl. Leistun'!D36</f>
        <v/>
      </c>
      <c r="G95" s="84" t="str">
        <f>VLOOKUP(F95,F89:G92,2,FALSE())</f>
        <v>#N/A</v>
      </c>
      <c r="I95" s="81" t="str">
        <f>'Erfassung techn.berufl. Leistun'!E36</f>
        <v/>
      </c>
      <c r="J95" s="85" t="str">
        <f>VLOOKUP(I95,I89:J91,2,FALSE())</f>
        <v>#N/A</v>
      </c>
      <c r="L95" s="81" t="str">
        <f>'Erfassung techn.berufl. Leistun'!F36</f>
        <v/>
      </c>
      <c r="M95" s="86" t="str">
        <f>VLOOKUP(L95,L89:M93,2,FALSE())</f>
        <v>#N/A</v>
      </c>
    </row>
    <row r="98">
      <c r="A98" s="67">
        <f>'Erfassung techn.berufl. Leistun'!A40</f>
        <v>10</v>
      </c>
      <c r="B98" s="68"/>
      <c r="C98" s="69"/>
      <c r="F98" s="70" t="str">
        <f>'Erfassung techn.berufl. Leistun'!D39</f>
        <v>Erfahrung in den genannten Technologien</v>
      </c>
      <c r="G98" s="71" t="s">
        <v>59</v>
      </c>
      <c r="H98" s="5"/>
      <c r="I98" s="70" t="str">
        <f>'Erfassung techn.berufl. Leistun'!E39</f>
        <v>Anzahl durchgeführte
Projekte</v>
      </c>
      <c r="J98" s="71" t="s">
        <v>59</v>
      </c>
      <c r="K98" s="5"/>
      <c r="L98" s="72" t="str">
        <f>'Erfassung techn.berufl. Leistun'!F39</f>
        <v>In diesem Kontext erbrachte
Personentage
(1 PT = 8h)</v>
      </c>
      <c r="M98" s="71" t="s">
        <v>59</v>
      </c>
      <c r="N98" s="5"/>
    </row>
    <row r="99">
      <c r="A99" s="73"/>
      <c r="B99" s="2"/>
      <c r="C99" s="74"/>
      <c r="F99" s="73" t="s">
        <v>84</v>
      </c>
      <c r="G99" s="75">
        <v>1.0</v>
      </c>
      <c r="I99" s="76">
        <v>0.0</v>
      </c>
      <c r="J99" s="75">
        <v>0.0</v>
      </c>
      <c r="K99" s="2"/>
      <c r="L99" s="73" t="s">
        <v>61</v>
      </c>
      <c r="M99" s="75">
        <v>0.0</v>
      </c>
    </row>
    <row r="100">
      <c r="A100" s="73"/>
      <c r="B100" s="2"/>
      <c r="C100" s="74"/>
      <c r="F100" s="73" t="s">
        <v>85</v>
      </c>
      <c r="G100" s="75">
        <v>2.0</v>
      </c>
      <c r="I100" s="76">
        <v>1.0</v>
      </c>
      <c r="J100" s="75">
        <v>2.0</v>
      </c>
      <c r="K100" s="2"/>
      <c r="L100" s="73" t="s">
        <v>76</v>
      </c>
      <c r="M100" s="75">
        <v>1.0</v>
      </c>
    </row>
    <row r="101">
      <c r="A101" s="73"/>
      <c r="B101" s="2"/>
      <c r="C101" s="74"/>
      <c r="F101" s="73" t="s">
        <v>98</v>
      </c>
      <c r="G101" s="75">
        <v>4.0</v>
      </c>
      <c r="I101" s="76" t="s">
        <v>83</v>
      </c>
      <c r="J101" s="75">
        <v>5.0</v>
      </c>
      <c r="L101" s="73" t="s">
        <v>78</v>
      </c>
      <c r="M101" s="75">
        <v>2.0</v>
      </c>
    </row>
    <row r="102">
      <c r="A102" s="73"/>
      <c r="B102" s="2"/>
      <c r="C102" s="74"/>
      <c r="F102" s="73" t="s">
        <v>88</v>
      </c>
      <c r="G102" s="75">
        <v>8.0</v>
      </c>
      <c r="I102" s="76"/>
      <c r="J102" s="75"/>
      <c r="L102" s="73" t="s">
        <v>79</v>
      </c>
      <c r="M102" s="75">
        <v>3.0</v>
      </c>
    </row>
    <row r="103">
      <c r="A103" s="78"/>
      <c r="B103" s="79" t="s">
        <v>70</v>
      </c>
      <c r="C103" s="58">
        <f>MAX(G99:G104)+Max(J99:J104)++MAX(M99:M104)</f>
        <v>18</v>
      </c>
      <c r="F103" s="78"/>
      <c r="G103" s="80"/>
      <c r="I103" s="78"/>
      <c r="J103" s="80"/>
      <c r="L103" s="73" t="s">
        <v>80</v>
      </c>
      <c r="M103" s="75">
        <v>5.0</v>
      </c>
    </row>
    <row r="104">
      <c r="A104" s="78"/>
      <c r="B104" s="79" t="s">
        <v>71</v>
      </c>
      <c r="C104" s="74" t="str">
        <f>G105+J105+M105</f>
        <v>#N/A</v>
      </c>
      <c r="F104" s="78"/>
      <c r="G104" s="80"/>
      <c r="I104" s="78"/>
      <c r="J104" s="80"/>
      <c r="L104" s="78"/>
      <c r="M104" s="80"/>
    </row>
    <row r="105">
      <c r="A105" s="81"/>
      <c r="B105" s="82" t="s">
        <v>72</v>
      </c>
      <c r="C105" s="83" t="str">
        <f>C104/C103</f>
        <v>#N/A</v>
      </c>
      <c r="F105" s="87" t="str">
        <f>'Erfassung techn.berufl. Leistun'!D40</f>
        <v/>
      </c>
      <c r="G105" s="84" t="str">
        <f>VLOOKUP(F105,F99:G102,2,FALSE())</f>
        <v>#N/A</v>
      </c>
      <c r="I105" s="81" t="str">
        <f>'Erfassung techn.berufl. Leistun'!E40</f>
        <v/>
      </c>
      <c r="J105" s="85">
        <f>VLOOKUP(I105,I99:J102,2,FALSE())</f>
        <v>0</v>
      </c>
      <c r="L105" s="81" t="str">
        <f>'Erfassung techn.berufl. Leistun'!F40</f>
        <v/>
      </c>
      <c r="M105" s="86" t="str">
        <f>VLOOKUP(L105,L99:M103,2,FALSE())</f>
        <v>#N/A</v>
      </c>
    </row>
    <row r="108">
      <c r="A108" s="67">
        <f>'Erfassung techn.berufl. Leistun'!A44</f>
        <v>11</v>
      </c>
      <c r="B108" s="68"/>
      <c r="C108" s="69"/>
      <c r="F108" s="70" t="str">
        <f>'Erfassung techn.berufl. Leistun'!D43</f>
        <v>Erfahrung in den genannten Technologien</v>
      </c>
      <c r="G108" s="71" t="s">
        <v>59</v>
      </c>
      <c r="H108" s="5"/>
      <c r="I108" s="70" t="str">
        <f>'Erfassung techn.berufl. Leistun'!E43</f>
        <v>Anzahl durchgeführte
Projekte</v>
      </c>
      <c r="J108" s="71" t="s">
        <v>59</v>
      </c>
      <c r="K108" s="5"/>
      <c r="L108" s="72" t="str">
        <f>'Erfassung techn.berufl. Leistun'!F43</f>
        <v>In diesem Kontext erbrachte
Personentage
(1 PT = 8h)</v>
      </c>
      <c r="M108" s="71" t="s">
        <v>59</v>
      </c>
      <c r="N108" s="5"/>
    </row>
    <row r="109">
      <c r="A109" s="73"/>
      <c r="B109" s="2"/>
      <c r="C109" s="74"/>
      <c r="F109" s="73" t="s">
        <v>84</v>
      </c>
      <c r="G109" s="75">
        <v>1.0</v>
      </c>
      <c r="I109" s="76">
        <v>0.0</v>
      </c>
      <c r="J109" s="75">
        <v>0.0</v>
      </c>
      <c r="K109" s="2"/>
      <c r="L109" s="73" t="s">
        <v>61</v>
      </c>
      <c r="M109" s="75">
        <v>0.0</v>
      </c>
    </row>
    <row r="110">
      <c r="A110" s="73"/>
      <c r="B110" s="2"/>
      <c r="C110" s="74"/>
      <c r="F110" s="73" t="s">
        <v>85</v>
      </c>
      <c r="G110" s="75">
        <v>2.0</v>
      </c>
      <c r="I110" s="76">
        <v>1.0</v>
      </c>
      <c r="J110" s="75">
        <v>2.0</v>
      </c>
      <c r="K110" s="2"/>
      <c r="L110" s="73" t="s">
        <v>76</v>
      </c>
      <c r="M110" s="75">
        <v>1.0</v>
      </c>
    </row>
    <row r="111">
      <c r="A111" s="73"/>
      <c r="B111" s="2"/>
      <c r="C111" s="74"/>
      <c r="F111" s="73" t="s">
        <v>98</v>
      </c>
      <c r="G111" s="75">
        <v>4.0</v>
      </c>
      <c r="I111" s="76" t="s">
        <v>83</v>
      </c>
      <c r="J111" s="75">
        <v>5.0</v>
      </c>
      <c r="L111" s="73" t="s">
        <v>78</v>
      </c>
      <c r="M111" s="75">
        <v>2.0</v>
      </c>
    </row>
    <row r="112">
      <c r="A112" s="73"/>
      <c r="B112" s="2"/>
      <c r="C112" s="74"/>
      <c r="F112" s="73" t="s">
        <v>88</v>
      </c>
      <c r="G112" s="75">
        <v>8.0</v>
      </c>
      <c r="I112" s="76"/>
      <c r="J112" s="75"/>
      <c r="L112" s="73" t="s">
        <v>79</v>
      </c>
      <c r="M112" s="75">
        <v>3.0</v>
      </c>
    </row>
    <row r="113">
      <c r="A113" s="78"/>
      <c r="B113" s="79" t="s">
        <v>70</v>
      </c>
      <c r="C113" s="58">
        <f>MAX(G109:G114)+Max(J109:J114)++MAX(M109:M114)</f>
        <v>18</v>
      </c>
      <c r="F113" s="78"/>
      <c r="G113" s="80"/>
      <c r="I113" s="78"/>
      <c r="J113" s="80"/>
      <c r="L113" s="73" t="s">
        <v>80</v>
      </c>
      <c r="M113" s="75">
        <v>5.0</v>
      </c>
    </row>
    <row r="114">
      <c r="A114" s="78"/>
      <c r="B114" s="79" t="s">
        <v>71</v>
      </c>
      <c r="C114" s="74" t="str">
        <f>G115+J115+M115</f>
        <v>#N/A</v>
      </c>
      <c r="F114" s="78"/>
      <c r="G114" s="80"/>
      <c r="I114" s="78"/>
      <c r="J114" s="80"/>
      <c r="L114" s="78"/>
      <c r="M114" s="80"/>
    </row>
    <row r="115">
      <c r="A115" s="81"/>
      <c r="B115" s="82" t="s">
        <v>72</v>
      </c>
      <c r="C115" s="83" t="str">
        <f>C114/C113</f>
        <v>#N/A</v>
      </c>
      <c r="F115" s="87" t="str">
        <f>'Erfassung techn.berufl. Leistun'!D44</f>
        <v/>
      </c>
      <c r="G115" s="84" t="str">
        <f>VLOOKUP(F115,F109:G112,2,FALSE())</f>
        <v>#N/A</v>
      </c>
      <c r="I115" s="81" t="str">
        <f>'Erfassung techn.berufl. Leistun'!E44</f>
        <v/>
      </c>
      <c r="J115" s="85">
        <f>VLOOKUP(I115,I109:J112,2,FALSE())</f>
        <v>0</v>
      </c>
      <c r="L115" s="81" t="str">
        <f>'Erfassung techn.berufl. Leistun'!F44</f>
        <v/>
      </c>
      <c r="M115" s="86" t="str">
        <f>VLOOKUP(L115,L109:M113,2,FALSE())</f>
        <v>#N/A</v>
      </c>
    </row>
  </sheetData>
  <drawing r:id="rId1"/>
</worksheet>
</file>