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defaultThemeVersion="166925"/>
  <mc:AlternateContent xmlns:mc="http://schemas.openxmlformats.org/markup-compatibility/2006">
    <mc:Choice Requires="x15">
      <x15ac:absPath xmlns:x15ac="http://schemas.microsoft.com/office/spreadsheetml/2010/11/ac" url="J:\Akten\Mandate\2024\515_24\Mandantenunterlagen\2024-12-17\"/>
    </mc:Choice>
  </mc:AlternateContent>
  <xr:revisionPtr revIDLastSave="0" documentId="13_ncr:1_{19D8BB2D-4B81-4C0A-91DA-85ED1E904AFF}" xr6:coauthVersionLast="47" xr6:coauthVersionMax="47" xr10:uidLastSave="{00000000-0000-0000-0000-000000000000}"/>
  <bookViews>
    <workbookView xWindow="-120" yWindow="-120" windowWidth="29040" windowHeight="15720" xr2:uid="{00000000-000D-0000-FFFF-FFFF00000000}"/>
  </bookViews>
  <sheets>
    <sheet name="Preisblatt" sheetId="1" r:id="rId1"/>
  </sheets>
  <definedNames>
    <definedName name="_xlnm.Print_Area" localSheetId="0">Preisblatt!$A$1:$H$52</definedName>
    <definedName name="_xlnm.Print_Titles" localSheetId="0">Preisblatt!$1:$5</definedName>
    <definedName name="Z_BCD9D7C9_FAB4_4F20_8F52_5FB91F70AF98_.wvu.PrintArea" localSheetId="0" hidden="1">Preisblatt!$A$1:$H$52</definedName>
    <definedName name="Z_BCD9D7C9_FAB4_4F20_8F52_5FB91F70AF98_.wvu.PrintTitles" localSheetId="0" hidden="1">Preisblatt!$1:$5</definedName>
    <definedName name="Z_BCD9D7C9_FAB4_4F20_8F52_5FB91F70AF98_.wvu.Rows" localSheetId="0" hidden="1">Preisblatt!$54:$79</definedName>
  </definedNames>
  <calcPr calcId="191029"/>
  <customWorkbookViews>
    <customWorkbookView name="Merkel, Lisa - Persönliche Ansicht" guid="{BCD9D7C9-FAB4-4F20-8F52-5FB91F70AF98}" mergeInterval="0" personalView="1" maximized="1" xWindow="-8" yWindow="-8" windowWidth="2576" windowHeight="141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1" l="1"/>
  <c r="C29" i="1" l="1"/>
  <c r="H55" i="1"/>
  <c r="H54" i="1"/>
  <c r="D14" i="1"/>
  <c r="G59" i="1"/>
  <c r="F59" i="1"/>
  <c r="E59" i="1"/>
  <c r="D59" i="1"/>
  <c r="C59" i="1"/>
  <c r="B59" i="1"/>
  <c r="G14" i="1" l="1"/>
  <c r="D15" i="1" a="1"/>
  <c r="D15" i="1" s="1"/>
  <c r="E14" i="1"/>
  <c r="G15" i="1" l="1"/>
  <c r="G16" i="1" s="1"/>
  <c r="E15" i="1"/>
  <c r="E16" i="1" s="1"/>
  <c r="G17" i="1" l="1"/>
  <c r="D21" i="1" s="1"/>
  <c r="D26" i="1" l="1"/>
  <c r="D25" i="1"/>
  <c r="D24" i="1"/>
  <c r="D23" i="1"/>
  <c r="D22" i="1"/>
  <c r="G21" i="1"/>
  <c r="D28" i="1"/>
  <c r="D27" i="1"/>
  <c r="G47" i="1"/>
  <c r="G46" i="1"/>
  <c r="G45" i="1"/>
  <c r="G48" i="1" l="1"/>
  <c r="G27" i="1"/>
  <c r="G28" i="1" l="1"/>
  <c r="G22" i="1"/>
  <c r="G23" i="1"/>
  <c r="G24" i="1"/>
  <c r="G26" i="1"/>
  <c r="G25" i="1"/>
  <c r="G29" i="1" l="1"/>
  <c r="G30" i="1" s="1"/>
  <c r="G31" i="1" s="1"/>
  <c r="G32" i="1" s="1"/>
  <c r="G33" i="1" s="1"/>
  <c r="G50" i="1" s="1"/>
  <c r="D29" i="1"/>
  <c r="G51" i="1" l="1"/>
  <c r="G5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<sst xmlns="http://schemas.openxmlformats.org/spreadsheetml/2006/main" count="106" uniqueCount="74">
  <si>
    <t>Preis</t>
  </si>
  <si>
    <t>Mengenvordersatz</t>
  </si>
  <si>
    <t>Umbau-/Modernisierungszuschlag</t>
  </si>
  <si>
    <t>Anrechenbare Kosten</t>
  </si>
  <si>
    <t>Zuschlag</t>
  </si>
  <si>
    <t>Abschlag</t>
  </si>
  <si>
    <t>Grundlagenermittlung</t>
  </si>
  <si>
    <t>Vorplanung</t>
  </si>
  <si>
    <t>Genehmigungsplanung</t>
  </si>
  <si>
    <t>Ausführungsplanung</t>
  </si>
  <si>
    <t>Vorbereitung der Vergabe</t>
  </si>
  <si>
    <t xml:space="preserve">Mitwirkung bei der Vergabe </t>
  </si>
  <si>
    <t>Leistungsphase 1</t>
  </si>
  <si>
    <t>Leistungsphase 2</t>
  </si>
  <si>
    <t>Leistungsphase 3</t>
  </si>
  <si>
    <t>Leistungsphase 4</t>
  </si>
  <si>
    <t>Leistungsphase 5</t>
  </si>
  <si>
    <t>Leistungsphase 6</t>
  </si>
  <si>
    <t>Leistungsphase 7</t>
  </si>
  <si>
    <t>Zwischensumme</t>
  </si>
  <si>
    <t>Honorar</t>
  </si>
  <si>
    <t>Objektüberwachung – Bauüberwachung und Dokumentation</t>
  </si>
  <si>
    <t>Leistungsphase 8</t>
  </si>
  <si>
    <t>Zwischensumme Grundleistungen</t>
  </si>
  <si>
    <t>Nebenkosten</t>
  </si>
  <si>
    <t>HOAI/
Auftrag</t>
  </si>
  <si>
    <t>Bitte nehmen Sie nur in den hellgrün hinterlegten Zellen Eintragungen vor. Voreingestellte Werte dürfen überschrieben werden.</t>
  </si>
  <si>
    <t>Bietername:</t>
  </si>
  <si>
    <t>Zwischensumme Besondere Leistungen</t>
  </si>
  <si>
    <t>C) Zusätzliche Leistungen</t>
  </si>
  <si>
    <t>B) Besondere Leistungen</t>
  </si>
  <si>
    <t>A) Grundleistungen</t>
  </si>
  <si>
    <t>Stundensatz Projektleiter/Stellv. Projektleiter (w/m/d)</t>
  </si>
  <si>
    <t>Stundensatz Architekten/Ingenieure (w/m/d)</t>
  </si>
  <si>
    <t>Stundensatz Technische Mitarbeiter (w/m/d)</t>
  </si>
  <si>
    <t>Summe A) Grundleistungen + B) Besondere Leistungen + C) Zusätzliche Leistungen</t>
  </si>
  <si>
    <t>Wertungspreis</t>
  </si>
  <si>
    <t>netto</t>
  </si>
  <si>
    <t>brutto</t>
  </si>
  <si>
    <t>A) Grundleistungen + B) Besondere Leistungen + C) Zusätzliche Leistungen</t>
  </si>
  <si>
    <t>Alle u. g. Besonderen Leistungen sind phasenübergreifend mit einem Pauschalbetrag anzubieten.</t>
  </si>
  <si>
    <t>Zwischensumme Zusätzliche Leistungen</t>
  </si>
  <si>
    <t>Leistungen der Objektplanung: Gebäude und Innenräume
gemäß § 34 HOAI i. V. m. Anlage 10 Nummer 10.1. zur HOAI</t>
  </si>
  <si>
    <t>Mehrwertsteuer</t>
  </si>
  <si>
    <t>Ermittlung des Grundhonorars</t>
  </si>
  <si>
    <t>Honorartafel für Grundleistungen bei Gebäuden und Innenräumen gem. § 35 Abs. 1 HOAI</t>
  </si>
  <si>
    <t>AK</t>
  </si>
  <si>
    <t>HZ I von</t>
  </si>
  <si>
    <r>
      <t xml:space="preserve">HZ I bis
</t>
    </r>
    <r>
      <rPr>
        <sz val="8"/>
        <rFont val="Open Sans"/>
      </rPr>
      <t xml:space="preserve">bzw.
</t>
    </r>
    <r>
      <rPr>
        <b/>
        <sz val="8"/>
        <rFont val="Open Sans"/>
      </rPr>
      <t>HZ II von</t>
    </r>
  </si>
  <si>
    <r>
      <t xml:space="preserve">HZ II bis
</t>
    </r>
    <r>
      <rPr>
        <sz val="8"/>
        <rFont val="Open Sans"/>
      </rPr>
      <t>bzw.</t>
    </r>
    <r>
      <rPr>
        <b/>
        <sz val="8"/>
        <rFont val="Open Sans"/>
      </rPr>
      <t xml:space="preserve">
HZ III von</t>
    </r>
  </si>
  <si>
    <r>
      <t xml:space="preserve">HZ III bis
</t>
    </r>
    <r>
      <rPr>
        <sz val="8"/>
        <rFont val="Open Sans"/>
      </rPr>
      <t>bzw.</t>
    </r>
    <r>
      <rPr>
        <b/>
        <sz val="8"/>
        <rFont val="Open Sans"/>
      </rPr>
      <t xml:space="preserve">
HZ IV von</t>
    </r>
  </si>
  <si>
    <r>
      <t xml:space="preserve">HZ IV bis
</t>
    </r>
    <r>
      <rPr>
        <sz val="8"/>
        <rFont val="Open Sans"/>
      </rPr>
      <t>bzw.</t>
    </r>
    <r>
      <rPr>
        <b/>
        <sz val="8"/>
        <rFont val="Open Sans"/>
      </rPr>
      <t xml:space="preserve">
HZ V von</t>
    </r>
  </si>
  <si>
    <t>HZ V bis</t>
  </si>
  <si>
    <t>AUSGEBLENDET</t>
  </si>
  <si>
    <t>Honorarzone</t>
  </si>
  <si>
    <t>Honorarsatz</t>
  </si>
  <si>
    <t>Tabellenwert oben</t>
  </si>
  <si>
    <t>Tabellenwert unten</t>
  </si>
  <si>
    <r>
      <t xml:space="preserve">Stundensätze gem. </t>
    </r>
    <r>
      <rPr>
        <sz val="10"/>
        <color rgb="FFFF0000"/>
        <rFont val="Open Sans"/>
      </rPr>
      <t>§ x</t>
    </r>
    <r>
      <rPr>
        <sz val="10"/>
        <rFont val="Open Sans"/>
      </rPr>
      <t xml:space="preserve"> des Vertrages für beauftragte individuelle Leistungen, die von den sonstigen Vergütungsregelungen des Vertrags nicht erfasst werden. Diese Stundensätze gelten für die nach Aufwand abzurechnenden gesondert beauftragte individuelle Leistungen.</t>
    </r>
  </si>
  <si>
    <t>Grundhonorar (100 %)</t>
  </si>
  <si>
    <t>Verhandlungsverfahren mit Teilnahmewettbewerb gem. § 17 Abs. 1 VgV</t>
  </si>
  <si>
    <t>D.2_Preisblatt</t>
  </si>
  <si>
    <t>515/24 - Kreative Entwicklung und Umsetzung der neuen Dauerausstellung Lutherhaus 2025</t>
  </si>
  <si>
    <t>Stiftung Luthergedenkstätten in Sachsen-Anhalt</t>
  </si>
  <si>
    <t>- Anfertigen von besonderen Präsentationshilfen, die für die Klärung im Vorentwurfsprozess nicht notwendig sind, z. B.: Präsentationsmodelle, perspektivische Darstellungen, bewegte Darstellung/Animation, Farb- und Materialcollagen, digitales Geländemodell</t>
  </si>
  <si>
    <t>- Aufstellen und Fortschreiben einer vertieften Kostenberechnung</t>
  </si>
  <si>
    <t>- Prüfen und Anerkennen von Plänen Dritter, nicht an der Planung fachlich Beteiligter auf Übereinstimmung mit den Ausführungsplänen (z.B. Werkstattzeichnungen von Unternehmen, Aufstellungs- und Fundamentpläne nutzungsspezifischer oder betriebstechnischer Anlagen), soweit die Leistungen Anlagen betreffen, die in den anrechenbaren Kosten nicht erfasst sind</t>
  </si>
  <si>
    <t>- Tätigkeit als verantwortlicher Bauleiter, soweit diese Tätigkeit nach jeweiligem Landesrecht über die Grundleistungen der LPH 8 hinausgeht</t>
  </si>
  <si>
    <t>Entwurfsplanung (ohne Objektbeschreibung)</t>
  </si>
  <si>
    <t>III</t>
  </si>
  <si>
    <t>Basishonorarsatz</t>
  </si>
  <si>
    <t>Phasenübergreifend</t>
  </si>
  <si>
    <t xml:space="preserve">- Entwicklung eines Grafikkonzeptes (inkl. Typographie, Farbe, Leitsystem, Sondergrafiken etc.) sowie die Umsetzung mit den vom Auftraggeber bereitgestellten Text- und Bildinhalten, Vorbereitung der Produktion
- Konzeption und Gestaltung der digitalen Anwendungen
- Erstellung eines Beleuchtungskonzepts unter Berücksichtigung der vorhandenen Leuchtschienen
</t>
  </si>
  <si>
    <t>- Entwicklung einer Gestaltungsidee für die neue Dauerausstellung (inkl. Ausstellungsgrafik) sowie einer zu planenden freistehenden, revisionierbaren Ausstellungsarchitektur inkl. Vitrinen/Schaukästen auf der Grundlage der Ausstellungskonzeption und der folgenden Anforderungen:
i. Beachtung der konservatorischen Bedingungen und des historischen Gebäudekomplexes
ii. sämtliche Elemente der Ausstellung sollen wartungsarm und langlebig sein, da die neue Dauerausstellung mindestens 15 Jahre laufen wird
iii. Berücksichtigung der vorhandenen Einbruch- und Brandmeldeanlage
iv. Berücksichtigung der Fluchtwege und Elektrik/Datenkommunikation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</si>
</sst>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164" formatCode="#,##0.00\ &quot;€&quot;"/>
    <numFmt numFmtId="165" formatCode="0\ %"/>
    <numFmt numFmtId="166" formatCode="0.00\ %"/>
    <numFmt numFmtId="167" formatCode="#,##0\ &quot;€&quot;"/>
  </numFmts>
  <fonts count="25" x14ac:knownFonts="1">
    <font>
      <sz val="11"/>
      <color theme="1"/>
      <name val="Calibri"/>
      <family val="2"/>
      <scheme val="minor"/>
    </font>
    <font>
      <sz val="10"/>
      <color indexed="8"/>
      <name val="Arial"/>
      <family val="2"/>
    </font>
    <font>
      <sz val="10"/>
      <color theme="1"/>
      <name val="Open Sans"/>
    </font>
    <font>
      <b/>
      <sz val="10"/>
      <color theme="1"/>
      <name val="Open Sans"/>
    </font>
    <font>
      <sz val="11"/>
      <color theme="1"/>
      <name val="Open Sans"/>
    </font>
    <font>
      <b/>
      <sz val="11"/>
      <color theme="0"/>
      <name val="Open Sans"/>
    </font>
    <font>
      <b/>
      <sz val="11"/>
      <color theme="1"/>
      <name val="Open Sans"/>
    </font>
    <font>
      <sz val="11"/>
      <color rgb="FF000000"/>
      <name val="Open Sans"/>
    </font>
    <font>
      <b/>
      <sz val="11"/>
      <name val="Open Sans"/>
    </font>
    <font>
      <b/>
      <sz val="11"/>
      <color rgb="FFFF0000"/>
      <name val="Open Sans"/>
    </font>
    <font>
      <i/>
      <sz val="11"/>
      <color theme="1"/>
      <name val="Open Sans"/>
    </font>
    <font>
      <sz val="11"/>
      <name val="Open Sans"/>
    </font>
    <font>
      <b/>
      <sz val="11"/>
      <color rgb="FF000000"/>
      <name val="Open Sans"/>
    </font>
    <font>
      <sz val="10"/>
      <name val="Open Sans"/>
    </font>
    <font>
      <sz val="9"/>
      <color theme="1"/>
      <name val="Open Sans"/>
    </font>
    <font>
      <sz val="7"/>
      <color theme="1"/>
      <name val="Open Sans"/>
    </font>
    <font>
      <sz val="8"/>
      <name val="Open Sans"/>
    </font>
    <font>
      <b/>
      <sz val="10"/>
      <color theme="0"/>
      <name val="Open Sans"/>
    </font>
    <font>
      <b/>
      <sz val="8"/>
      <name val="Open Sans"/>
    </font>
    <font>
      <i/>
      <sz val="11"/>
      <name val="Open Sans"/>
    </font>
    <font>
      <sz val="11"/>
      <color theme="0"/>
      <name val="Open Sans"/>
    </font>
    <font>
      <i/>
      <sz val="11"/>
      <color rgb="FF000000"/>
      <name val="Open Sans"/>
    </font>
    <font>
      <i/>
      <sz val="11"/>
      <color rgb="FFFF0000"/>
      <name val="Open Sans"/>
    </font>
    <font>
      <sz val="10"/>
      <color rgb="FFFF0000"/>
      <name val="Open Sans"/>
    </font>
    <font>
      <sz val="11"/>
      <name val="Open Sans"/>
      <family val="2"/>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rgb="FF1A6BB0"/>
        <bgColor indexed="64"/>
      </patternFill>
    </fill>
    <fill>
      <patternFill patternType="solid">
        <fgColor rgb="FFAFD4F3"/>
        <bgColor indexed="64"/>
      </patternFill>
    </fill>
    <fill>
      <patternFill patternType="solid">
        <fgColor rgb="FFFFC000"/>
        <bgColor indexed="64"/>
      </patternFill>
    </fill>
    <fill>
      <patternFill patternType="solid">
        <fgColor rgb="FFC000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hair">
        <color indexed="64"/>
      </left>
      <right style="thin">
        <color indexed="64"/>
      </right>
      <top style="hair">
        <color indexed="64"/>
      </top>
      <bottom style="thin">
        <color indexed="64"/>
      </bottom>
      <diagonal/>
    </border>
    <border>
      <left style="hair">
        <color auto="1"/>
      </left>
      <right style="thin">
        <color auto="1"/>
      </right>
      <top style="thin">
        <color auto="1"/>
      </top>
      <bottom style="hair">
        <color auto="1"/>
      </bottom>
      <diagonal/>
    </border>
    <border>
      <left style="thin">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indexed="64"/>
      </left>
      <right/>
      <top/>
      <bottom/>
      <diagonal/>
    </border>
    <border>
      <left/>
      <right style="thin">
        <color indexed="64"/>
      </right>
      <top/>
      <bottom/>
      <diagonal/>
    </border>
  </borders>
  <cellStyleXfs count="2">
    <xf numFmtId="0" fontId="0" fillId="0" borderId="0"/>
    <xf numFmtId="1" fontId="1" fillId="0" borderId="0"/>
  </cellStyleXfs>
  <cellXfs count="162">
    <xf numFmtId="0" fontId="0" fillId="0" borderId="0" xfId="0"/>
    <xf numFmtId="166" fontId="4" fillId="3" borderId="3" xfId="0" applyNumberFormat="1" applyFont="1" applyFill="1" applyBorder="1" applyAlignment="1" applyProtection="1">
      <alignment horizontal="right" vertical="center"/>
      <protection locked="0"/>
    </xf>
    <xf numFmtId="164" fontId="4" fillId="3" borderId="3" xfId="0" applyNumberFormat="1" applyFont="1" applyFill="1" applyBorder="1" applyAlignment="1" applyProtection="1">
      <alignment horizontal="right" vertical="center" wrapText="1"/>
      <protection locked="0"/>
    </xf>
    <xf numFmtId="0" fontId="0" fillId="0" borderId="0" xfId="0" applyAlignment="1">
      <alignment vertical="center"/>
    </xf>
    <xf numFmtId="0" fontId="4" fillId="2" borderId="11" xfId="0" applyFont="1" applyFill="1" applyBorder="1" applyAlignment="1">
      <alignment vertical="center"/>
    </xf>
    <xf numFmtId="0" fontId="4" fillId="2" borderId="11" xfId="0" applyFont="1" applyFill="1" applyBorder="1" applyAlignment="1">
      <alignment horizontal="center" vertical="center"/>
    </xf>
    <xf numFmtId="0" fontId="4" fillId="2" borderId="11" xfId="0" applyFont="1" applyFill="1" applyBorder="1" applyAlignment="1">
      <alignment vertical="center" wrapText="1"/>
    </xf>
    <xf numFmtId="0" fontId="4" fillId="2" borderId="11" xfId="0" applyFont="1" applyFill="1" applyBorder="1" applyAlignment="1">
      <alignment horizontal="left" vertical="center"/>
    </xf>
    <xf numFmtId="0" fontId="4" fillId="0" borderId="0" xfId="0" applyFont="1" applyAlignment="1">
      <alignment vertical="center"/>
    </xf>
    <xf numFmtId="0" fontId="4" fillId="2" borderId="9" xfId="0" applyFont="1" applyFill="1" applyBorder="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4" fillId="0" borderId="3" xfId="0" applyFont="1" applyBorder="1" applyAlignment="1">
      <alignment vertical="center"/>
    </xf>
    <xf numFmtId="0" fontId="10" fillId="4" borderId="2" xfId="0" applyFont="1" applyFill="1" applyBorder="1" applyAlignment="1">
      <alignment vertical="center"/>
    </xf>
    <xf numFmtId="0" fontId="10" fillId="0" borderId="0" xfId="0" applyFont="1" applyAlignment="1">
      <alignment vertical="center"/>
    </xf>
    <xf numFmtId="0" fontId="4" fillId="4" borderId="1" xfId="0" applyFont="1" applyFill="1" applyBorder="1" applyAlignment="1">
      <alignment vertical="center"/>
    </xf>
    <xf numFmtId="0" fontId="10" fillId="4" borderId="4" xfId="0" applyFont="1" applyFill="1" applyBorder="1" applyAlignment="1">
      <alignment vertical="center"/>
    </xf>
    <xf numFmtId="0" fontId="7" fillId="4" borderId="1"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left" vertical="center"/>
    </xf>
    <xf numFmtId="0" fontId="2" fillId="0" borderId="0" xfId="0" applyFont="1" applyAlignment="1">
      <alignment vertical="center"/>
    </xf>
    <xf numFmtId="0" fontId="5" fillId="5"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2" xfId="0" applyFont="1" applyFill="1" applyBorder="1" applyAlignment="1">
      <alignment horizontal="center" vertical="center"/>
    </xf>
    <xf numFmtId="164" fontId="2" fillId="5" borderId="4" xfId="0" applyNumberFormat="1" applyFont="1" applyFill="1" applyBorder="1" applyAlignment="1">
      <alignment horizontal="left" vertical="center"/>
    </xf>
    <xf numFmtId="49" fontId="6" fillId="6" borderId="5" xfId="0" applyNumberFormat="1" applyFont="1" applyFill="1" applyBorder="1" applyAlignment="1">
      <alignment vertical="center"/>
    </xf>
    <xf numFmtId="49" fontId="6" fillId="6" borderId="6" xfId="0" applyNumberFormat="1" applyFont="1" applyFill="1" applyBorder="1" applyAlignment="1">
      <alignment vertical="center"/>
    </xf>
    <xf numFmtId="49" fontId="6" fillId="6" borderId="1" xfId="0" applyNumberFormat="1" applyFont="1" applyFill="1" applyBorder="1" applyAlignment="1">
      <alignment horizontal="center" vertical="center"/>
    </xf>
    <xf numFmtId="49" fontId="6" fillId="6" borderId="3" xfId="0" applyNumberFormat="1" applyFont="1" applyFill="1" applyBorder="1" applyAlignment="1">
      <alignment horizontal="center" vertical="center"/>
    </xf>
    <xf numFmtId="49" fontId="6" fillId="6" borderId="3" xfId="0" applyNumberFormat="1" applyFont="1" applyFill="1" applyBorder="1" applyAlignment="1">
      <alignment vertical="center"/>
    </xf>
    <xf numFmtId="49" fontId="6" fillId="6" borderId="1" xfId="0" applyNumberFormat="1" applyFont="1" applyFill="1" applyBorder="1" applyAlignment="1">
      <alignment vertical="center"/>
    </xf>
    <xf numFmtId="164" fontId="2" fillId="6" borderId="4" xfId="0" applyNumberFormat="1" applyFont="1" applyFill="1" applyBorder="1" applyAlignment="1">
      <alignment horizontal="left" vertical="center"/>
    </xf>
    <xf numFmtId="0" fontId="4" fillId="2" borderId="3" xfId="0" applyFont="1" applyFill="1" applyBorder="1" applyAlignment="1">
      <alignment vertical="center"/>
    </xf>
    <xf numFmtId="164" fontId="4" fillId="2" borderId="3" xfId="0" applyNumberFormat="1" applyFont="1" applyFill="1" applyBorder="1" applyAlignment="1">
      <alignment vertical="center"/>
    </xf>
    <xf numFmtId="166" fontId="4" fillId="2" borderId="3" xfId="0" applyNumberFormat="1" applyFont="1" applyFill="1" applyBorder="1" applyAlignment="1">
      <alignment horizontal="right" vertical="center"/>
    </xf>
    <xf numFmtId="164" fontId="4" fillId="2" borderId="1" xfId="0" applyNumberFormat="1" applyFont="1" applyFill="1" applyBorder="1" applyAlignment="1">
      <alignment horizontal="right" vertical="center"/>
    </xf>
    <xf numFmtId="164" fontId="2" fillId="2" borderId="4" xfId="0" applyNumberFormat="1" applyFont="1" applyFill="1" applyBorder="1" applyAlignment="1">
      <alignment horizontal="left" vertical="center"/>
    </xf>
    <xf numFmtId="0" fontId="4" fillId="2" borderId="1" xfId="0" applyFont="1" applyFill="1" applyBorder="1" applyAlignment="1">
      <alignment vertical="center"/>
    </xf>
    <xf numFmtId="49" fontId="4" fillId="2" borderId="3" xfId="0" applyNumberFormat="1" applyFont="1" applyFill="1" applyBorder="1" applyAlignment="1">
      <alignment vertical="center"/>
    </xf>
    <xf numFmtId="0" fontId="4" fillId="2" borderId="3" xfId="0" applyFont="1" applyFill="1" applyBorder="1" applyAlignment="1">
      <alignment horizontal="left" vertical="center"/>
    </xf>
    <xf numFmtId="10" fontId="4" fillId="2" borderId="3" xfId="0" applyNumberFormat="1" applyFont="1" applyFill="1" applyBorder="1" applyAlignment="1">
      <alignment horizontal="right" vertical="center"/>
    </xf>
    <xf numFmtId="0" fontId="4" fillId="2" borderId="3" xfId="0" applyFont="1" applyFill="1" applyBorder="1" applyAlignment="1">
      <alignment horizontal="right" vertical="center"/>
    </xf>
    <xf numFmtId="164" fontId="4" fillId="2" borderId="1" xfId="0" applyNumberFormat="1" applyFont="1" applyFill="1" applyBorder="1" applyAlignment="1">
      <alignment vertical="center"/>
    </xf>
    <xf numFmtId="164" fontId="6" fillId="2" borderId="3" xfId="0" applyNumberFormat="1" applyFont="1" applyFill="1" applyBorder="1" applyAlignment="1">
      <alignment horizontal="right" vertical="center"/>
    </xf>
    <xf numFmtId="0" fontId="6" fillId="2" borderId="3" xfId="0" applyFont="1" applyFill="1" applyBorder="1" applyAlignment="1">
      <alignment horizontal="left" vertical="center"/>
    </xf>
    <xf numFmtId="10" fontId="6" fillId="2" borderId="3" xfId="0" applyNumberFormat="1" applyFont="1" applyFill="1" applyBorder="1" applyAlignment="1">
      <alignment horizontal="right" vertical="center"/>
    </xf>
    <xf numFmtId="0" fontId="6" fillId="2" borderId="3" xfId="0" applyFont="1" applyFill="1" applyBorder="1" applyAlignment="1">
      <alignment vertical="center"/>
    </xf>
    <xf numFmtId="0" fontId="6" fillId="2" borderId="3" xfId="0" applyFont="1" applyFill="1" applyBorder="1" applyAlignment="1">
      <alignment horizontal="right" vertical="center"/>
    </xf>
    <xf numFmtId="164" fontId="6" fillId="2" borderId="1" xfId="0" applyNumberFormat="1" applyFont="1" applyFill="1" applyBorder="1" applyAlignment="1">
      <alignment horizontal="right" vertical="center"/>
    </xf>
    <xf numFmtId="0" fontId="3" fillId="0" borderId="0" xfId="0" applyFont="1" applyAlignment="1">
      <alignment vertical="center"/>
    </xf>
    <xf numFmtId="49" fontId="6" fillId="6" borderId="2" xfId="0" applyNumberFormat="1" applyFont="1" applyFill="1" applyBorder="1" applyAlignment="1">
      <alignment vertical="center"/>
    </xf>
    <xf numFmtId="49" fontId="6" fillId="6" borderId="2" xfId="0" applyNumberFormat="1" applyFont="1" applyFill="1" applyBorder="1" applyAlignment="1">
      <alignment horizontal="center" vertical="center"/>
    </xf>
    <xf numFmtId="49" fontId="6" fillId="6" borderId="2" xfId="0" applyNumberFormat="1" applyFont="1" applyFill="1" applyBorder="1" applyAlignment="1">
      <alignment horizontal="right" vertical="center"/>
    </xf>
    <xf numFmtId="0" fontId="2" fillId="0" borderId="0" xfId="0" applyFont="1" applyAlignment="1">
      <alignment horizontal="left" vertical="center" wrapText="1"/>
    </xf>
    <xf numFmtId="0" fontId="6" fillId="2" borderId="1" xfId="0" applyFont="1" applyFill="1" applyBorder="1" applyAlignment="1">
      <alignment horizontal="left" vertical="center"/>
    </xf>
    <xf numFmtId="10" fontId="6" fillId="2" borderId="2" xfId="0" applyNumberFormat="1" applyFont="1" applyFill="1" applyBorder="1" applyAlignment="1">
      <alignment horizontal="right" vertical="center"/>
    </xf>
    <xf numFmtId="0" fontId="6" fillId="2" borderId="2" xfId="0" applyFont="1" applyFill="1" applyBorder="1" applyAlignment="1">
      <alignment vertical="center"/>
    </xf>
    <xf numFmtId="0" fontId="6" fillId="2" borderId="4" xfId="0" applyFont="1" applyFill="1" applyBorder="1" applyAlignment="1">
      <alignment horizontal="right" vertical="center"/>
    </xf>
    <xf numFmtId="164" fontId="3" fillId="0" borderId="4" xfId="0" applyNumberFormat="1" applyFont="1" applyBorder="1" applyAlignment="1">
      <alignment horizontal="left" vertical="center"/>
    </xf>
    <xf numFmtId="0" fontId="4" fillId="0" borderId="3" xfId="0" applyFont="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164" fontId="4" fillId="2" borderId="1" xfId="0" applyNumberFormat="1" applyFont="1" applyFill="1" applyBorder="1" applyAlignment="1">
      <alignment horizontal="right" vertical="center" wrapText="1"/>
    </xf>
    <xf numFmtId="164" fontId="4" fillId="2" borderId="4" xfId="0" applyNumberFormat="1" applyFont="1" applyFill="1" applyBorder="1" applyAlignment="1">
      <alignment horizontal="left" vertical="center" wrapText="1"/>
    </xf>
    <xf numFmtId="0" fontId="4" fillId="0" borderId="0" xfId="0" applyFont="1" applyAlignment="1">
      <alignment horizontal="left" vertical="center" wrapText="1"/>
    </xf>
    <xf numFmtId="164" fontId="4" fillId="2" borderId="4" xfId="0" applyNumberFormat="1" applyFont="1" applyFill="1" applyBorder="1" applyAlignment="1">
      <alignment horizontal="left" vertical="center"/>
    </xf>
    <xf numFmtId="164" fontId="3" fillId="2" borderId="4" xfId="0" applyNumberFormat="1" applyFont="1" applyFill="1" applyBorder="1" applyAlignment="1">
      <alignment horizontal="left" vertical="center"/>
    </xf>
    <xf numFmtId="49"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vertical="center"/>
    </xf>
    <xf numFmtId="49" fontId="6" fillId="7" borderId="1" xfId="0" applyNumberFormat="1" applyFont="1" applyFill="1" applyBorder="1" applyAlignment="1">
      <alignment vertical="center"/>
    </xf>
    <xf numFmtId="0" fontId="6" fillId="7" borderId="2" xfId="0" applyFont="1" applyFill="1" applyBorder="1" applyAlignment="1">
      <alignment vertical="center"/>
    </xf>
    <xf numFmtId="0" fontId="6" fillId="7" borderId="4" xfId="0" applyFont="1" applyFill="1" applyBorder="1" applyAlignment="1">
      <alignment vertical="center"/>
    </xf>
    <xf numFmtId="164" fontId="6" fillId="7" borderId="1" xfId="0" applyNumberFormat="1" applyFont="1" applyFill="1" applyBorder="1" applyAlignment="1">
      <alignment vertical="center"/>
    </xf>
    <xf numFmtId="164" fontId="6" fillId="7" borderId="4" xfId="0" applyNumberFormat="1" applyFont="1" applyFill="1" applyBorder="1" applyAlignment="1">
      <alignment horizontal="left" vertical="center"/>
    </xf>
    <xf numFmtId="0" fontId="6" fillId="0" borderId="0" xfId="0" applyFont="1" applyAlignment="1">
      <alignment vertical="center"/>
    </xf>
    <xf numFmtId="49" fontId="2" fillId="0" borderId="0" xfId="0" applyNumberFormat="1" applyFont="1" applyAlignment="1">
      <alignment vertical="center"/>
    </xf>
    <xf numFmtId="164" fontId="2" fillId="0" borderId="0" xfId="0" applyNumberFormat="1" applyFont="1" applyAlignment="1">
      <alignment horizontal="left" vertical="center"/>
    </xf>
    <xf numFmtId="164" fontId="2" fillId="0" borderId="4" xfId="0" applyNumberFormat="1" applyFont="1" applyBorder="1" applyAlignment="1">
      <alignment vertical="center"/>
    </xf>
    <xf numFmtId="164" fontId="4" fillId="3" borderId="5" xfId="0" applyNumberFormat="1" applyFont="1" applyFill="1" applyBorder="1" applyAlignment="1" applyProtection="1">
      <alignment vertical="center"/>
      <protection locked="0"/>
    </xf>
    <xf numFmtId="167" fontId="16" fillId="4" borderId="12" xfId="0" applyNumberFormat="1" applyFont="1" applyFill="1" applyBorder="1" applyAlignment="1">
      <alignment horizontal="right" vertical="center" wrapText="1"/>
    </xf>
    <xf numFmtId="167" fontId="16" fillId="0" borderId="15" xfId="0" applyNumberFormat="1" applyFont="1" applyBorder="1" applyAlignment="1">
      <alignment horizontal="right" vertical="center" wrapText="1"/>
    </xf>
    <xf numFmtId="167" fontId="16" fillId="4" borderId="13" xfId="0" applyNumberFormat="1" applyFont="1" applyFill="1" applyBorder="1" applyAlignment="1">
      <alignment horizontal="right" vertical="center" wrapText="1"/>
    </xf>
    <xf numFmtId="167" fontId="16" fillId="0" borderId="16" xfId="0" applyNumberFormat="1" applyFont="1" applyBorder="1" applyAlignment="1">
      <alignment horizontal="right" vertical="center" wrapText="1"/>
    </xf>
    <xf numFmtId="167" fontId="16" fillId="0" borderId="17" xfId="0" applyNumberFormat="1" applyFont="1" applyBorder="1" applyAlignment="1">
      <alignment horizontal="right" vertical="center" wrapText="1"/>
    </xf>
    <xf numFmtId="167" fontId="16" fillId="4" borderId="18" xfId="0" applyNumberFormat="1" applyFont="1" applyFill="1" applyBorder="1" applyAlignment="1">
      <alignment horizontal="right" vertical="center" wrapText="1"/>
    </xf>
    <xf numFmtId="167" fontId="16" fillId="0" borderId="14" xfId="0" applyNumberFormat="1" applyFont="1" applyBorder="1" applyAlignment="1">
      <alignment horizontal="right" vertical="center" wrapText="1"/>
    </xf>
    <xf numFmtId="0" fontId="2" fillId="8" borderId="0" xfId="0" applyFont="1" applyFill="1" applyAlignment="1">
      <alignment vertical="center"/>
    </xf>
    <xf numFmtId="167" fontId="16" fillId="0" borderId="12" xfId="0" applyNumberFormat="1" applyFont="1" applyBorder="1" applyAlignment="1">
      <alignment horizontal="right" vertical="center" wrapText="1"/>
    </xf>
    <xf numFmtId="167" fontId="16" fillId="0" borderId="13" xfId="0" applyNumberFormat="1" applyFont="1" applyBorder="1" applyAlignment="1">
      <alignment horizontal="right" vertical="center" wrapText="1"/>
    </xf>
    <xf numFmtId="167" fontId="16" fillId="0" borderId="18" xfId="0" applyNumberFormat="1" applyFont="1" applyBorder="1" applyAlignment="1">
      <alignment horizontal="right" vertical="center" wrapText="1"/>
    </xf>
    <xf numFmtId="165" fontId="11" fillId="4" borderId="4" xfId="0" applyNumberFormat="1" applyFont="1" applyFill="1" applyBorder="1" applyAlignment="1">
      <alignment vertical="center"/>
    </xf>
    <xf numFmtId="8" fontId="11" fillId="4" borderId="3" xfId="0" applyNumberFormat="1" applyFont="1" applyFill="1" applyBorder="1" applyAlignment="1">
      <alignment horizontal="right" vertical="center"/>
    </xf>
    <xf numFmtId="164" fontId="4" fillId="4" borderId="3" xfId="0" applyNumberFormat="1" applyFont="1" applyFill="1" applyBorder="1" applyAlignment="1">
      <alignment horizontal="right" vertical="center"/>
    </xf>
    <xf numFmtId="0" fontId="20" fillId="8" borderId="0" xfId="0" applyFont="1" applyFill="1" applyAlignment="1">
      <alignment vertical="center"/>
    </xf>
    <xf numFmtId="0" fontId="5" fillId="8" borderId="0" xfId="0" applyFont="1" applyFill="1" applyAlignment="1">
      <alignment vertical="center"/>
    </xf>
    <xf numFmtId="164" fontId="2" fillId="8" borderId="0" xfId="0" applyNumberFormat="1" applyFont="1" applyFill="1" applyAlignment="1">
      <alignment horizontal="left" vertical="center"/>
    </xf>
    <xf numFmtId="0" fontId="5" fillId="8" borderId="19" xfId="0" applyFont="1" applyFill="1" applyBorder="1" applyAlignment="1">
      <alignment horizontal="center" vertical="center"/>
    </xf>
    <xf numFmtId="165" fontId="5" fillId="8" borderId="20" xfId="0" applyNumberFormat="1" applyFont="1" applyFill="1" applyBorder="1" applyAlignment="1">
      <alignment vertical="center"/>
    </xf>
    <xf numFmtId="164" fontId="2" fillId="8" borderId="21" xfId="0" applyNumberFormat="1" applyFont="1" applyFill="1" applyBorder="1" applyAlignment="1">
      <alignment horizontal="left" vertical="center"/>
    </xf>
    <xf numFmtId="49" fontId="2" fillId="8" borderId="0" xfId="0" applyNumberFormat="1" applyFont="1" applyFill="1" applyAlignment="1">
      <alignment vertical="center"/>
    </xf>
    <xf numFmtId="0" fontId="21" fillId="4" borderId="1" xfId="0" applyFont="1" applyFill="1" applyBorder="1" applyAlignment="1">
      <alignment vertical="center"/>
    </xf>
    <xf numFmtId="8" fontId="11" fillId="4" borderId="2" xfId="0" applyNumberFormat="1" applyFont="1" applyFill="1" applyBorder="1" applyAlignment="1">
      <alignment horizontal="right" vertical="center"/>
    </xf>
    <xf numFmtId="164" fontId="4" fillId="4" borderId="2" xfId="0" applyNumberFormat="1" applyFont="1" applyFill="1" applyBorder="1" applyAlignment="1">
      <alignment horizontal="right" vertical="center"/>
    </xf>
    <xf numFmtId="0" fontId="7" fillId="4" borderId="2" xfId="0" applyFont="1" applyFill="1" applyBorder="1" applyAlignment="1">
      <alignment vertical="center"/>
    </xf>
    <xf numFmtId="0" fontId="12" fillId="4" borderId="1" xfId="0" applyFont="1" applyFill="1" applyBorder="1" applyAlignment="1">
      <alignment vertical="center"/>
    </xf>
    <xf numFmtId="8" fontId="4" fillId="0" borderId="0" xfId="0" applyNumberFormat="1" applyFont="1" applyAlignment="1">
      <alignment vertical="center"/>
    </xf>
    <xf numFmtId="0" fontId="22" fillId="0" borderId="0" xfId="0" applyFont="1" applyAlignment="1">
      <alignment vertical="center"/>
    </xf>
    <xf numFmtId="0" fontId="19" fillId="0" borderId="0" xfId="0" applyFont="1" applyAlignment="1">
      <alignment vertical="center"/>
    </xf>
    <xf numFmtId="166" fontId="11" fillId="2" borderId="1" xfId="0" applyNumberFormat="1" applyFont="1" applyFill="1" applyBorder="1" applyAlignment="1">
      <alignment horizontal="right" vertical="center"/>
    </xf>
    <xf numFmtId="166" fontId="11" fillId="2" borderId="3" xfId="0" applyNumberFormat="1" applyFont="1" applyFill="1" applyBorder="1" applyAlignment="1">
      <alignment horizontal="right" vertical="center"/>
    </xf>
    <xf numFmtId="49" fontId="4" fillId="2" borderId="3" xfId="0" applyNumberFormat="1" applyFont="1" applyFill="1" applyBorder="1" applyAlignment="1">
      <alignment vertical="top"/>
    </xf>
    <xf numFmtId="8" fontId="10" fillId="0" borderId="0" xfId="0" applyNumberFormat="1" applyFont="1" applyAlignment="1">
      <alignment vertical="center"/>
    </xf>
    <xf numFmtId="49" fontId="4" fillId="2" borderId="3" xfId="0" quotePrefix="1" applyNumberFormat="1" applyFont="1" applyFill="1" applyBorder="1" applyAlignment="1">
      <alignment horizontal="left" vertical="top" wrapText="1"/>
    </xf>
    <xf numFmtId="164" fontId="4" fillId="4" borderId="1" xfId="0" applyNumberFormat="1" applyFont="1" applyFill="1" applyBorder="1" applyAlignment="1">
      <alignment horizontal="right" vertical="center"/>
    </xf>
    <xf numFmtId="164" fontId="4" fillId="4" borderId="4" xfId="0" applyNumberFormat="1" applyFont="1" applyFill="1" applyBorder="1" applyAlignment="1">
      <alignment horizontal="right"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49" fontId="2" fillId="6" borderId="1" xfId="0" applyNumberFormat="1" applyFont="1" applyFill="1" applyBorder="1" applyAlignment="1">
      <alignment horizontal="left" vertical="center"/>
    </xf>
    <xf numFmtId="49" fontId="2" fillId="6" borderId="2" xfId="0" applyNumberFormat="1" applyFont="1" applyFill="1" applyBorder="1" applyAlignment="1">
      <alignment horizontal="left" vertical="center"/>
    </xf>
    <xf numFmtId="49" fontId="2" fillId="6" borderId="4" xfId="0" applyNumberFormat="1" applyFont="1" applyFill="1" applyBorder="1" applyAlignment="1">
      <alignment horizontal="left" vertical="center"/>
    </xf>
    <xf numFmtId="0" fontId="14" fillId="2" borderId="7" xfId="0" applyFont="1" applyFill="1" applyBorder="1" applyAlignment="1">
      <alignment horizontal="center" wrapText="1"/>
    </xf>
    <xf numFmtId="0" fontId="15" fillId="2" borderId="8" xfId="0" applyFont="1" applyFill="1" applyBorder="1" applyAlignment="1">
      <alignment horizontal="center" vertical="top" wrapText="1"/>
    </xf>
    <xf numFmtId="164" fontId="11" fillId="4" borderId="1" xfId="0" applyNumberFormat="1" applyFont="1" applyFill="1" applyBorder="1" applyAlignment="1">
      <alignment horizontal="right" vertical="center"/>
    </xf>
    <xf numFmtId="8" fontId="11" fillId="4" borderId="4" xfId="0" applyNumberFormat="1" applyFont="1" applyFill="1" applyBorder="1" applyAlignment="1">
      <alignment horizontal="right" vertical="center"/>
    </xf>
    <xf numFmtId="8" fontId="8" fillId="4" borderId="1" xfId="0" applyNumberFormat="1" applyFont="1" applyFill="1" applyBorder="1" applyAlignment="1">
      <alignment horizontal="right" vertical="center"/>
    </xf>
    <xf numFmtId="8" fontId="8" fillId="4" borderId="4" xfId="0" applyNumberFormat="1" applyFont="1" applyFill="1" applyBorder="1" applyAlignment="1">
      <alignment horizontal="right" vertical="center"/>
    </xf>
    <xf numFmtId="0" fontId="14" fillId="2" borderId="21" xfId="0" applyFont="1" applyFill="1" applyBorder="1" applyAlignment="1">
      <alignment horizontal="center" vertical="top" wrapText="1"/>
    </xf>
    <xf numFmtId="0" fontId="14" fillId="2" borderId="0" xfId="0" applyFont="1" applyFill="1" applyAlignment="1">
      <alignment horizontal="center" vertical="top" wrapText="1"/>
    </xf>
    <xf numFmtId="0" fontId="14" fillId="2" borderId="22" xfId="0" applyFont="1" applyFill="1" applyBorder="1" applyAlignment="1">
      <alignment horizontal="center" vertical="top" wrapText="1"/>
    </xf>
    <xf numFmtId="0" fontId="14" fillId="2" borderId="2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2" xfId="0" applyFont="1" applyFill="1" applyBorder="1" applyAlignment="1">
      <alignment horizontal="center" vertical="center" wrapText="1"/>
    </xf>
    <xf numFmtId="8" fontId="11" fillId="4" borderId="2" xfId="0" applyNumberFormat="1" applyFont="1" applyFill="1" applyBorder="1" applyAlignment="1">
      <alignment horizontal="right" vertical="center"/>
    </xf>
    <xf numFmtId="164" fontId="4" fillId="4" borderId="2" xfId="0" applyNumberFormat="1" applyFont="1" applyFill="1" applyBorder="1" applyAlignment="1">
      <alignment horizontal="right" vertical="center"/>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49" fontId="13" fillId="6" borderId="1" xfId="0" applyNumberFormat="1" applyFont="1" applyFill="1" applyBorder="1" applyAlignment="1">
      <alignment horizontal="left" vertical="center" wrapText="1"/>
    </xf>
    <xf numFmtId="49" fontId="13" fillId="6" borderId="2" xfId="0" applyNumberFormat="1" applyFont="1" applyFill="1" applyBorder="1" applyAlignment="1">
      <alignment horizontal="left" vertical="center" wrapText="1"/>
    </xf>
    <xf numFmtId="49" fontId="13" fillId="6" borderId="4" xfId="0" applyNumberFormat="1" applyFont="1" applyFill="1" applyBorder="1" applyAlignment="1">
      <alignment horizontal="left" vertical="center" wrapText="1"/>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7" fillId="8" borderId="0" xfId="0" applyFont="1" applyFill="1" applyAlignment="1">
      <alignment horizontal="center" vertical="center"/>
    </xf>
    <xf numFmtId="8" fontId="11" fillId="4" borderId="1" xfId="0" applyNumberFormat="1" applyFont="1" applyFill="1" applyBorder="1" applyAlignment="1">
      <alignment horizontal="right" vertical="center"/>
    </xf>
    <xf numFmtId="49" fontId="24" fillId="2" borderId="1" xfId="0" quotePrefix="1" applyNumberFormat="1" applyFont="1" applyFill="1" applyBorder="1" applyAlignment="1">
      <alignment horizontal="left" vertical="top" wrapText="1"/>
    </xf>
    <xf numFmtId="49" fontId="24" fillId="2" borderId="2" xfId="0" quotePrefix="1" applyNumberFormat="1" applyFont="1" applyFill="1" applyBorder="1" applyAlignment="1">
      <alignment horizontal="left" vertical="top" wrapText="1"/>
    </xf>
    <xf numFmtId="49" fontId="24" fillId="2" borderId="4" xfId="0" quotePrefix="1" applyNumberFormat="1" applyFont="1" applyFill="1" applyBorder="1" applyAlignment="1">
      <alignment horizontal="left" vertical="top"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6" fillId="3" borderId="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4" fillId="2" borderId="3" xfId="0" applyFont="1" applyFill="1" applyBorder="1" applyAlignment="1">
      <alignment horizontal="left" vertical="center"/>
    </xf>
    <xf numFmtId="0" fontId="5" fillId="5" borderId="1" xfId="0" applyFont="1" applyFill="1" applyBorder="1" applyAlignment="1">
      <alignment horizontal="left" vertical="center" wrapText="1"/>
    </xf>
    <xf numFmtId="0" fontId="5" fillId="5" borderId="2" xfId="0" applyFont="1" applyFill="1" applyBorder="1" applyAlignment="1">
      <alignment horizontal="left" vertical="center" wrapText="1"/>
    </xf>
  </cellXfs>
  <cellStyles count="2">
    <cellStyle name="Standard" xfId="0" builtinId="0"/>
    <cellStyle name="Standard 2" xfId="1" xr:uid="{00000000-0005-0000-0000-000001000000}"/>
  </cellStyles>
  <dxfs count="0"/>
  <tableStyles count="0" defaultTableStyle="TableStyleMedium2" defaultPivotStyle="PivotStyleLight16"/>
  <colors>
    <mruColors>
      <color rgb="FFAFD4F3"/>
      <color rgb="FF1A6BB0"/>
      <color rgb="FFFFAC33"/>
      <color rgb="FF87BF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257175</xdr:colOff>
      <xdr:row>1</xdr:row>
      <xdr:rowOff>28576</xdr:rowOff>
    </xdr:from>
    <xdr:to>
      <xdr:col>7</xdr:col>
      <xdr:colOff>266175</xdr:colOff>
      <xdr:row>2</xdr:row>
      <xdr:rowOff>198625</xdr:rowOff>
    </xdr:to>
    <xdr:pic>
      <xdr:nvPicPr>
        <xdr:cNvPr id="5" name="Grafik 4">
          <a:extLst>
            <a:ext uri="{FF2B5EF4-FFF2-40B4-BE49-F238E27FC236}">
              <a16:creationId xmlns:a16="http://schemas.microsoft.com/office/drawing/2014/main" id="{746367DE-CDDC-4B0B-98F3-8A8AA952CA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77400" y="314326"/>
          <a:ext cx="1152000" cy="360549"/>
        </a:xfrm>
        <a:prstGeom prst="rect">
          <a:avLst/>
        </a:prstGeom>
      </xdr:spPr>
    </xdr:pic>
    <xdr:clientData/>
  </xdr:twoCellAnchor>
  <xdr:twoCellAnchor editAs="oneCell">
    <xdr:from>
      <xdr:col>0</xdr:col>
      <xdr:colOff>152401</xdr:colOff>
      <xdr:row>0</xdr:row>
      <xdr:rowOff>180975</xdr:rowOff>
    </xdr:from>
    <xdr:to>
      <xdr:col>0</xdr:col>
      <xdr:colOff>1313041</xdr:colOff>
      <xdr:row>2</xdr:row>
      <xdr:rowOff>209550</xdr:rowOff>
    </xdr:to>
    <xdr:pic>
      <xdr:nvPicPr>
        <xdr:cNvPr id="4" name="Grafik 3">
          <a:extLst>
            <a:ext uri="{FF2B5EF4-FFF2-40B4-BE49-F238E27FC236}">
              <a16:creationId xmlns:a16="http://schemas.microsoft.com/office/drawing/2014/main" id="{C299B7CF-58E1-47B2-20CC-20B0AAFDED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1" y="180975"/>
          <a:ext cx="1160640" cy="504825"/>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A6BB0"/>
    <pageSetUpPr fitToPage="1"/>
  </sheetPr>
  <dimension ref="A1:JO79"/>
  <sheetViews>
    <sheetView tabSelected="1" topLeftCell="A41" zoomScaleNormal="100" workbookViewId="0">
      <selection activeCell="K16" sqref="K16"/>
    </sheetView>
  </sheetViews>
  <sheetFormatPr baseColWidth="10" defaultColWidth="11.42578125" defaultRowHeight="15" x14ac:dyDescent="0.25"/>
  <cols>
    <col min="1" max="1" width="21.42578125" style="78" customWidth="1"/>
    <col min="2" max="2" width="62.140625" style="20" customWidth="1"/>
    <col min="3" max="3" width="11.5703125" style="20" customWidth="1"/>
    <col min="4" max="4" width="20.42578125" style="20" customWidth="1"/>
    <col min="5" max="6" width="12.85546875" style="20" customWidth="1"/>
    <col min="7" max="7" width="17.140625" style="20" customWidth="1"/>
    <col min="8" max="8" width="8.140625" style="79" customWidth="1"/>
    <col min="9" max="9" width="11.42578125" style="20" customWidth="1"/>
    <col min="10" max="10" width="15.28515625" style="20" bestFit="1" customWidth="1"/>
    <col min="11" max="16384" width="11.42578125" style="20"/>
  </cols>
  <sheetData>
    <row r="1" spans="1:275" s="3" customFormat="1" ht="22.5" customHeight="1" x14ac:dyDescent="0.3">
      <c r="A1" s="118"/>
      <c r="B1" s="124" t="s">
        <v>63</v>
      </c>
      <c r="C1" s="124"/>
      <c r="D1" s="124"/>
      <c r="E1" s="124"/>
      <c r="F1" s="124"/>
      <c r="G1" s="118"/>
      <c r="H1" s="118"/>
    </row>
    <row r="2" spans="1:275" s="3" customFormat="1" ht="15" customHeight="1" x14ac:dyDescent="0.25">
      <c r="A2" s="119"/>
      <c r="B2" s="133" t="s">
        <v>62</v>
      </c>
      <c r="C2" s="134"/>
      <c r="D2" s="134"/>
      <c r="E2" s="134"/>
      <c r="F2" s="135"/>
      <c r="G2" s="119"/>
      <c r="H2" s="119"/>
    </row>
    <row r="3" spans="1:275" s="3" customFormat="1" ht="22.5" customHeight="1" x14ac:dyDescent="0.25">
      <c r="A3" s="119"/>
      <c r="B3" s="130" t="s">
        <v>61</v>
      </c>
      <c r="C3" s="131"/>
      <c r="D3" s="131"/>
      <c r="E3" s="131"/>
      <c r="F3" s="132"/>
      <c r="G3" s="119"/>
      <c r="H3" s="119"/>
    </row>
    <row r="4" spans="1:275" s="3" customFormat="1" ht="17.25" customHeight="1" x14ac:dyDescent="0.25">
      <c r="A4" s="120"/>
      <c r="B4" s="125" t="s">
        <v>60</v>
      </c>
      <c r="C4" s="125"/>
      <c r="D4" s="125"/>
      <c r="E4" s="125"/>
      <c r="F4" s="125"/>
      <c r="G4" s="120"/>
      <c r="H4" s="120"/>
    </row>
    <row r="5" spans="1:275" s="8" customFormat="1" ht="16.5" x14ac:dyDescent="0.25">
      <c r="A5" s="4"/>
      <c r="B5" s="4"/>
      <c r="C5" s="4"/>
      <c r="D5" s="4"/>
      <c r="E5" s="5"/>
      <c r="F5" s="6"/>
      <c r="G5" s="4"/>
      <c r="H5" s="7"/>
    </row>
    <row r="6" spans="1:275" s="8" customFormat="1" ht="22.5" customHeight="1" x14ac:dyDescent="0.25">
      <c r="A6" s="153" t="s">
        <v>26</v>
      </c>
      <c r="B6" s="154"/>
      <c r="C6" s="154"/>
      <c r="D6" s="154"/>
      <c r="E6" s="154"/>
      <c r="F6" s="154"/>
      <c r="G6" s="154"/>
      <c r="H6" s="155"/>
    </row>
    <row r="7" spans="1:275" s="8" customFormat="1" ht="16.5" x14ac:dyDescent="0.25">
      <c r="A7" s="9"/>
      <c r="B7" s="10"/>
      <c r="C7" s="10"/>
      <c r="D7" s="10"/>
      <c r="E7" s="10"/>
      <c r="F7" s="10"/>
      <c r="G7" s="10"/>
      <c r="H7" s="11"/>
    </row>
    <row r="8" spans="1:275" s="8" customFormat="1" ht="37.5" customHeight="1" x14ac:dyDescent="0.25">
      <c r="A8" s="12" t="s">
        <v>27</v>
      </c>
      <c r="B8" s="156"/>
      <c r="C8" s="157"/>
      <c r="D8" s="157"/>
      <c r="E8" s="157"/>
      <c r="F8" s="157"/>
      <c r="G8" s="157"/>
      <c r="H8" s="158"/>
    </row>
    <row r="9" spans="1:275" s="8" customFormat="1" ht="16.5" x14ac:dyDescent="0.25">
      <c r="A9" s="10"/>
      <c r="B9" s="10"/>
      <c r="C9" s="10"/>
      <c r="D9" s="10"/>
      <c r="E9" s="10"/>
      <c r="F9" s="10"/>
      <c r="G9" s="10"/>
      <c r="H9" s="11"/>
    </row>
    <row r="10" spans="1:275" s="14" customFormat="1" ht="18.75" customHeight="1" x14ac:dyDescent="0.25">
      <c r="A10" s="103" t="s">
        <v>44</v>
      </c>
      <c r="B10" s="13"/>
      <c r="C10" s="13"/>
      <c r="D10" s="104"/>
      <c r="E10" s="136"/>
      <c r="F10" s="136"/>
      <c r="G10" s="136"/>
      <c r="H10" s="127"/>
    </row>
    <row r="11" spans="1:275" s="14" customFormat="1" ht="18.75" customHeight="1" x14ac:dyDescent="0.25">
      <c r="A11" s="17" t="s">
        <v>3</v>
      </c>
      <c r="B11" s="13"/>
      <c r="C11" s="13"/>
      <c r="D11" s="104"/>
      <c r="E11" s="136"/>
      <c r="F11" s="127"/>
      <c r="G11" s="149">
        <v>1764705.88</v>
      </c>
      <c r="H11" s="127"/>
      <c r="I11" s="109"/>
      <c r="J11" s="114"/>
    </row>
    <row r="12" spans="1:275" s="14" customFormat="1" ht="18.75" customHeight="1" x14ac:dyDescent="0.25">
      <c r="A12" s="15" t="s">
        <v>54</v>
      </c>
      <c r="B12" s="13"/>
      <c r="C12" s="13"/>
      <c r="D12" s="105"/>
      <c r="E12" s="137"/>
      <c r="F12" s="117"/>
      <c r="G12" s="116" t="s">
        <v>69</v>
      </c>
      <c r="H12" s="117"/>
      <c r="I12" s="110"/>
      <c r="J12" s="109"/>
    </row>
    <row r="13" spans="1:275" s="14" customFormat="1" ht="18.75" customHeight="1" x14ac:dyDescent="0.25">
      <c r="A13" s="15" t="s">
        <v>55</v>
      </c>
      <c r="B13" s="13"/>
      <c r="C13" s="13"/>
      <c r="D13" s="105"/>
      <c r="E13" s="137"/>
      <c r="F13" s="117"/>
      <c r="G13" s="116" t="s">
        <v>70</v>
      </c>
      <c r="H13" s="117"/>
      <c r="I13" s="110"/>
    </row>
    <row r="14" spans="1:275" s="14" customFormat="1" ht="18.75" customHeight="1" x14ac:dyDescent="0.25">
      <c r="A14" s="15" t="s">
        <v>57</v>
      </c>
      <c r="B14" s="13"/>
      <c r="C14" s="16"/>
      <c r="D14" s="95">
        <f>VLOOKUP(G11,A58:G78,1)</f>
        <v>1500000</v>
      </c>
      <c r="E14" s="116">
        <f>VLOOKUP(D14,A58:G78,(H54)+1)</f>
        <v>165911</v>
      </c>
      <c r="F14" s="117"/>
      <c r="G14" s="116">
        <f>VLOOKUP(D14,A58:G78,(H54+1)+1)</f>
        <v>206923</v>
      </c>
      <c r="H14" s="117"/>
    </row>
    <row r="15" spans="1:275" s="14" customFormat="1" ht="18.75" customHeight="1" x14ac:dyDescent="0.25">
      <c r="A15" s="15" t="s">
        <v>56</v>
      </c>
      <c r="B15" s="13"/>
      <c r="C15" s="16"/>
      <c r="D15" s="95" cm="1">
        <f t="array" ref="D15">INDEX(A58:G78,(MATCH(D14,A58:A78)-1+1)+1,1)</f>
        <v>2000000</v>
      </c>
      <c r="E15" s="116">
        <f>VLOOKUP(D15,A58:G78,(H54)+1)</f>
        <v>214108</v>
      </c>
      <c r="F15" s="117"/>
      <c r="G15" s="116">
        <f>VLOOKUP(D15,A58:G78,(H54+1)+1)</f>
        <v>267034</v>
      </c>
      <c r="H15" s="117"/>
    </row>
    <row r="16" spans="1:275" s="10" customFormat="1" ht="18.75" customHeight="1" x14ac:dyDescent="0.25">
      <c r="A16" s="17"/>
      <c r="B16" s="106"/>
      <c r="C16" s="93"/>
      <c r="D16" s="94"/>
      <c r="E16" s="126">
        <f>(E15-E14)*(G11-D14)/(D15-D14)+E14</f>
        <v>191427.05859671999</v>
      </c>
      <c r="F16" s="127"/>
      <c r="G16" s="126">
        <f>(G15-G14)*(G11-D14)/(D15-D14)+G14</f>
        <v>238746.47030535998</v>
      </c>
      <c r="H16" s="127"/>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row>
    <row r="17" spans="1:275" s="10" customFormat="1" ht="18.75" customHeight="1" x14ac:dyDescent="0.25">
      <c r="A17" s="107" t="s">
        <v>59</v>
      </c>
      <c r="B17" s="106"/>
      <c r="C17" s="93"/>
      <c r="D17" s="94"/>
      <c r="E17" s="149"/>
      <c r="F17" s="127"/>
      <c r="G17" s="128">
        <f>ROUND((G16-E16)*H55+E16,2)</f>
        <v>191427.06</v>
      </c>
      <c r="H17" s="129"/>
      <c r="I17" s="8"/>
      <c r="J17" s="10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row>
    <row r="18" spans="1:275" x14ac:dyDescent="0.25">
      <c r="A18" s="18"/>
      <c r="B18" s="18"/>
      <c r="C18" s="18"/>
      <c r="D18" s="18"/>
      <c r="E18" s="18"/>
      <c r="F18" s="18"/>
      <c r="G18" s="18"/>
      <c r="H18" s="19"/>
    </row>
    <row r="19" spans="1:275" ht="39.75" customHeight="1" x14ac:dyDescent="0.25">
      <c r="A19" s="160" t="s">
        <v>42</v>
      </c>
      <c r="B19" s="161"/>
      <c r="C19" s="21" t="s">
        <v>25</v>
      </c>
      <c r="D19" s="22" t="s">
        <v>20</v>
      </c>
      <c r="E19" s="23" t="s">
        <v>4</v>
      </c>
      <c r="F19" s="24" t="s">
        <v>5</v>
      </c>
      <c r="G19" s="25" t="s">
        <v>0</v>
      </c>
      <c r="H19" s="26"/>
    </row>
    <row r="20" spans="1:275" ht="22.5" customHeight="1" x14ac:dyDescent="0.25">
      <c r="A20" s="27" t="s">
        <v>31</v>
      </c>
      <c r="B20" s="28"/>
      <c r="C20" s="29"/>
      <c r="D20" s="30"/>
      <c r="E20" s="31"/>
      <c r="F20" s="31"/>
      <c r="G20" s="32"/>
      <c r="H20" s="33"/>
    </row>
    <row r="21" spans="1:275" ht="18.75" customHeight="1" x14ac:dyDescent="0.25">
      <c r="A21" s="34" t="s">
        <v>12</v>
      </c>
      <c r="B21" s="34" t="s">
        <v>6</v>
      </c>
      <c r="C21" s="111">
        <v>0.02</v>
      </c>
      <c r="D21" s="35">
        <f>G17*C21</f>
        <v>3828.5412000000001</v>
      </c>
      <c r="E21" s="1">
        <v>0</v>
      </c>
      <c r="F21" s="1">
        <v>0</v>
      </c>
      <c r="G21" s="37">
        <f>D21*(100%+E21)*(100%-F21)</f>
        <v>3828.5412000000001</v>
      </c>
      <c r="H21" s="38" t="s">
        <v>37</v>
      </c>
    </row>
    <row r="22" spans="1:275" ht="18.75" customHeight="1" x14ac:dyDescent="0.25">
      <c r="A22" s="34" t="s">
        <v>13</v>
      </c>
      <c r="B22" s="34" t="s">
        <v>7</v>
      </c>
      <c r="C22" s="111">
        <v>7.0000000000000007E-2</v>
      </c>
      <c r="D22" s="35">
        <f>G17*C22</f>
        <v>13399.894200000001</v>
      </c>
      <c r="E22" s="1">
        <v>0</v>
      </c>
      <c r="F22" s="1">
        <v>0</v>
      </c>
      <c r="G22" s="37">
        <f t="shared" ref="G22:G27" si="0">D22*(100%+E22)*(100%-F22)</f>
        <v>13399.894200000001</v>
      </c>
      <c r="H22" s="38" t="s">
        <v>37</v>
      </c>
    </row>
    <row r="23" spans="1:275" ht="18.75" customHeight="1" x14ac:dyDescent="0.25">
      <c r="A23" s="39" t="s">
        <v>14</v>
      </c>
      <c r="B23" s="39" t="s">
        <v>68</v>
      </c>
      <c r="C23" s="111">
        <v>0.14599999999999999</v>
      </c>
      <c r="D23" s="35">
        <f>G17*C23</f>
        <v>27948.350759999998</v>
      </c>
      <c r="E23" s="1">
        <v>0</v>
      </c>
      <c r="F23" s="1">
        <v>0</v>
      </c>
      <c r="G23" s="37">
        <f t="shared" si="0"/>
        <v>27948.350759999998</v>
      </c>
      <c r="H23" s="38" t="s">
        <v>37</v>
      </c>
    </row>
    <row r="24" spans="1:275" ht="18.75" customHeight="1" x14ac:dyDescent="0.25">
      <c r="A24" s="39" t="s">
        <v>15</v>
      </c>
      <c r="B24" s="39" t="s">
        <v>8</v>
      </c>
      <c r="C24" s="111">
        <v>0.03</v>
      </c>
      <c r="D24" s="35">
        <f>G17*C24</f>
        <v>5742.8117999999995</v>
      </c>
      <c r="E24" s="1">
        <v>0</v>
      </c>
      <c r="F24" s="1">
        <v>0</v>
      </c>
      <c r="G24" s="37">
        <f t="shared" si="0"/>
        <v>5742.8117999999995</v>
      </c>
      <c r="H24" s="38" t="s">
        <v>37</v>
      </c>
    </row>
    <row r="25" spans="1:275" ht="18.75" customHeight="1" x14ac:dyDescent="0.25">
      <c r="A25" s="39" t="s">
        <v>16</v>
      </c>
      <c r="B25" s="39" t="s">
        <v>9</v>
      </c>
      <c r="C25" s="111">
        <v>0.25</v>
      </c>
      <c r="D25" s="35">
        <f>G17*C25</f>
        <v>47856.764999999999</v>
      </c>
      <c r="E25" s="1">
        <v>0</v>
      </c>
      <c r="F25" s="1">
        <v>0</v>
      </c>
      <c r="G25" s="37">
        <f t="shared" si="0"/>
        <v>47856.764999999999</v>
      </c>
      <c r="H25" s="38" t="s">
        <v>37</v>
      </c>
    </row>
    <row r="26" spans="1:275" ht="18.75" customHeight="1" x14ac:dyDescent="0.25">
      <c r="A26" s="34" t="s">
        <v>17</v>
      </c>
      <c r="B26" s="34" t="s">
        <v>10</v>
      </c>
      <c r="C26" s="111">
        <v>0.1</v>
      </c>
      <c r="D26" s="35">
        <f>G17*C26</f>
        <v>19142.706000000002</v>
      </c>
      <c r="E26" s="1">
        <v>0</v>
      </c>
      <c r="F26" s="1">
        <v>0</v>
      </c>
      <c r="G26" s="37">
        <f t="shared" si="0"/>
        <v>19142.706000000002</v>
      </c>
      <c r="H26" s="38" t="s">
        <v>37</v>
      </c>
    </row>
    <row r="27" spans="1:275" ht="18.75" customHeight="1" x14ac:dyDescent="0.25">
      <c r="A27" s="34" t="s">
        <v>18</v>
      </c>
      <c r="B27" s="34" t="s">
        <v>11</v>
      </c>
      <c r="C27" s="112">
        <v>0.04</v>
      </c>
      <c r="D27" s="35">
        <f>G17*C27</f>
        <v>7657.0824000000002</v>
      </c>
      <c r="E27" s="1">
        <v>0</v>
      </c>
      <c r="F27" s="1">
        <v>0</v>
      </c>
      <c r="G27" s="37">
        <f t="shared" si="0"/>
        <v>7657.0824000000002</v>
      </c>
      <c r="H27" s="38" t="s">
        <v>37</v>
      </c>
    </row>
    <row r="28" spans="1:275" ht="18.75" customHeight="1" x14ac:dyDescent="0.25">
      <c r="A28" s="34" t="s">
        <v>22</v>
      </c>
      <c r="B28" s="34" t="s">
        <v>21</v>
      </c>
      <c r="C28" s="112">
        <v>0.32</v>
      </c>
      <c r="D28" s="35">
        <f>G17*C28</f>
        <v>61256.659200000002</v>
      </c>
      <c r="E28" s="1">
        <v>0</v>
      </c>
      <c r="F28" s="1">
        <v>0</v>
      </c>
      <c r="G28" s="37">
        <f>D28*(100%+E28)*(100%-F28)</f>
        <v>61256.659200000002</v>
      </c>
      <c r="H28" s="38" t="s">
        <v>37</v>
      </c>
    </row>
    <row r="29" spans="1:275" ht="18.75" customHeight="1" x14ac:dyDescent="0.25">
      <c r="A29" s="40" t="s">
        <v>19</v>
      </c>
      <c r="B29" s="40"/>
      <c r="C29" s="36">
        <f>C28+C27+C26+C25+C24+C23+C22+C21</f>
        <v>0.97599999999999998</v>
      </c>
      <c r="D29" s="35">
        <f>SUM(D21:D28)</f>
        <v>186832.81056000001</v>
      </c>
      <c r="E29" s="36"/>
      <c r="F29" s="36"/>
      <c r="G29" s="37">
        <f>SUM(G21:G28)</f>
        <v>186832.81056000001</v>
      </c>
      <c r="H29" s="38" t="s">
        <v>37</v>
      </c>
    </row>
    <row r="30" spans="1:275" ht="18.75" customHeight="1" x14ac:dyDescent="0.25">
      <c r="A30" s="159" t="s">
        <v>2</v>
      </c>
      <c r="B30" s="159"/>
      <c r="C30" s="1">
        <v>0</v>
      </c>
      <c r="D30" s="34"/>
      <c r="E30" s="42"/>
      <c r="F30" s="43"/>
      <c r="G30" s="44">
        <f>G29*C30</f>
        <v>0</v>
      </c>
      <c r="H30" s="38" t="s">
        <v>37</v>
      </c>
    </row>
    <row r="31" spans="1:275" ht="18.75" customHeight="1" x14ac:dyDescent="0.25">
      <c r="A31" s="41" t="s">
        <v>19</v>
      </c>
      <c r="B31" s="41"/>
      <c r="C31" s="42"/>
      <c r="D31" s="34"/>
      <c r="E31" s="42"/>
      <c r="F31" s="43"/>
      <c r="G31" s="37">
        <f>SUM(G29:G30)</f>
        <v>186832.81056000001</v>
      </c>
      <c r="H31" s="38" t="s">
        <v>37</v>
      </c>
    </row>
    <row r="32" spans="1:275" ht="18.75" customHeight="1" x14ac:dyDescent="0.25">
      <c r="A32" s="159" t="s">
        <v>24</v>
      </c>
      <c r="B32" s="159"/>
      <c r="C32" s="1">
        <v>0</v>
      </c>
      <c r="D32" s="34"/>
      <c r="E32" s="45"/>
      <c r="F32" s="45"/>
      <c r="G32" s="44">
        <f>G31*C32</f>
        <v>0</v>
      </c>
      <c r="H32" s="38" t="s">
        <v>37</v>
      </c>
    </row>
    <row r="33" spans="1:8" s="51" customFormat="1" ht="18.75" customHeight="1" x14ac:dyDescent="0.25">
      <c r="A33" s="46" t="s">
        <v>23</v>
      </c>
      <c r="B33" s="46"/>
      <c r="C33" s="47"/>
      <c r="D33" s="48"/>
      <c r="E33" s="47"/>
      <c r="F33" s="49"/>
      <c r="G33" s="50">
        <f>SUM(G31:G32)</f>
        <v>186832.81056000001</v>
      </c>
      <c r="H33" s="38" t="s">
        <v>37</v>
      </c>
    </row>
    <row r="34" spans="1:8" ht="22.5" customHeight="1" x14ac:dyDescent="0.25">
      <c r="A34" s="32" t="s">
        <v>30</v>
      </c>
      <c r="B34" s="52"/>
      <c r="C34" s="53"/>
      <c r="D34" s="53"/>
      <c r="E34" s="54"/>
      <c r="F34" s="54"/>
      <c r="G34" s="52"/>
      <c r="H34" s="33"/>
    </row>
    <row r="35" spans="1:8" ht="22.5" customHeight="1" x14ac:dyDescent="0.25">
      <c r="A35" s="121" t="s">
        <v>40</v>
      </c>
      <c r="B35" s="122"/>
      <c r="C35" s="122"/>
      <c r="D35" s="122"/>
      <c r="E35" s="122"/>
      <c r="F35" s="122"/>
      <c r="G35" s="122"/>
      <c r="H35" s="123"/>
    </row>
    <row r="36" spans="1:8" ht="59.25" customHeight="1" x14ac:dyDescent="0.25">
      <c r="A36" s="113" t="s">
        <v>13</v>
      </c>
      <c r="B36" s="115" t="s">
        <v>64</v>
      </c>
      <c r="C36" s="115"/>
      <c r="D36" s="115"/>
      <c r="E36" s="115"/>
      <c r="F36" s="115"/>
      <c r="G36" s="81">
        <v>0</v>
      </c>
      <c r="H36" s="80" t="s">
        <v>37</v>
      </c>
    </row>
    <row r="37" spans="1:8" ht="153.75" customHeight="1" x14ac:dyDescent="0.25">
      <c r="A37" s="113" t="s">
        <v>13</v>
      </c>
      <c r="B37" s="115" t="s">
        <v>73</v>
      </c>
      <c r="C37" s="115"/>
      <c r="D37" s="115"/>
      <c r="E37" s="115"/>
      <c r="F37" s="115"/>
      <c r="G37" s="81">
        <v>0</v>
      </c>
      <c r="H37" s="80" t="s">
        <v>37</v>
      </c>
    </row>
    <row r="38" spans="1:8" ht="18.75" customHeight="1" x14ac:dyDescent="0.25">
      <c r="A38" s="113" t="s">
        <v>14</v>
      </c>
      <c r="B38" s="115" t="s">
        <v>65</v>
      </c>
      <c r="C38" s="115"/>
      <c r="D38" s="115"/>
      <c r="E38" s="115"/>
      <c r="F38" s="115"/>
      <c r="G38" s="81">
        <v>0</v>
      </c>
      <c r="H38" s="80" t="s">
        <v>37</v>
      </c>
    </row>
    <row r="39" spans="1:8" ht="78.75" customHeight="1" x14ac:dyDescent="0.25">
      <c r="A39" s="113" t="s">
        <v>16</v>
      </c>
      <c r="B39" s="115" t="s">
        <v>66</v>
      </c>
      <c r="C39" s="115"/>
      <c r="D39" s="115"/>
      <c r="E39" s="115"/>
      <c r="F39" s="115"/>
      <c r="G39" s="81">
        <v>0</v>
      </c>
      <c r="H39" s="80" t="s">
        <v>37</v>
      </c>
    </row>
    <row r="40" spans="1:8" s="55" customFormat="1" ht="41.25" customHeight="1" x14ac:dyDescent="0.25">
      <c r="A40" s="113" t="s">
        <v>22</v>
      </c>
      <c r="B40" s="115" t="s">
        <v>67</v>
      </c>
      <c r="C40" s="115"/>
      <c r="D40" s="115"/>
      <c r="E40" s="115"/>
      <c r="F40" s="115"/>
      <c r="G40" s="81">
        <v>0</v>
      </c>
      <c r="H40" s="80" t="s">
        <v>37</v>
      </c>
    </row>
    <row r="41" spans="1:8" s="55" customFormat="1" ht="75" customHeight="1" x14ac:dyDescent="0.25">
      <c r="A41" s="113" t="s">
        <v>71</v>
      </c>
      <c r="B41" s="150" t="s">
        <v>72</v>
      </c>
      <c r="C41" s="151"/>
      <c r="D41" s="151"/>
      <c r="E41" s="151"/>
      <c r="F41" s="152"/>
      <c r="G41" s="81">
        <v>0</v>
      </c>
      <c r="H41" s="80" t="s">
        <v>37</v>
      </c>
    </row>
    <row r="42" spans="1:8" s="51" customFormat="1" ht="18.75" customHeight="1" x14ac:dyDescent="0.25">
      <c r="A42" s="46" t="s">
        <v>28</v>
      </c>
      <c r="B42" s="56"/>
      <c r="C42" s="57"/>
      <c r="D42" s="58"/>
      <c r="E42" s="57"/>
      <c r="F42" s="59"/>
      <c r="G42" s="50">
        <f>SUM(G36:G41)</f>
        <v>0</v>
      </c>
      <c r="H42" s="60" t="s">
        <v>37</v>
      </c>
    </row>
    <row r="43" spans="1:8" ht="22.5" customHeight="1" x14ac:dyDescent="0.25">
      <c r="A43" s="32" t="s">
        <v>29</v>
      </c>
      <c r="B43" s="52"/>
      <c r="C43" s="53"/>
      <c r="D43" s="53"/>
      <c r="E43" s="54"/>
      <c r="F43" s="54"/>
      <c r="G43" s="52"/>
      <c r="H43" s="33"/>
    </row>
    <row r="44" spans="1:8" ht="37.5" customHeight="1" x14ac:dyDescent="0.25">
      <c r="A44" s="143" t="s">
        <v>58</v>
      </c>
      <c r="B44" s="144"/>
      <c r="C44" s="144"/>
      <c r="D44" s="144"/>
      <c r="E44" s="144"/>
      <c r="F44" s="144"/>
      <c r="G44" s="144"/>
      <c r="H44" s="145"/>
    </row>
    <row r="45" spans="1:8" s="66" customFormat="1" ht="18.75" customHeight="1" x14ac:dyDescent="0.25">
      <c r="A45" s="61"/>
      <c r="B45" s="140" t="s">
        <v>32</v>
      </c>
      <c r="C45" s="141"/>
      <c r="D45" s="62" t="s">
        <v>1</v>
      </c>
      <c r="E45" s="63">
        <v>100</v>
      </c>
      <c r="F45" s="2">
        <v>0</v>
      </c>
      <c r="G45" s="64">
        <f>E45*F45</f>
        <v>0</v>
      </c>
      <c r="H45" s="65" t="s">
        <v>37</v>
      </c>
    </row>
    <row r="46" spans="1:8" s="66" customFormat="1" ht="18.75" customHeight="1" x14ac:dyDescent="0.25">
      <c r="A46" s="61"/>
      <c r="B46" s="140" t="s">
        <v>33</v>
      </c>
      <c r="C46" s="141"/>
      <c r="D46" s="62" t="s">
        <v>1</v>
      </c>
      <c r="E46" s="63">
        <v>100</v>
      </c>
      <c r="F46" s="2">
        <v>0</v>
      </c>
      <c r="G46" s="64">
        <f t="shared" ref="G46:G47" si="1">E46*F46</f>
        <v>0</v>
      </c>
      <c r="H46" s="65" t="s">
        <v>37</v>
      </c>
    </row>
    <row r="47" spans="1:8" s="8" customFormat="1" ht="18.75" customHeight="1" x14ac:dyDescent="0.25">
      <c r="A47" s="61"/>
      <c r="B47" s="142" t="s">
        <v>34</v>
      </c>
      <c r="C47" s="141"/>
      <c r="D47" s="62" t="s">
        <v>1</v>
      </c>
      <c r="E47" s="63">
        <v>100</v>
      </c>
      <c r="F47" s="2">
        <v>0</v>
      </c>
      <c r="G47" s="64">
        <f t="shared" si="1"/>
        <v>0</v>
      </c>
      <c r="H47" s="67" t="s">
        <v>37</v>
      </c>
    </row>
    <row r="48" spans="1:8" s="51" customFormat="1" ht="18.75" customHeight="1" x14ac:dyDescent="0.25">
      <c r="A48" s="46" t="s">
        <v>41</v>
      </c>
      <c r="B48" s="56"/>
      <c r="C48" s="57"/>
      <c r="D48" s="58"/>
      <c r="E48" s="57"/>
      <c r="F48" s="59"/>
      <c r="G48" s="50">
        <f>SUM(G45:G47)</f>
        <v>0</v>
      </c>
      <c r="H48" s="68" t="s">
        <v>37</v>
      </c>
    </row>
    <row r="49" spans="1:8" ht="22.5" customHeight="1" x14ac:dyDescent="0.25">
      <c r="A49" s="32" t="s">
        <v>39</v>
      </c>
      <c r="B49" s="52"/>
      <c r="C49" s="53"/>
      <c r="D49" s="53"/>
      <c r="E49" s="54"/>
      <c r="F49" s="54"/>
      <c r="G49" s="52"/>
      <c r="H49" s="33"/>
    </row>
    <row r="50" spans="1:8" s="8" customFormat="1" ht="18.75" customHeight="1" x14ac:dyDescent="0.25">
      <c r="A50" s="69" t="s">
        <v>35</v>
      </c>
      <c r="B50" s="70"/>
      <c r="C50" s="70"/>
      <c r="D50" s="70"/>
      <c r="E50" s="70"/>
      <c r="F50" s="71"/>
      <c r="G50" s="44">
        <f>SUM(G33,G42,G48)</f>
        <v>186832.81056000001</v>
      </c>
      <c r="H50" s="67" t="s">
        <v>37</v>
      </c>
    </row>
    <row r="51" spans="1:8" s="8" customFormat="1" ht="18.75" customHeight="1" x14ac:dyDescent="0.25">
      <c r="A51" s="69" t="s">
        <v>43</v>
      </c>
      <c r="B51" s="70"/>
      <c r="C51" s="70"/>
      <c r="D51" s="70"/>
      <c r="E51" s="70"/>
      <c r="F51" s="1">
        <v>0.19</v>
      </c>
      <c r="G51" s="44">
        <f>G50*F51</f>
        <v>35498.234006400002</v>
      </c>
      <c r="H51" s="67"/>
    </row>
    <row r="52" spans="1:8" s="77" customFormat="1" ht="18.75" customHeight="1" x14ac:dyDescent="0.25">
      <c r="A52" s="72" t="s">
        <v>36</v>
      </c>
      <c r="B52" s="73"/>
      <c r="C52" s="73"/>
      <c r="D52" s="73"/>
      <c r="E52" s="73"/>
      <c r="F52" s="74"/>
      <c r="G52" s="75">
        <f>SUM(G50:G51)</f>
        <v>222331.0445664</v>
      </c>
      <c r="H52" s="76" t="s">
        <v>38</v>
      </c>
    </row>
    <row r="54" spans="1:8" ht="33" hidden="1" customHeight="1" x14ac:dyDescent="0.25">
      <c r="A54" s="148" t="s">
        <v>53</v>
      </c>
      <c r="B54" s="148"/>
      <c r="C54" s="148"/>
      <c r="D54" s="148"/>
      <c r="E54" s="148"/>
      <c r="F54" s="148"/>
      <c r="G54" s="148"/>
      <c r="H54" s="99">
        <f>IF(G12="V",5,IF(G12="IV",4,IF(G12="III",3,IF(G12="II",2,IF(G12="I",1,0)))))</f>
        <v>3</v>
      </c>
    </row>
    <row r="55" spans="1:8" ht="16.5" hidden="1" x14ac:dyDescent="0.25">
      <c r="A55" s="97" t="s">
        <v>45</v>
      </c>
      <c r="B55" s="96"/>
      <c r="C55" s="96"/>
      <c r="D55" s="96"/>
      <c r="E55" s="96"/>
      <c r="F55" s="96"/>
      <c r="G55" s="96"/>
      <c r="H55" s="100">
        <f>IF(G13="Basishonorarsatz",0%,IF(G13="Viertelsatz",25%,IF(G13="Mittelsatz",50%,IF(G13="Dreiviertelsatz",75%,IF(G13="oberer Honorarsatz",100%)))))</f>
        <v>0</v>
      </c>
    </row>
    <row r="56" spans="1:8" hidden="1" x14ac:dyDescent="0.25">
      <c r="A56" s="138" t="s">
        <v>46</v>
      </c>
      <c r="B56" s="146" t="s">
        <v>47</v>
      </c>
      <c r="C56" s="138" t="s">
        <v>48</v>
      </c>
      <c r="D56" s="138" t="s">
        <v>49</v>
      </c>
      <c r="E56" s="138" t="s">
        <v>50</v>
      </c>
      <c r="F56" s="138" t="s">
        <v>51</v>
      </c>
      <c r="G56" s="146" t="s">
        <v>52</v>
      </c>
      <c r="H56" s="98"/>
    </row>
    <row r="57" spans="1:8" ht="24" hidden="1" customHeight="1" x14ac:dyDescent="0.25">
      <c r="A57" s="139"/>
      <c r="B57" s="147"/>
      <c r="C57" s="139"/>
      <c r="D57" s="139"/>
      <c r="E57" s="139"/>
      <c r="F57" s="139"/>
      <c r="G57" s="147"/>
      <c r="H57" s="98"/>
    </row>
    <row r="58" spans="1:8" hidden="1" x14ac:dyDescent="0.25">
      <c r="A58" s="82">
        <v>0</v>
      </c>
      <c r="B58" s="90">
        <v>3120</v>
      </c>
      <c r="C58" s="90">
        <v>3657</v>
      </c>
      <c r="D58" s="83">
        <v>4339</v>
      </c>
      <c r="E58" s="83">
        <v>5412</v>
      </c>
      <c r="F58" s="83">
        <v>6094</v>
      </c>
      <c r="G58" s="83">
        <v>6631</v>
      </c>
      <c r="H58" s="98"/>
    </row>
    <row r="59" spans="1:8" hidden="1" x14ac:dyDescent="0.25">
      <c r="A59" s="84">
        <v>25000</v>
      </c>
      <c r="B59" s="91">
        <f t="shared" ref="B59:G59" si="2">B58</f>
        <v>3120</v>
      </c>
      <c r="C59" s="91">
        <f t="shared" si="2"/>
        <v>3657</v>
      </c>
      <c r="D59" s="85">
        <f t="shared" si="2"/>
        <v>4339</v>
      </c>
      <c r="E59" s="85">
        <f t="shared" si="2"/>
        <v>5412</v>
      </c>
      <c r="F59" s="85">
        <f t="shared" si="2"/>
        <v>6094</v>
      </c>
      <c r="G59" s="91">
        <f t="shared" si="2"/>
        <v>6631</v>
      </c>
      <c r="H59" s="101"/>
    </row>
    <row r="60" spans="1:8" hidden="1" x14ac:dyDescent="0.25">
      <c r="A60" s="84">
        <v>35000</v>
      </c>
      <c r="B60" s="91">
        <v>4217</v>
      </c>
      <c r="C60" s="91">
        <v>4942</v>
      </c>
      <c r="D60" s="86">
        <v>5865</v>
      </c>
      <c r="E60" s="86">
        <v>7315</v>
      </c>
      <c r="F60" s="86">
        <v>8237</v>
      </c>
      <c r="G60" s="86">
        <v>8962</v>
      </c>
      <c r="H60" s="98"/>
    </row>
    <row r="61" spans="1:8" hidden="1" x14ac:dyDescent="0.25">
      <c r="A61" s="84">
        <v>50000</v>
      </c>
      <c r="B61" s="91">
        <v>5804</v>
      </c>
      <c r="C61" s="91">
        <v>6801</v>
      </c>
      <c r="D61" s="86">
        <v>8071</v>
      </c>
      <c r="E61" s="86">
        <v>10066</v>
      </c>
      <c r="F61" s="86">
        <v>11336</v>
      </c>
      <c r="G61" s="86">
        <v>12333</v>
      </c>
      <c r="H61" s="98"/>
    </row>
    <row r="62" spans="1:8" hidden="1" x14ac:dyDescent="0.25">
      <c r="A62" s="84">
        <v>75000</v>
      </c>
      <c r="B62" s="91">
        <v>8342</v>
      </c>
      <c r="C62" s="91">
        <v>9776</v>
      </c>
      <c r="D62" s="86">
        <v>11601</v>
      </c>
      <c r="E62" s="86">
        <v>14469</v>
      </c>
      <c r="F62" s="86">
        <v>16293</v>
      </c>
      <c r="G62" s="86">
        <v>17727</v>
      </c>
      <c r="H62" s="98"/>
    </row>
    <row r="63" spans="1:8" hidden="1" x14ac:dyDescent="0.25">
      <c r="A63" s="84">
        <v>100000</v>
      </c>
      <c r="B63" s="91">
        <v>10790</v>
      </c>
      <c r="C63" s="91">
        <v>12644</v>
      </c>
      <c r="D63" s="86">
        <v>15005</v>
      </c>
      <c r="E63" s="86">
        <v>18713</v>
      </c>
      <c r="F63" s="86">
        <v>21074</v>
      </c>
      <c r="G63" s="86">
        <v>22928</v>
      </c>
      <c r="H63" s="98"/>
    </row>
    <row r="64" spans="1:8" hidden="1" x14ac:dyDescent="0.25">
      <c r="A64" s="84">
        <v>150000</v>
      </c>
      <c r="B64" s="91">
        <v>15500</v>
      </c>
      <c r="C64" s="91">
        <v>18164</v>
      </c>
      <c r="D64" s="86">
        <v>21555</v>
      </c>
      <c r="E64" s="86">
        <v>26883</v>
      </c>
      <c r="F64" s="86">
        <v>30274</v>
      </c>
      <c r="G64" s="86">
        <v>32938</v>
      </c>
      <c r="H64" s="98"/>
    </row>
    <row r="65" spans="1:8" hidden="1" x14ac:dyDescent="0.25">
      <c r="A65" s="84">
        <v>200000</v>
      </c>
      <c r="B65" s="91">
        <v>20037</v>
      </c>
      <c r="C65" s="91">
        <v>23480</v>
      </c>
      <c r="D65" s="86">
        <v>27863</v>
      </c>
      <c r="E65" s="86">
        <v>34751</v>
      </c>
      <c r="F65" s="86">
        <v>39134</v>
      </c>
      <c r="G65" s="86">
        <v>42578</v>
      </c>
      <c r="H65" s="98"/>
    </row>
    <row r="66" spans="1:8" hidden="1" x14ac:dyDescent="0.25">
      <c r="A66" s="84">
        <v>300000</v>
      </c>
      <c r="B66" s="91">
        <v>28750</v>
      </c>
      <c r="C66" s="91">
        <v>33692</v>
      </c>
      <c r="D66" s="86">
        <v>39981</v>
      </c>
      <c r="E66" s="86">
        <v>49864</v>
      </c>
      <c r="F66" s="86">
        <v>56153</v>
      </c>
      <c r="G66" s="86">
        <v>61095</v>
      </c>
      <c r="H66" s="98"/>
    </row>
    <row r="67" spans="1:8" hidden="1" x14ac:dyDescent="0.25">
      <c r="A67" s="84">
        <v>500000</v>
      </c>
      <c r="B67" s="91">
        <v>45232</v>
      </c>
      <c r="C67" s="91">
        <v>53006</v>
      </c>
      <c r="D67" s="86">
        <v>62900</v>
      </c>
      <c r="E67" s="86">
        <v>78449</v>
      </c>
      <c r="F67" s="86">
        <v>88343</v>
      </c>
      <c r="G67" s="86">
        <v>96118</v>
      </c>
      <c r="H67" s="98"/>
    </row>
    <row r="68" spans="1:8" hidden="1" x14ac:dyDescent="0.25">
      <c r="A68" s="84">
        <v>750000</v>
      </c>
      <c r="B68" s="91">
        <v>64666</v>
      </c>
      <c r="C68" s="91">
        <v>75781</v>
      </c>
      <c r="D68" s="86">
        <v>89927</v>
      </c>
      <c r="E68" s="86">
        <v>112156</v>
      </c>
      <c r="F68" s="86">
        <v>126301</v>
      </c>
      <c r="G68" s="86">
        <v>137416</v>
      </c>
      <c r="H68" s="98"/>
    </row>
    <row r="69" spans="1:8" hidden="1" x14ac:dyDescent="0.25">
      <c r="A69" s="84">
        <v>1000000</v>
      </c>
      <c r="B69" s="91">
        <v>83182</v>
      </c>
      <c r="C69" s="91">
        <v>97479</v>
      </c>
      <c r="D69" s="86">
        <v>115675</v>
      </c>
      <c r="E69" s="86">
        <v>144268</v>
      </c>
      <c r="F69" s="86">
        <v>162464</v>
      </c>
      <c r="G69" s="86">
        <v>176761</v>
      </c>
      <c r="H69" s="98"/>
    </row>
    <row r="70" spans="1:8" hidden="1" x14ac:dyDescent="0.25">
      <c r="A70" s="84">
        <v>1500000</v>
      </c>
      <c r="B70" s="91">
        <v>119307</v>
      </c>
      <c r="C70" s="91">
        <v>139813</v>
      </c>
      <c r="D70" s="86">
        <v>165911</v>
      </c>
      <c r="E70" s="86">
        <v>206923</v>
      </c>
      <c r="F70" s="86">
        <v>233022</v>
      </c>
      <c r="G70" s="86">
        <v>253527</v>
      </c>
      <c r="H70" s="98"/>
    </row>
    <row r="71" spans="1:8" hidden="1" x14ac:dyDescent="0.25">
      <c r="A71" s="84">
        <v>2000000</v>
      </c>
      <c r="B71" s="91">
        <v>153965</v>
      </c>
      <c r="C71" s="91">
        <v>180428</v>
      </c>
      <c r="D71" s="86">
        <v>214108</v>
      </c>
      <c r="E71" s="86">
        <v>267034</v>
      </c>
      <c r="F71" s="86">
        <v>300714</v>
      </c>
      <c r="G71" s="86">
        <v>327177</v>
      </c>
      <c r="H71" s="98"/>
    </row>
    <row r="72" spans="1:8" hidden="1" x14ac:dyDescent="0.25">
      <c r="A72" s="84">
        <v>3000000</v>
      </c>
      <c r="B72" s="91">
        <v>220161</v>
      </c>
      <c r="C72" s="91">
        <v>258002</v>
      </c>
      <c r="D72" s="86">
        <v>306162</v>
      </c>
      <c r="E72" s="86">
        <v>381843</v>
      </c>
      <c r="F72" s="86">
        <v>430003</v>
      </c>
      <c r="G72" s="86">
        <v>467843</v>
      </c>
      <c r="H72" s="98"/>
    </row>
    <row r="73" spans="1:8" hidden="1" x14ac:dyDescent="0.25">
      <c r="A73" s="84">
        <v>5000000</v>
      </c>
      <c r="B73" s="91">
        <v>343879</v>
      </c>
      <c r="C73" s="91">
        <v>402984</v>
      </c>
      <c r="D73" s="86">
        <v>478207</v>
      </c>
      <c r="E73" s="86">
        <v>596416</v>
      </c>
      <c r="F73" s="86">
        <v>671640</v>
      </c>
      <c r="G73" s="86">
        <v>730744</v>
      </c>
      <c r="H73" s="98"/>
    </row>
    <row r="74" spans="1:8" hidden="1" x14ac:dyDescent="0.25">
      <c r="A74" s="84">
        <v>7500000</v>
      </c>
      <c r="B74" s="91">
        <v>493923</v>
      </c>
      <c r="C74" s="91">
        <v>578816</v>
      </c>
      <c r="D74" s="86">
        <v>686862</v>
      </c>
      <c r="E74" s="86">
        <v>856648</v>
      </c>
      <c r="F74" s="86">
        <v>964694</v>
      </c>
      <c r="G74" s="86">
        <v>1049587</v>
      </c>
      <c r="H74" s="98"/>
    </row>
    <row r="75" spans="1:8" hidden="1" x14ac:dyDescent="0.25">
      <c r="A75" s="84">
        <v>10000000</v>
      </c>
      <c r="B75" s="91">
        <v>638277</v>
      </c>
      <c r="C75" s="91">
        <v>747981</v>
      </c>
      <c r="D75" s="86">
        <v>887604</v>
      </c>
      <c r="E75" s="86">
        <v>1107012</v>
      </c>
      <c r="F75" s="86">
        <v>1246635</v>
      </c>
      <c r="G75" s="86">
        <v>1356339</v>
      </c>
      <c r="H75" s="98"/>
    </row>
    <row r="76" spans="1:8" hidden="1" x14ac:dyDescent="0.25">
      <c r="A76" s="84">
        <v>15000000</v>
      </c>
      <c r="B76" s="91">
        <v>915129</v>
      </c>
      <c r="C76" s="91">
        <v>1072416</v>
      </c>
      <c r="D76" s="86">
        <v>1272601</v>
      </c>
      <c r="E76" s="86">
        <v>1587176</v>
      </c>
      <c r="F76" s="86">
        <v>1787360</v>
      </c>
      <c r="G76" s="86">
        <v>1944648</v>
      </c>
      <c r="H76" s="98"/>
    </row>
    <row r="77" spans="1:8" hidden="1" x14ac:dyDescent="0.25">
      <c r="A77" s="84">
        <v>20000000</v>
      </c>
      <c r="B77" s="91">
        <v>1180414</v>
      </c>
      <c r="C77" s="91">
        <v>1383298</v>
      </c>
      <c r="D77" s="86">
        <v>1641513</v>
      </c>
      <c r="E77" s="86">
        <v>2047281</v>
      </c>
      <c r="F77" s="86">
        <v>2305496</v>
      </c>
      <c r="G77" s="86">
        <v>2508380</v>
      </c>
      <c r="H77" s="98"/>
    </row>
    <row r="78" spans="1:8" hidden="1" x14ac:dyDescent="0.25">
      <c r="A78" s="87">
        <v>25000000</v>
      </c>
      <c r="B78" s="92">
        <v>1436874</v>
      </c>
      <c r="C78" s="92">
        <v>1683837</v>
      </c>
      <c r="D78" s="88">
        <v>1998153</v>
      </c>
      <c r="E78" s="88">
        <v>2492079</v>
      </c>
      <c r="F78" s="88">
        <v>2806395</v>
      </c>
      <c r="G78" s="88">
        <v>3053358</v>
      </c>
      <c r="H78" s="98"/>
    </row>
    <row r="79" spans="1:8" hidden="1" x14ac:dyDescent="0.25">
      <c r="A79" s="102"/>
      <c r="B79" s="89"/>
      <c r="C79" s="89"/>
      <c r="D79" s="89"/>
      <c r="E79" s="89"/>
      <c r="F79" s="89"/>
      <c r="G79" s="89"/>
      <c r="H79" s="98"/>
    </row>
  </sheetData>
  <customSheetViews>
    <customSheetView guid="{BCD9D7C9-FAB4-4F20-8F52-5FB91F70AF98}" fitToPage="1" printArea="1" hiddenRows="1" topLeftCell="A25">
      <selection activeCell="J47" sqref="J47"/>
      <pageMargins left="0.70866141732283472" right="0.59055118110236227" top="0.59055118110236227" bottom="0.78740157480314965" header="0" footer="0.31496062992125984"/>
      <pageSetup paperSize="9" scale="53" fitToHeight="0" orientation="portrait" r:id="rId1"/>
      <headerFooter>
        <oddFooter>&amp;L&amp;"Open Sans,Standard"&amp;7&amp;F&amp;C&amp;"Open Sans,Standard"&amp;7Seite &amp;P von &amp;N&amp;R&amp;"Open Sans,Standard"&amp;7Druck: &amp;D</oddFooter>
      </headerFooter>
    </customSheetView>
  </customSheetViews>
  <mergeCells count="46">
    <mergeCell ref="G1:H4"/>
    <mergeCell ref="E10:F10"/>
    <mergeCell ref="G11:H11"/>
    <mergeCell ref="G12:H12"/>
    <mergeCell ref="G56:G57"/>
    <mergeCell ref="B41:F41"/>
    <mergeCell ref="B39:F39"/>
    <mergeCell ref="A6:H6"/>
    <mergeCell ref="B8:H8"/>
    <mergeCell ref="A30:B30"/>
    <mergeCell ref="A32:B32"/>
    <mergeCell ref="A19:B19"/>
    <mergeCell ref="G10:H10"/>
    <mergeCell ref="E17:F17"/>
    <mergeCell ref="B37:F37"/>
    <mergeCell ref="B36:F36"/>
    <mergeCell ref="E11:F11"/>
    <mergeCell ref="E12:F12"/>
    <mergeCell ref="E13:F13"/>
    <mergeCell ref="A56:A57"/>
    <mergeCell ref="B46:C46"/>
    <mergeCell ref="B47:C47"/>
    <mergeCell ref="A44:H44"/>
    <mergeCell ref="B45:C45"/>
    <mergeCell ref="B56:B57"/>
    <mergeCell ref="C56:C57"/>
    <mergeCell ref="D56:D57"/>
    <mergeCell ref="E56:E57"/>
    <mergeCell ref="F56:F57"/>
    <mergeCell ref="A54:G54"/>
    <mergeCell ref="B40:F40"/>
    <mergeCell ref="E14:F14"/>
    <mergeCell ref="E15:F15"/>
    <mergeCell ref="A1:A4"/>
    <mergeCell ref="B38:F38"/>
    <mergeCell ref="A35:H35"/>
    <mergeCell ref="B1:F1"/>
    <mergeCell ref="B4:F4"/>
    <mergeCell ref="G16:H16"/>
    <mergeCell ref="G17:H17"/>
    <mergeCell ref="E16:F16"/>
    <mergeCell ref="B3:F3"/>
    <mergeCell ref="B2:F2"/>
    <mergeCell ref="G13:H13"/>
    <mergeCell ref="G14:H14"/>
    <mergeCell ref="G15:H15"/>
  </mergeCells>
  <dataValidations count="2">
    <dataValidation type="list" allowBlank="1" showInputMessage="1" showErrorMessage="1" sqref="P5 G12:H12" xr:uid="{00000000-0002-0000-0000-000000000000}">
      <formula1>"I, II, III, IV, V"</formula1>
    </dataValidation>
    <dataValidation type="list" allowBlank="1" showInputMessage="1" showErrorMessage="1" sqref="G13:H13" xr:uid="{00000000-0002-0000-0000-000001000000}">
      <formula1>"Basishonorarsatz, Viertelsatz, Mittelsatz, Dreiviertelsatz, oberer Honorarsatz"</formula1>
    </dataValidation>
  </dataValidations>
  <pageMargins left="0.70866141732283472" right="0.59055118110236227" top="0.59055118110236227" bottom="0.78740157480314965" header="0" footer="0.31496062992125984"/>
  <pageSetup paperSize="9" scale="53" fitToHeight="0" orientation="portrait" r:id="rId2"/>
  <headerFooter>
    <oddFooter>&amp;L&amp;"Open Sans,Standard"&amp;7&amp;F&amp;C&amp;"Open Sans,Standard"&amp;7Seite &amp;P von &amp;N&amp;R&amp;"Open Sans,Standard"&amp;7Druck: &amp;D</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EB5D7D34F35DA46ADB83CE8599A331F" ma:contentTypeVersion="14" ma:contentTypeDescription="Ein neues Dokument erstellen." ma:contentTypeScope="" ma:versionID="6d09a65beae0a88e5d579af08154fe63">
  <xsd:schema xmlns:xsd="http://www.w3.org/2001/XMLSchema" xmlns:xs="http://www.w3.org/2001/XMLSchema" xmlns:p="http://schemas.microsoft.com/office/2006/metadata/properties" xmlns:ns2="e80cc7b9-0f4e-4957-8974-96b1d71ab052" xmlns:ns3="7e10dbf0-aa16-434b-854a-70ab1961d183" targetNamespace="http://schemas.microsoft.com/office/2006/metadata/properties" ma:root="true" ma:fieldsID="e13323a77b994ffec03a691cd4aa9d60" ns2:_="" ns3:_="">
    <xsd:import namespace="e80cc7b9-0f4e-4957-8974-96b1d71ab052"/>
    <xsd:import namespace="7e10dbf0-aa16-434b-854a-70ab1961d1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0cc7b9-0f4e-4957-8974-96b1d71ab0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de20d9a7-0237-4881-a325-41f02ef2b52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10dbf0-aa16-434b-854a-70ab1961d1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71487b9-c954-4b10-8cd1-b1657d934a36}" ma:internalName="TaxCatchAll" ma:showField="CatchAllData" ma:web="7e10dbf0-aa16-434b-854a-70ab1961d1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80cc7b9-0f4e-4957-8974-96b1d71ab052">
      <Terms xmlns="http://schemas.microsoft.com/office/infopath/2007/PartnerControls"/>
    </lcf76f155ced4ddcb4097134ff3c332f>
    <TaxCatchAll xmlns="7e10dbf0-aa16-434b-854a-70ab1961d18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4C042F-281B-4831-B7A6-1428A6A5C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0cc7b9-0f4e-4957-8974-96b1d71ab052"/>
    <ds:schemaRef ds:uri="7e10dbf0-aa16-434b-854a-70ab1961d1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756F80-AC9B-44B5-A168-630B9AF9ED4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e10dbf0-aa16-434b-854a-70ab1961d183"/>
    <ds:schemaRef ds:uri="e80cc7b9-0f4e-4957-8974-96b1d71ab052"/>
    <ds:schemaRef ds:uri="http://www.w3.org/XML/1998/namespace"/>
    <ds:schemaRef ds:uri="http://purl.org/dc/dcmitype/"/>
  </ds:schemaRefs>
</ds:datastoreItem>
</file>

<file path=customXml/itemProps3.xml><?xml version="1.0" encoding="utf-8"?>
<ds:datastoreItem xmlns:ds="http://schemas.openxmlformats.org/officeDocument/2006/customXml" ds:itemID="{B65806B6-A22C-4B09-9788-1988DC1835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Preisblatt</vt:lpstr>
      <vt:lpstr>Preisblatt!Druckbereich</vt:lpstr>
      <vt:lpstr>Preisblatt!Drucktitel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maxeiner@abante.de</dc:creator>
  <cp:lastModifiedBy>abante | RA Anne Grahl</cp:lastModifiedBy>
  <cp:lastPrinted>2024-10-02T14:06:47Z</cp:lastPrinted>
  <dcterms:created xsi:type="dcterms:W3CDTF">2022-09-13T12:05:01Z</dcterms:created>
  <dcterms:modified xsi:type="dcterms:W3CDTF">2024-12-17T14:03:16Z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0x01010088A8E7634683CA4191221435F0F93EB8</vt:lpwstr>
  </property>
  <property fmtid="{D5CDD505-2E9C-101B-9397-08002B2CF9AE}" pid="3" name="MediaServiceImageTags">
    <vt:lpwstr/>
  </property>
</Properties>
</file>