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64_VgV_AWO_Psychiatriezentrum_Halle\4_Angebotsphase\4.1_Aufforderung-zur-Angebotsabgabe\"/>
    </mc:Choice>
  </mc:AlternateContent>
  <xr:revisionPtr revIDLastSave="0" documentId="13_ncr:1_{BA810A74-36DC-4E1A-A117-528144367783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Mitzuverarb. Bausubstanz" sheetId="2" r:id="rId2"/>
  </sheets>
  <definedNames>
    <definedName name="_xlnm.Print_Area" localSheetId="0">Honorardatenblatt!$A$1:$F$39</definedName>
    <definedName name="_xlnm.Print_Area" localSheetId="1">'Mitzuverarb. Bausubstanz'!$A$1:$K$58</definedName>
    <definedName name="_xlnm.Print_Titles" localSheetId="0">Honorardatenblatt!$1:$5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" l="1"/>
  <c r="C28" i="2"/>
  <c r="C27" i="2"/>
  <c r="C26" i="2"/>
  <c r="E26" i="2" s="1"/>
  <c r="E29" i="2" s="1"/>
  <c r="C31" i="2" s="1"/>
  <c r="D13" i="2"/>
  <c r="C14" i="2" s="1"/>
  <c r="C15" i="2" s="1"/>
  <c r="C19" i="2" s="1"/>
  <c r="C33" i="2" s="1"/>
  <c r="D12" i="1"/>
  <c r="C35" i="2" l="1"/>
  <c r="C45" i="2" s="1"/>
  <c r="C52" i="2" s="1"/>
  <c r="C54" i="2" s="1"/>
  <c r="C57" i="2" s="1"/>
  <c r="D11" i="1"/>
  <c r="E26" i="1"/>
  <c r="D14" i="1"/>
  <c r="D13" i="1"/>
  <c r="D10" i="1"/>
  <c r="C43" i="2" l="1"/>
  <c r="F11" i="1"/>
  <c r="F12" i="1"/>
  <c r="F10" i="1"/>
  <c r="F13" i="1" l="1"/>
  <c r="F14" i="1" l="1"/>
  <c r="F15" i="1" s="1"/>
  <c r="D15" i="1"/>
  <c r="F16" i="1" l="1"/>
  <c r="F17" i="1" s="1"/>
  <c r="F33" i="1" l="1"/>
  <c r="F34" i="1" s="1"/>
  <c r="F35" i="1" s="1"/>
  <c r="F36" i="1" l="1"/>
  <c r="F37" i="1" s="1"/>
</calcChain>
</file>

<file path=xl/sharedStrings.xml><?xml version="1.0" encoding="utf-8"?>
<sst xmlns="http://schemas.openxmlformats.org/spreadsheetml/2006/main" count="127" uniqueCount="105">
  <si>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</si>
  <si>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</si>
  <si>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</si>
  <si>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</si>
  <si>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</si>
  <si>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</si>
  <si>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</si>
  <si>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</si>
  <si>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</si>
  <si>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</si>
  <si>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</si>
  <si>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</si>
  <si>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</si>
  <si>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</si>
  <si>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</si>
  <si>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</si>
  <si>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</si>
  <si>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</si>
  <si>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</si>
  <si>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</si>
  <si>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</si>
  <si>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</si>
  <si>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</si>
  <si>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</si>
  <si>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</si>
  <si>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</si>
  <si>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</si>
  <si>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</si>
  <si>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</si>
  <si>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</si>
  <si>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</si>
  <si>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</si>
  <si>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Objektplanung Gebäude</t>
  </si>
  <si>
    <t>davon Leistungsphase 9   (  2 %)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</si>
  <si>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</si>
  <si>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</si>
  <si>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</si>
  <si>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</si>
  <si>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</si>
  <si>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>Summe Honorar Besondere Leistungen:</t>
  </si>
  <si>
    <t>AWO Psychiatriezentrum Halle Umbau Haus 2 - Bauliche Anpassung an die besonderen
Behandlungserfordernisse im Falle einer Pandemie/ Epidemie
Los 1 – Vergabe der Objektplanung Gebäude LPH 5-9</t>
  </si>
  <si>
    <t>Honorarerstangebot des Büros  (Angabe Name+Adresse):</t>
  </si>
  <si>
    <t>Stundensätze gemäß Vertrag §11 (11.3)</t>
  </si>
  <si>
    <t>davon Leistungsphase 8   (31 %)</t>
  </si>
  <si>
    <t>Summe Grundleistungen inkl. Umbauzuschlag</t>
  </si>
  <si>
    <t>davon Leistungsphase 6   (9,2 %)</t>
  </si>
  <si>
    <t xml:space="preserve">Honorar Gundleistungen Objektplanung Gebäude gemäß Vertrag § 3 (3.1 - 3.4): </t>
  </si>
  <si>
    <t>LPH 5 - Aufstellen und Fortschreiben des Baustelleneinrichtungsplanes</t>
  </si>
  <si>
    <t>LPH 5 - Einrichten und Pflegen des Planmanagements, Koordinieren der Einstellung und Versendung aller Ausführungspläne (Hochbau und Fachtechnik), Verwaltung der Zugangsberechtigungen</t>
  </si>
  <si>
    <t>LPH 6+7 - Mitwirken bei der Mittelabflussplanung</t>
  </si>
  <si>
    <t>LPH 8 - Aufstellen, Überwachen und Fortschreiben von differenzierten Terminplänen (Detailterminplanung)</t>
  </si>
  <si>
    <t>LPH 8 - Aufstellen, Überwachen und Fortschreiben eines Zahlungsplanes als Grundlage für die Fördermittelabrufe</t>
  </si>
  <si>
    <t>LPH 8 - Überprüfen der von den Gewerken erstellten Dokumentationsunterlagen auf Richtigkeit und Vollständigkeit</t>
  </si>
  <si>
    <t>LPH 9 - Überwachung der Mangelbeseitigung innerhalb der Verjährungsfristen</t>
  </si>
  <si>
    <t>Gesamthonorar ohne Nebenkosten (A.1.-A.2.)</t>
  </si>
  <si>
    <t>davon Leistungsphase 7   (3,2 %)</t>
  </si>
  <si>
    <t xml:space="preserve">Summe Grundleistungen LPH 5 - 9  (70,4 %)              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</si>
  <si>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05.12.2024)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</si>
  <si>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517.335,33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 einschl. mitzuverarbeitende Bausubstanz: 4.262.901,93 Euro netto, bei 100% Leistungsumfang für LP 1-9)</t>
    </r>
    <r>
      <rPr>
        <sz val="10"/>
        <rFont val="Arial"/>
        <family val="2"/>
      </rPr>
      <t xml:space="preserve">
</t>
    </r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</si>
  <si>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
siehe Vertragsentwurf und Projektbeschreibung des AG, evtl. Bieterinformationen
                                                </t>
    </r>
  </si>
  <si>
    <t xml:space="preserve">Honorar Besondere Leistungen OPL Gebäude gemäß Vertrag § 3 (3.5 - 3.9): </t>
  </si>
  <si>
    <t>Ermittlung mitzuverarbeitender Bausubstanz</t>
  </si>
  <si>
    <t>Grundlage:</t>
  </si>
  <si>
    <t>AHO Schriftenreihe - Heft Nr. 1 HOAI -Planen und Bauen im Bestand "Arbeitshilfen zur Bestimmung der anrechenbaren Kosten aus mitzuverarbeitender Bausubstanz…", Stand Oktober 2018</t>
  </si>
  <si>
    <t>Neubaukosten (Stand 2019, KG300+400):</t>
  </si>
  <si>
    <t>€ brutto/cbm BRI</t>
  </si>
  <si>
    <t>(Quelle BKI)</t>
  </si>
  <si>
    <t>Nebenrechnung Ermittlung Baupreissteigerung:</t>
  </si>
  <si>
    <t>Preissteigerung 2019-2024:</t>
  </si>
  <si>
    <t>(Quelle Stat. Bundesamt)</t>
  </si>
  <si>
    <t>Baupreisindex 1. Quartal 2019:</t>
  </si>
  <si>
    <t>Neubaukosten (Stand 2024, KG 300+400):</t>
  </si>
  <si>
    <t>Baupreisindex 1. Quartal 2024:</t>
  </si>
  <si>
    <t>Baupreissteigerung 2019 - 2024:</t>
  </si>
  <si>
    <t>Anteil KG 300 an (KG300+400):</t>
  </si>
  <si>
    <t>Neubaukosten (Stand 2024, nur KG 300):</t>
  </si>
  <si>
    <t>2.) Bestimmung Wert der mitzuverarbeitenden Bausubstanz</t>
  </si>
  <si>
    <t>Anteil mitzuverarbeitender Bausubstanz gesamt:</t>
  </si>
  <si>
    <t>Nebenrechnung Gewerkezusammenstellung der mitzuverarbeitenden Bausubstanz:</t>
  </si>
  <si>
    <t>Baustelleneinrichtung:</t>
  </si>
  <si>
    <t>von KG300+400 bzw.:</t>
  </si>
  <si>
    <t>von KG300</t>
  </si>
  <si>
    <t xml:space="preserve">wurden hier nicht angesetzt, da auch nicht "mitverarbeitet" </t>
  </si>
  <si>
    <t>Baugrube und Entwässerung:</t>
  </si>
  <si>
    <t>Rohbau:</t>
  </si>
  <si>
    <t>Wert der mitzuverarbeitenden Bausubstanz:</t>
  </si>
  <si>
    <t>Dacharbeiten:</t>
  </si>
  <si>
    <t>Fassaden:</t>
  </si>
  <si>
    <t>Summe mitverarbeiteter Gewerke:</t>
  </si>
  <si>
    <t>3.) Abminderung mvB durch Zustands- und Leistungsfaktoren</t>
  </si>
  <si>
    <t>Zustandsfaktor (ZF):</t>
  </si>
  <si>
    <t>(eher schlechter Erhaltungszustand des Gebäudes)</t>
  </si>
  <si>
    <t>(Leistungsphasen 5-9 nach HOAI)</t>
  </si>
  <si>
    <t>abgeminderter Wert der 
mitzuverarbeitenden Bausubstanz:</t>
  </si>
  <si>
    <t>4.) Ermittlung mitzuverarbeitender Bausubstanz gesamt</t>
  </si>
  <si>
    <t>umbauter Raum Haus 2:</t>
  </si>
  <si>
    <t>cbm</t>
  </si>
  <si>
    <t>abgeminderter Wert  
mvB:</t>
  </si>
  <si>
    <t>brutto/cbm BRI</t>
  </si>
  <si>
    <t>brutto</t>
  </si>
  <si>
    <t>netto</t>
  </si>
  <si>
    <t>AWO Psychiatriezentrum Halle Umbau Haus 2 - Bauliche Anpassung an die besonderen Behandlungserfordernisse im Falle einer Pandemie/ Epidemie 
Los 1 – Vergabe der Objektplanung Gebäude LPH 5 - 9</t>
  </si>
  <si>
    <t>1.) Ermittlung Neubauwert</t>
  </si>
  <si>
    <t>Leistungsfaktor (LF):</t>
  </si>
  <si>
    <t>Mitzuverarbeitende Bausubstanz (KG 300):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</si>
</sst>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#,##0.00\ &quot;€ / Std.&quot;"/>
    <numFmt numFmtId="166" formatCode="#,##0.00\ _€"/>
    <numFmt numFmtId="167" formatCode="#,##0\ &quot;€&quot;"/>
    <numFmt numFmtId="168" formatCode="0.0%"/>
    <numFmt numFmtId="169" formatCode="#,##0\ _€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200">
    <xf numFmtId="0" fontId="0" fillId="0" borderId="0" xfId="0"/>
    <xf numFmtId="164" fontId="2" fillId="0" borderId="21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4" fontId="3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2" fillId="0" borderId="13" xfId="0" applyNumberFormat="1" applyFont="1" applyBorder="1" applyAlignment="1">
      <alignment vertical="center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2" fillId="0" borderId="26" xfId="2" applyNumberFormat="1" applyFont="1" applyFill="1" applyBorder="1" applyAlignment="1" applyProtection="1">
      <alignment horizontal="center" vertical="center"/>
    </xf>
    <xf numFmtId="164" fontId="3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0" fontId="3" fillId="0" borderId="16" xfId="2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10" fontId="2" fillId="3" borderId="1" xfId="0" applyNumberFormat="1" applyFont="1" applyFill="1" applyBorder="1" applyAlignment="1" applyProtection="1">
      <alignment horizontal="center" vertical="center"/>
      <protection locked="0"/>
    </xf>
    <xf numFmtId="16" fontId="2" fillId="0" borderId="6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16" fontId="2" fillId="0" borderId="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16" fontId="2" fillId="0" borderId="27" xfId="0" applyNumberFormat="1" applyFont="1" applyBorder="1" applyAlignment="1">
      <alignment horizontal="center" vertical="center" wrapText="1"/>
    </xf>
    <xf numFmtId="16" fontId="2" fillId="0" borderId="14" xfId="0" applyNumberFormat="1" applyFont="1" applyBorder="1" applyAlignment="1">
      <alignment horizontal="center" vertical="top" wrapText="1"/>
    </xf>
    <xf numFmtId="16" fontId="2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2" fillId="0" borderId="0" xfId="0" applyNumberFormat="1" applyFont="1"/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 indent="6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164" fontId="2" fillId="0" borderId="34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/>
    <xf numFmtId="16" fontId="13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" fillId="0" borderId="31" xfId="0" applyFont="1" applyBorder="1" applyAlignment="1">
      <alignment vertical="center" wrapText="1"/>
    </xf>
    <xf numFmtId="10" fontId="2" fillId="3" borderId="32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16" fontId="2" fillId="0" borderId="14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0" xfId="3" applyFont="1" applyBorder="1"/>
    <xf numFmtId="0" fontId="16" fillId="0" borderId="0" xfId="5" applyFont="1" applyBorder="1" applyAlignment="1">
      <alignment vertical="center"/>
    </xf>
    <xf numFmtId="0" fontId="17" fillId="0" borderId="0" xfId="5" applyFont="1" applyBorder="1" applyAlignment="1">
      <alignment horizontal="center" vertical="center"/>
    </xf>
    <xf numFmtId="164" fontId="4" fillId="0" borderId="0" xfId="4" applyNumberFormat="1" applyFont="1" applyBorder="1"/>
    <xf numFmtId="164" fontId="15" fillId="0" borderId="0" xfId="4" applyNumberFormat="1" applyFont="1" applyBorder="1" applyAlignment="1">
      <alignment horizontal="center" vertical="center" wrapText="1"/>
    </xf>
    <xf numFmtId="164" fontId="15" fillId="0" borderId="0" xfId="5" applyNumberFormat="1" applyFont="1" applyBorder="1" applyAlignment="1">
      <alignment horizontal="center" vertical="center"/>
    </xf>
    <xf numFmtId="164" fontId="4" fillId="0" borderId="0" xfId="4" applyNumberFormat="1" applyFont="1" applyBorder="1" applyAlignment="1">
      <alignment horizontal="center"/>
    </xf>
    <xf numFmtId="0" fontId="18" fillId="0" borderId="0" xfId="4" applyFont="1" applyBorder="1"/>
    <xf numFmtId="0" fontId="17" fillId="0" borderId="0" xfId="5" applyFont="1" applyBorder="1" applyAlignment="1">
      <alignment horizontal="center" vertical="center" wrapText="1"/>
    </xf>
    <xf numFmtId="164" fontId="4" fillId="0" borderId="0" xfId="5" applyNumberFormat="1" applyFont="1" applyBorder="1" applyAlignment="1">
      <alignment horizontal="center" vertical="center"/>
    </xf>
    <xf numFmtId="164" fontId="3" fillId="0" borderId="0" xfId="4" applyNumberFormat="1" applyFont="1" applyBorder="1" applyAlignment="1">
      <alignment horizontal="left"/>
    </xf>
    <xf numFmtId="4" fontId="2" fillId="0" borderId="0" xfId="4" applyNumberFormat="1" applyFont="1" applyBorder="1"/>
    <xf numFmtId="164" fontId="2" fillId="0" borderId="0" xfId="4" applyNumberFormat="1" applyFont="1" applyBorder="1" applyAlignment="1">
      <alignment horizontal="center"/>
    </xf>
    <xf numFmtId="164" fontId="2" fillId="0" borderId="0" xfId="4" applyNumberFormat="1" applyFont="1" applyBorder="1"/>
    <xf numFmtId="4" fontId="3" fillId="0" borderId="0" xfId="4" applyNumberFormat="1" applyFont="1" applyBorder="1" applyAlignment="1">
      <alignment vertical="center"/>
    </xf>
    <xf numFmtId="164" fontId="3" fillId="0" borderId="0" xfId="4" applyNumberFormat="1" applyFont="1" applyBorder="1" applyAlignment="1">
      <alignment horizontal="center" vertical="center"/>
    </xf>
    <xf numFmtId="164" fontId="2" fillId="0" borderId="0" xfId="4" applyNumberFormat="1" applyFont="1" applyBorder="1" applyAlignment="1">
      <alignment horizontal="right"/>
    </xf>
    <xf numFmtId="4" fontId="13" fillId="0" borderId="0" xfId="4" applyNumberFormat="1" applyFont="1" applyBorder="1"/>
    <xf numFmtId="0" fontId="19" fillId="0" borderId="0" xfId="4" applyFont="1" applyBorder="1"/>
    <xf numFmtId="164" fontId="19" fillId="0" borderId="0" xfId="4" applyNumberFormat="1" applyFont="1" applyBorder="1"/>
    <xf numFmtId="164" fontId="14" fillId="0" borderId="0" xfId="4" applyNumberFormat="1" applyFont="1" applyBorder="1"/>
    <xf numFmtId="164" fontId="19" fillId="0" borderId="0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left"/>
    </xf>
    <xf numFmtId="0" fontId="8" fillId="0" borderId="0" xfId="4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4" applyFont="1" applyBorder="1" applyAlignment="1">
      <alignment vertical="top" wrapText="1"/>
    </xf>
    <xf numFmtId="164" fontId="3" fillId="0" borderId="0" xfId="4" applyNumberFormat="1" applyFont="1" applyBorder="1" applyAlignment="1">
      <alignment horizontal="left" vertical="top" wrapText="1"/>
    </xf>
    <xf numFmtId="4" fontId="20" fillId="0" borderId="0" xfId="4" applyNumberFormat="1" applyFont="1" applyBorder="1"/>
    <xf numFmtId="164" fontId="2" fillId="0" borderId="0" xfId="4" applyNumberFormat="1" applyFont="1" applyBorder="1" applyAlignment="1">
      <alignment horizontal="center" wrapText="1"/>
    </xf>
    <xf numFmtId="164" fontId="2" fillId="0" borderId="0" xfId="4" applyNumberFormat="1" applyFont="1" applyBorder="1" applyAlignment="1">
      <alignment horizontal="right" wrapText="1"/>
    </xf>
    <xf numFmtId="164" fontId="3" fillId="0" borderId="0" xfId="4" applyNumberFormat="1" applyFont="1" applyBorder="1" applyAlignment="1">
      <alignment horizontal="center" wrapText="1"/>
    </xf>
    <xf numFmtId="166" fontId="2" fillId="0" borderId="0" xfId="4" applyNumberFormat="1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1" fillId="0" borderId="0" xfId="4" applyFont="1" applyBorder="1" applyAlignment="1">
      <alignment wrapText="1"/>
    </xf>
    <xf numFmtId="4" fontId="22" fillId="0" borderId="0" xfId="4" applyNumberFormat="1" applyFont="1" applyBorder="1" applyAlignment="1">
      <alignment horizontal="center"/>
    </xf>
    <xf numFmtId="167" fontId="2" fillId="0" borderId="0" xfId="4" applyNumberFormat="1" applyFont="1" applyBorder="1" applyAlignment="1">
      <alignment horizontal="center"/>
    </xf>
    <xf numFmtId="164" fontId="22" fillId="0" borderId="0" xfId="4" applyNumberFormat="1" applyFont="1" applyBorder="1"/>
    <xf numFmtId="164" fontId="22" fillId="0" borderId="0" xfId="4" applyNumberFormat="1" applyFont="1" applyBorder="1" applyAlignment="1">
      <alignment horizontal="center"/>
    </xf>
    <xf numFmtId="4" fontId="23" fillId="0" borderId="0" xfId="4" applyNumberFormat="1" applyFont="1" applyBorder="1"/>
    <xf numFmtId="168" fontId="22" fillId="0" borderId="0" xfId="4" applyNumberFormat="1" applyFont="1" applyBorder="1" applyAlignment="1">
      <alignment horizontal="center"/>
    </xf>
    <xf numFmtId="166" fontId="22" fillId="0" borderId="0" xfId="4" applyNumberFormat="1" applyFont="1" applyBorder="1" applyAlignment="1">
      <alignment horizontal="center"/>
    </xf>
    <xf numFmtId="4" fontId="3" fillId="0" borderId="0" xfId="4" applyNumberFormat="1" applyFont="1" applyBorder="1" applyAlignment="1">
      <alignment horizontal="right" vertical="center" wrapText="1"/>
    </xf>
    <xf numFmtId="167" fontId="3" fillId="0" borderId="0" xfId="4" applyNumberFormat="1" applyFont="1" applyBorder="1" applyAlignment="1">
      <alignment horizontal="center" vertical="center"/>
    </xf>
    <xf numFmtId="164" fontId="3" fillId="0" borderId="0" xfId="4" applyNumberFormat="1" applyFont="1" applyBorder="1" applyAlignment="1">
      <alignment horizontal="left" vertical="center"/>
    </xf>
    <xf numFmtId="4" fontId="2" fillId="0" borderId="0" xfId="4" applyNumberFormat="1" applyFont="1" applyBorder="1" applyAlignment="1">
      <alignment horizontal="left"/>
    </xf>
    <xf numFmtId="4" fontId="22" fillId="0" borderId="0" xfId="4" applyNumberFormat="1" applyFont="1" applyBorder="1" applyAlignment="1">
      <alignment horizontal="right"/>
    </xf>
    <xf numFmtId="4" fontId="22" fillId="0" borderId="0" xfId="4" applyNumberFormat="1" applyFont="1" applyBorder="1" applyAlignment="1">
      <alignment wrapText="1"/>
    </xf>
    <xf numFmtId="0" fontId="22" fillId="0" borderId="0" xfId="5" applyFont="1" applyBorder="1" applyAlignment="1">
      <alignment wrapText="1"/>
    </xf>
    <xf numFmtId="164" fontId="22" fillId="0" borderId="0" xfId="4" applyNumberFormat="1" applyFont="1" applyBorder="1" applyAlignment="1">
      <alignment horizontal="right"/>
    </xf>
    <xf numFmtId="0" fontId="3" fillId="0" borderId="0" xfId="5" applyFont="1" applyBorder="1" applyAlignment="1">
      <alignment horizontal="right" vertical="center" wrapText="1"/>
    </xf>
    <xf numFmtId="4" fontId="22" fillId="0" borderId="0" xfId="4" applyNumberFormat="1" applyFont="1" applyBorder="1"/>
    <xf numFmtId="167" fontId="3" fillId="0" borderId="0" xfId="5" applyNumberFormat="1" applyFont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4" fontId="2" fillId="0" borderId="0" xfId="4" applyNumberFormat="1" applyFont="1" applyBorder="1" applyAlignment="1">
      <alignment vertical="top"/>
    </xf>
    <xf numFmtId="164" fontId="2" fillId="0" borderId="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vertical="top"/>
    </xf>
    <xf numFmtId="4" fontId="2" fillId="0" borderId="0" xfId="4" applyNumberFormat="1" applyFont="1" applyBorder="1" applyAlignment="1">
      <alignment horizontal="right" vertical="top"/>
    </xf>
    <xf numFmtId="164" fontId="2" fillId="0" borderId="0" xfId="4" applyNumberFormat="1" applyFont="1" applyBorder="1" applyAlignment="1">
      <alignment horizontal="right" vertical="top"/>
    </xf>
    <xf numFmtId="167" fontId="2" fillId="0" borderId="0" xfId="4" applyNumberFormat="1" applyFont="1" applyBorder="1" applyAlignment="1">
      <alignment horizontal="center" vertical="top"/>
    </xf>
    <xf numFmtId="168" fontId="22" fillId="0" borderId="0" xfId="4" applyNumberFormat="1" applyFont="1" applyBorder="1" applyAlignment="1">
      <alignment horizontal="center" vertical="top"/>
    </xf>
    <xf numFmtId="4" fontId="13" fillId="0" borderId="0" xfId="4" applyNumberFormat="1" applyFont="1" applyBorder="1" applyAlignment="1">
      <alignment vertical="top"/>
    </xf>
    <xf numFmtId="164" fontId="22" fillId="0" borderId="0" xfId="4" applyNumberFormat="1" applyFont="1" applyBorder="1" applyAlignment="1">
      <alignment horizontal="left"/>
    </xf>
    <xf numFmtId="4" fontId="2" fillId="0" borderId="0" xfId="4" applyNumberFormat="1" applyFont="1" applyBorder="1" applyAlignment="1">
      <alignment horizontal="center"/>
    </xf>
    <xf numFmtId="0" fontId="3" fillId="0" borderId="0" xfId="5" applyFont="1" applyBorder="1" applyAlignment="1">
      <alignment horizontal="right" vertical="center" wrapText="1"/>
    </xf>
    <xf numFmtId="167" fontId="3" fillId="0" borderId="0" xfId="5" applyNumberFormat="1" applyFont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169" fontId="2" fillId="0" borderId="0" xfId="4" applyNumberFormat="1" applyFont="1" applyBorder="1" applyAlignment="1">
      <alignment horizontal="center"/>
    </xf>
    <xf numFmtId="164" fontId="3" fillId="0" borderId="0" xfId="4" applyNumberFormat="1" applyFont="1" applyBorder="1" applyAlignment="1">
      <alignment horizontal="center"/>
    </xf>
    <xf numFmtId="164" fontId="3" fillId="0" borderId="0" xfId="4" applyNumberFormat="1" applyFont="1" applyBorder="1" applyAlignment="1">
      <alignment vertical="center"/>
    </xf>
    <xf numFmtId="0" fontId="13" fillId="0" borderId="0" xfId="4" applyFont="1" applyBorder="1"/>
    <xf numFmtId="164" fontId="13" fillId="0" borderId="0" xfId="4" applyNumberFormat="1" applyFont="1" applyBorder="1"/>
    <xf numFmtId="164" fontId="13" fillId="0" borderId="0" xfId="4" applyNumberFormat="1" applyFont="1" applyBorder="1" applyAlignment="1">
      <alignment horizontal="center"/>
    </xf>
    <xf numFmtId="0" fontId="24" fillId="0" borderId="0" xfId="5" applyFont="1" applyBorder="1" applyAlignment="1">
      <alignment vertical="center"/>
    </xf>
    <xf numFmtId="0" fontId="24" fillId="0" borderId="0" xfId="5" applyFont="1" applyBorder="1" applyAlignment="1">
      <alignment vertical="center" wrapText="1"/>
    </xf>
    <xf numFmtId="167" fontId="3" fillId="0" borderId="0" xfId="4" applyNumberFormat="1" applyFont="1" applyBorder="1" applyAlignment="1">
      <alignment vertical="center"/>
    </xf>
    <xf numFmtId="167" fontId="24" fillId="0" borderId="0" xfId="5" applyNumberFormat="1" applyFont="1" applyBorder="1" applyAlignment="1">
      <alignment vertical="center"/>
    </xf>
    <xf numFmtId="164" fontId="7" fillId="0" borderId="0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left"/>
    </xf>
  </cellXfs>
  <cellStyles count="6">
    <cellStyle name="Prozent" xfId="2" builtinId="5"/>
    <cellStyle name="Prozent 2" xfId="1" xr:uid="{00000000-0005-0000-0000-000000000000}"/>
    <cellStyle name="Standard" xfId="0" builtinId="0"/>
    <cellStyle name="Standard 3 5" xfId="4" xr:uid="{BCFD0913-75BE-4FD1-B65E-F04D03C3CB61}"/>
    <cellStyle name="Standard 4 3" xfId="3" xr:uid="{65D4EB49-040E-4BBF-95CD-8888FCB64C29}"/>
    <cellStyle name="Standard 8" xfId="5" xr:uid="{F6A95C90-E8DE-425B-AAB7-C133AC5AE4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showRuler="0" zoomScaleNormal="100" workbookViewId="0">
      <selection activeCell="C3" sqref="C3:F3"/>
    </sheetView>
  </sheetViews>
  <sheetFormatPr baseColWidth="10" defaultColWidth="11.42578125" defaultRowHeight="12.75" x14ac:dyDescent="0.2"/>
  <cols>
    <col min="1" max="1" width="7" style="12" bestFit="1" customWidth="1"/>
    <col min="2" max="2" width="42" style="12" customWidth="1"/>
    <col min="3" max="3" width="15.85546875" style="12" customWidth="1"/>
    <col min="4" max="4" width="16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1.7109375" style="12" bestFit="1" customWidth="1"/>
    <col min="10" max="13" width="11.42578125" style="12"/>
    <col min="14" max="14" width="11.42578125" style="65"/>
    <col min="15" max="16" width="14.28515625" style="65" bestFit="1" customWidth="1"/>
    <col min="17" max="17" width="13.28515625" style="65" bestFit="1" customWidth="1"/>
    <col min="18" max="16384" width="11.42578125" style="12"/>
  </cols>
  <sheetData>
    <row r="1" spans="1:17" s="6" customFormat="1" ht="39.75" customHeight="1" x14ac:dyDescent="0.25">
      <c r="A1" s="96" t="s">
        <v>40</v>
      </c>
      <c r="B1" s="97"/>
      <c r="C1" s="97"/>
      <c r="D1" s="97"/>
      <c r="E1" s="95" t="s">
        <v>57</v>
      </c>
      <c r="F1" s="95"/>
      <c r="N1" s="58"/>
      <c r="O1" s="58"/>
      <c r="P1" s="58"/>
      <c r="Q1" s="58"/>
    </row>
    <row r="2" spans="1:17" s="7" customFormat="1" ht="16.5" customHeight="1" thickBot="1" x14ac:dyDescent="0.25">
      <c r="A2" s="39"/>
      <c r="B2" s="39"/>
      <c r="C2" s="106" t="s">
        <v>41</v>
      </c>
      <c r="D2" s="106"/>
      <c r="E2" s="106"/>
      <c r="F2" s="106"/>
      <c r="N2" s="59"/>
      <c r="O2" s="59"/>
      <c r="P2" s="59"/>
      <c r="Q2" s="59"/>
    </row>
    <row r="3" spans="1:17" s="8" customFormat="1" ht="39" customHeight="1" thickBot="1" x14ac:dyDescent="0.25">
      <c r="A3" s="98" t="s">
        <v>59</v>
      </c>
      <c r="B3" s="99"/>
      <c r="C3" s="103"/>
      <c r="D3" s="104"/>
      <c r="E3" s="104"/>
      <c r="F3" s="105"/>
      <c r="N3" s="60"/>
      <c r="O3" s="60"/>
      <c r="P3" s="60"/>
      <c r="Q3" s="60"/>
    </row>
    <row r="4" spans="1:17" ht="4.5" customHeight="1" thickBot="1" x14ac:dyDescent="0.25"/>
    <row r="5" spans="1:17" s="5" customFormat="1" ht="13.5" thickBot="1" x14ac:dyDescent="0.25">
      <c r="A5" s="100" t="s">
        <v>3</v>
      </c>
      <c r="B5" s="101"/>
      <c r="C5" s="101"/>
      <c r="D5" s="101"/>
      <c r="E5" s="101"/>
      <c r="F5" s="102"/>
      <c r="N5" s="61"/>
      <c r="O5" s="61"/>
      <c r="P5" s="61"/>
      <c r="Q5" s="61"/>
    </row>
    <row r="6" spans="1:17" s="9" customFormat="1" ht="20.100000000000001" customHeight="1" x14ac:dyDescent="0.2">
      <c r="A6" s="29" t="s">
        <v>18</v>
      </c>
      <c r="B6" s="53" t="s">
        <v>32</v>
      </c>
      <c r="C6" s="54"/>
      <c r="D6" s="54"/>
      <c r="E6" s="54"/>
      <c r="F6" s="55"/>
      <c r="G6" s="4"/>
      <c r="N6" s="62"/>
      <c r="O6" s="62"/>
      <c r="P6" s="62"/>
      <c r="Q6" s="62"/>
    </row>
    <row r="7" spans="1:17" s="22" customFormat="1" ht="15" customHeight="1" x14ac:dyDescent="0.2">
      <c r="A7" s="45" t="s">
        <v>12</v>
      </c>
      <c r="B7" s="46" t="s">
        <v>46</v>
      </c>
      <c r="C7" s="47"/>
      <c r="D7" s="47"/>
      <c r="E7" s="47"/>
      <c r="F7" s="57"/>
      <c r="N7" s="63"/>
      <c r="O7" s="63"/>
      <c r="P7" s="63"/>
      <c r="Q7" s="63"/>
    </row>
    <row r="8" spans="1:17" s="22" customFormat="1" ht="21" customHeight="1" x14ac:dyDescent="0.2">
      <c r="A8" s="30" t="s">
        <v>9</v>
      </c>
      <c r="B8" s="114" t="s">
        <v>0</v>
      </c>
      <c r="C8" s="115"/>
      <c r="D8" s="43" t="s">
        <v>2</v>
      </c>
      <c r="E8" s="43" t="s">
        <v>5</v>
      </c>
      <c r="F8" s="44" t="s">
        <v>1</v>
      </c>
      <c r="N8" s="63"/>
      <c r="O8" s="63"/>
      <c r="P8" s="63"/>
      <c r="Q8" s="63"/>
    </row>
    <row r="9" spans="1:17" s="10" customFormat="1" ht="66" customHeight="1" x14ac:dyDescent="0.2">
      <c r="A9" s="37"/>
      <c r="B9" s="116" t="s">
        <v>58</v>
      </c>
      <c r="C9" s="117"/>
      <c r="D9" s="3">
        <v>517335.33</v>
      </c>
      <c r="E9" s="35" t="s">
        <v>26</v>
      </c>
      <c r="F9" s="13"/>
      <c r="I9" s="40"/>
      <c r="N9" s="40"/>
      <c r="O9" s="40"/>
      <c r="P9" s="40"/>
      <c r="Q9" s="40"/>
    </row>
    <row r="10" spans="1:17" s="5" customFormat="1" ht="17.100000000000001" customHeight="1" x14ac:dyDescent="0.2">
      <c r="A10" s="25"/>
      <c r="B10" s="42" t="s">
        <v>34</v>
      </c>
      <c r="C10" s="41"/>
      <c r="D10" s="1">
        <f>(0.25*D$9)</f>
        <v>129333.8325</v>
      </c>
      <c r="E10" s="14"/>
      <c r="F10" s="13">
        <f t="shared" ref="F10:F14" si="0">($D10*E10)</f>
        <v>0</v>
      </c>
      <c r="N10" s="61"/>
      <c r="O10" s="61"/>
      <c r="P10" s="61"/>
      <c r="Q10" s="61"/>
    </row>
    <row r="11" spans="1:17" s="5" customFormat="1" ht="17.100000000000001" customHeight="1" x14ac:dyDescent="0.2">
      <c r="A11" s="25"/>
      <c r="B11" s="42" t="s">
        <v>45</v>
      </c>
      <c r="C11" s="41"/>
      <c r="D11" s="1">
        <f>(0.092*D$9)</f>
        <v>47594.850360000004</v>
      </c>
      <c r="E11" s="14"/>
      <c r="F11" s="13">
        <f t="shared" si="0"/>
        <v>0</v>
      </c>
      <c r="N11" s="61"/>
      <c r="O11" s="61"/>
      <c r="P11" s="61"/>
      <c r="Q11" s="61"/>
    </row>
    <row r="12" spans="1:17" s="5" customFormat="1" ht="17.100000000000001" customHeight="1" x14ac:dyDescent="0.2">
      <c r="A12" s="25"/>
      <c r="B12" s="42" t="s">
        <v>55</v>
      </c>
      <c r="C12" s="41"/>
      <c r="D12" s="1">
        <f>(0.032*D$9)</f>
        <v>16554.73056</v>
      </c>
      <c r="E12" s="14"/>
      <c r="F12" s="13">
        <f t="shared" si="0"/>
        <v>0</v>
      </c>
      <c r="N12" s="61"/>
      <c r="O12" s="61"/>
      <c r="P12" s="61"/>
      <c r="Q12" s="61"/>
    </row>
    <row r="13" spans="1:17" s="5" customFormat="1" ht="17.100000000000001" customHeight="1" x14ac:dyDescent="0.2">
      <c r="A13" s="25"/>
      <c r="B13" s="42" t="s">
        <v>43</v>
      </c>
      <c r="C13" s="41"/>
      <c r="D13" s="1">
        <f>(0.31*D$9)</f>
        <v>160373.9523</v>
      </c>
      <c r="E13" s="14"/>
      <c r="F13" s="13">
        <f t="shared" si="0"/>
        <v>0</v>
      </c>
      <c r="N13" s="61"/>
      <c r="O13" s="61"/>
      <c r="P13" s="61"/>
      <c r="Q13" s="61"/>
    </row>
    <row r="14" spans="1:17" s="5" customFormat="1" ht="17.100000000000001" customHeight="1" x14ac:dyDescent="0.2">
      <c r="A14" s="25"/>
      <c r="B14" s="42" t="s">
        <v>33</v>
      </c>
      <c r="C14" s="41"/>
      <c r="D14" s="1">
        <f>(0.02*D$9)</f>
        <v>10346.706600000001</v>
      </c>
      <c r="E14" s="14"/>
      <c r="F14" s="13">
        <f t="shared" si="0"/>
        <v>0</v>
      </c>
      <c r="N14" s="61"/>
      <c r="O14" s="61"/>
      <c r="P14" s="61"/>
      <c r="Q14" s="61"/>
    </row>
    <row r="15" spans="1:17" s="5" customFormat="1" ht="20.100000000000001" customHeight="1" x14ac:dyDescent="0.2">
      <c r="A15" s="25"/>
      <c r="B15" s="112" t="s">
        <v>56</v>
      </c>
      <c r="C15" s="113"/>
      <c r="D15" s="3">
        <f>SUM(D10:D14)</f>
        <v>364204.07231999998</v>
      </c>
      <c r="E15" s="11"/>
      <c r="F15" s="2">
        <f>SUM(F10:F14)</f>
        <v>0</v>
      </c>
      <c r="N15" s="61"/>
      <c r="O15" s="61"/>
      <c r="P15" s="61"/>
      <c r="Q15" s="61"/>
    </row>
    <row r="16" spans="1:17" s="67" customFormat="1" ht="21" customHeight="1" x14ac:dyDescent="0.2">
      <c r="A16" s="66"/>
      <c r="B16" s="69" t="s">
        <v>36</v>
      </c>
      <c r="C16" s="110" t="s">
        <v>11</v>
      </c>
      <c r="D16" s="111"/>
      <c r="E16" s="70"/>
      <c r="F16" s="20">
        <f>ROUND(E16*F15,2)</f>
        <v>0</v>
      </c>
      <c r="N16" s="68"/>
      <c r="O16" s="68"/>
      <c r="P16" s="68"/>
      <c r="Q16" s="68"/>
    </row>
    <row r="17" spans="1:17" s="5" customFormat="1" ht="20.100000000000001" customHeight="1" thickBot="1" x14ac:dyDescent="0.25">
      <c r="A17" s="28"/>
      <c r="B17" s="118" t="s">
        <v>44</v>
      </c>
      <c r="C17" s="119"/>
      <c r="D17" s="119"/>
      <c r="E17" s="52"/>
      <c r="F17" s="17">
        <f>SUM(F15:F16)</f>
        <v>0</v>
      </c>
      <c r="N17" s="61"/>
      <c r="O17" s="61"/>
      <c r="P17" s="61"/>
      <c r="Q17" s="61"/>
    </row>
    <row r="18" spans="1:17" s="22" customFormat="1" ht="15" customHeight="1" x14ac:dyDescent="0.2">
      <c r="A18" s="71" t="s">
        <v>13</v>
      </c>
      <c r="B18" s="72" t="s">
        <v>60</v>
      </c>
      <c r="C18" s="73"/>
      <c r="D18" s="73"/>
      <c r="E18" s="120" t="s">
        <v>37</v>
      </c>
      <c r="F18" s="121"/>
      <c r="N18" s="63"/>
      <c r="O18" s="63"/>
      <c r="P18" s="63"/>
      <c r="Q18" s="63"/>
    </row>
    <row r="19" spans="1:17" s="5" customFormat="1" ht="15" customHeight="1" x14ac:dyDescent="0.2">
      <c r="A19" s="107"/>
      <c r="B19" s="88" t="s">
        <v>47</v>
      </c>
      <c r="C19" s="89"/>
      <c r="D19" s="89"/>
      <c r="E19" s="76"/>
      <c r="F19" s="77"/>
      <c r="N19" s="61"/>
      <c r="O19" s="61"/>
      <c r="P19" s="61"/>
      <c r="Q19" s="61"/>
    </row>
    <row r="20" spans="1:17" s="5" customFormat="1" ht="39.75" customHeight="1" x14ac:dyDescent="0.2">
      <c r="A20" s="108"/>
      <c r="B20" s="88" t="s">
        <v>48</v>
      </c>
      <c r="C20" s="89"/>
      <c r="D20" s="89"/>
      <c r="E20" s="76"/>
      <c r="F20" s="77"/>
      <c r="N20" s="61"/>
      <c r="O20" s="61"/>
      <c r="P20" s="61"/>
      <c r="Q20" s="61"/>
    </row>
    <row r="21" spans="1:17" s="5" customFormat="1" ht="15" customHeight="1" x14ac:dyDescent="0.2">
      <c r="A21" s="108"/>
      <c r="B21" s="88" t="s">
        <v>49</v>
      </c>
      <c r="C21" s="89"/>
      <c r="D21" s="89"/>
      <c r="E21" s="76"/>
      <c r="F21" s="77"/>
      <c r="N21" s="61"/>
      <c r="O21" s="61"/>
      <c r="P21" s="61"/>
      <c r="Q21" s="61"/>
    </row>
    <row r="22" spans="1:17" s="5" customFormat="1" ht="25.5" customHeight="1" x14ac:dyDescent="0.2">
      <c r="A22" s="108"/>
      <c r="B22" s="88" t="s">
        <v>50</v>
      </c>
      <c r="C22" s="89"/>
      <c r="D22" s="89"/>
      <c r="E22" s="76"/>
      <c r="F22" s="77"/>
      <c r="N22" s="61"/>
      <c r="O22" s="61"/>
      <c r="P22" s="61"/>
      <c r="Q22" s="61"/>
    </row>
    <row r="23" spans="1:17" s="5" customFormat="1" ht="23.1" customHeight="1" x14ac:dyDescent="0.2">
      <c r="A23" s="108"/>
      <c r="B23" s="88" t="s">
        <v>51</v>
      </c>
      <c r="C23" s="89"/>
      <c r="D23" s="89"/>
      <c r="E23" s="76"/>
      <c r="F23" s="77"/>
      <c r="N23" s="61"/>
      <c r="O23" s="61"/>
      <c r="P23" s="61"/>
      <c r="Q23" s="61"/>
    </row>
    <row r="24" spans="1:17" s="5" customFormat="1" ht="23.1" customHeight="1" x14ac:dyDescent="0.2">
      <c r="A24" s="108"/>
      <c r="B24" s="88" t="s">
        <v>52</v>
      </c>
      <c r="C24" s="89"/>
      <c r="D24" s="89"/>
      <c r="E24" s="76"/>
      <c r="F24" s="77"/>
      <c r="N24" s="61"/>
      <c r="O24" s="61"/>
      <c r="P24" s="61"/>
      <c r="Q24" s="61"/>
    </row>
    <row r="25" spans="1:17" s="5" customFormat="1" ht="15" customHeight="1" x14ac:dyDescent="0.2">
      <c r="A25" s="108"/>
      <c r="B25" s="88" t="s">
        <v>53</v>
      </c>
      <c r="C25" s="89"/>
      <c r="D25" s="89"/>
      <c r="E25" s="76"/>
      <c r="F25" s="77"/>
      <c r="N25" s="61"/>
      <c r="O25" s="61"/>
      <c r="P25" s="61"/>
      <c r="Q25" s="61"/>
    </row>
    <row r="26" spans="1:17" s="5" customFormat="1" ht="20.100000000000001" customHeight="1" thickBot="1" x14ac:dyDescent="0.25">
      <c r="A26" s="109"/>
      <c r="B26" s="56" t="s">
        <v>39</v>
      </c>
      <c r="C26" s="34"/>
      <c r="D26" s="34"/>
      <c r="E26" s="74">
        <f>SUM(E19:F25)</f>
        <v>0</v>
      </c>
      <c r="F26" s="75"/>
      <c r="N26" s="61"/>
      <c r="O26" s="61"/>
      <c r="P26" s="61"/>
      <c r="Q26" s="61"/>
    </row>
    <row r="27" spans="1:17" s="9" customFormat="1" ht="20.100000000000001" customHeight="1" x14ac:dyDescent="0.2">
      <c r="A27" s="29" t="s">
        <v>19</v>
      </c>
      <c r="B27" s="53" t="s">
        <v>42</v>
      </c>
      <c r="C27" s="54"/>
      <c r="D27" s="54"/>
      <c r="E27" s="54"/>
      <c r="F27" s="55"/>
      <c r="G27" s="4"/>
      <c r="N27" s="62"/>
      <c r="O27" s="62"/>
      <c r="P27" s="62"/>
      <c r="Q27" s="62"/>
    </row>
    <row r="28" spans="1:17" s="22" customFormat="1" ht="16.5" customHeight="1" x14ac:dyDescent="0.2">
      <c r="A28" s="30" t="s">
        <v>9</v>
      </c>
      <c r="B28" s="94" t="s">
        <v>21</v>
      </c>
      <c r="C28" s="78"/>
      <c r="D28" s="31"/>
      <c r="E28" s="78" t="s">
        <v>28</v>
      </c>
      <c r="F28" s="79"/>
      <c r="N28" s="63"/>
      <c r="O28" s="63"/>
      <c r="P28" s="63"/>
      <c r="Q28" s="63"/>
    </row>
    <row r="29" spans="1:17" s="5" customFormat="1" ht="15" customHeight="1" x14ac:dyDescent="0.2">
      <c r="A29" s="32" t="s">
        <v>14</v>
      </c>
      <c r="B29" s="88" t="s">
        <v>27</v>
      </c>
      <c r="C29" s="89"/>
      <c r="D29" s="26"/>
      <c r="E29" s="90"/>
      <c r="F29" s="91"/>
      <c r="N29" s="61"/>
      <c r="O29" s="61"/>
      <c r="P29" s="61"/>
      <c r="Q29" s="61"/>
    </row>
    <row r="30" spans="1:17" s="5" customFormat="1" ht="15" customHeight="1" x14ac:dyDescent="0.2">
      <c r="A30" s="32" t="s">
        <v>15</v>
      </c>
      <c r="B30" s="88" t="s">
        <v>31</v>
      </c>
      <c r="C30" s="89"/>
      <c r="D30" s="26"/>
      <c r="E30" s="90"/>
      <c r="F30" s="91"/>
      <c r="N30" s="61"/>
      <c r="O30" s="61"/>
      <c r="P30" s="61"/>
      <c r="Q30" s="61"/>
    </row>
    <row r="31" spans="1:17" s="5" customFormat="1" ht="15" customHeight="1" thickBot="1" x14ac:dyDescent="0.25">
      <c r="A31" s="28" t="s">
        <v>22</v>
      </c>
      <c r="B31" s="83" t="s">
        <v>38</v>
      </c>
      <c r="C31" s="84"/>
      <c r="D31" s="85"/>
      <c r="E31" s="86"/>
      <c r="F31" s="87"/>
      <c r="N31" s="61"/>
      <c r="O31" s="61"/>
      <c r="P31" s="61"/>
      <c r="Q31" s="61"/>
    </row>
    <row r="32" spans="1:17" s="9" customFormat="1" ht="20.100000000000001" customHeight="1" x14ac:dyDescent="0.2">
      <c r="A32" s="29" t="s">
        <v>20</v>
      </c>
      <c r="B32" s="53" t="s">
        <v>35</v>
      </c>
      <c r="C32" s="54"/>
      <c r="D32" s="54"/>
      <c r="E32" s="54"/>
      <c r="F32" s="55"/>
      <c r="G32" s="4"/>
      <c r="N32" s="62"/>
      <c r="O32" s="62"/>
      <c r="P32" s="62"/>
      <c r="Q32" s="62"/>
    </row>
    <row r="33" spans="1:17" s="5" customFormat="1" ht="21" customHeight="1" x14ac:dyDescent="0.2">
      <c r="A33" s="38" t="s">
        <v>16</v>
      </c>
      <c r="B33" s="48" t="s">
        <v>54</v>
      </c>
      <c r="C33" s="48"/>
      <c r="D33" s="49"/>
      <c r="E33" s="50" t="s">
        <v>6</v>
      </c>
      <c r="F33" s="51">
        <f>F17+E26</f>
        <v>0</v>
      </c>
      <c r="N33" s="61"/>
      <c r="O33" s="61"/>
      <c r="P33" s="61"/>
      <c r="Q33" s="61"/>
    </row>
    <row r="34" spans="1:17" s="5" customFormat="1" ht="21" customHeight="1" x14ac:dyDescent="0.2">
      <c r="A34" s="24" t="s">
        <v>17</v>
      </c>
      <c r="B34" s="26" t="s">
        <v>10</v>
      </c>
      <c r="C34" s="92" t="s">
        <v>11</v>
      </c>
      <c r="D34" s="93"/>
      <c r="E34" s="27"/>
      <c r="F34" s="20">
        <f>ROUND(E34*F33,2)</f>
        <v>0</v>
      </c>
      <c r="N34" s="61"/>
      <c r="O34" s="61"/>
      <c r="P34" s="61"/>
      <c r="Q34" s="61"/>
    </row>
    <row r="35" spans="1:17" s="5" customFormat="1" ht="21" customHeight="1" x14ac:dyDescent="0.2">
      <c r="A35" s="32" t="s">
        <v>23</v>
      </c>
      <c r="B35" s="33" t="s">
        <v>8</v>
      </c>
      <c r="C35" s="33"/>
      <c r="D35" s="15"/>
      <c r="E35" s="11" t="s">
        <v>6</v>
      </c>
      <c r="F35" s="2">
        <f>F33+F34</f>
        <v>0</v>
      </c>
      <c r="N35" s="61"/>
      <c r="O35" s="61"/>
      <c r="P35" s="61"/>
      <c r="Q35" s="61"/>
    </row>
    <row r="36" spans="1:17" s="5" customFormat="1" ht="21" customHeight="1" x14ac:dyDescent="0.2">
      <c r="A36" s="32" t="s">
        <v>24</v>
      </c>
      <c r="B36" s="33" t="s">
        <v>4</v>
      </c>
      <c r="C36" s="33"/>
      <c r="D36" s="18"/>
      <c r="E36" s="21">
        <v>0.19</v>
      </c>
      <c r="F36" s="19">
        <f>ROUND(E36*F35,2)</f>
        <v>0</v>
      </c>
      <c r="N36" s="61"/>
      <c r="O36" s="61"/>
      <c r="P36" s="61"/>
      <c r="Q36" s="61"/>
    </row>
    <row r="37" spans="1:17" s="16" customFormat="1" ht="21" customHeight="1" thickBot="1" x14ac:dyDescent="0.25">
      <c r="A37" s="36" t="s">
        <v>25</v>
      </c>
      <c r="B37" s="33" t="s">
        <v>8</v>
      </c>
      <c r="C37" s="34"/>
      <c r="D37" s="34"/>
      <c r="E37" s="23" t="s">
        <v>7</v>
      </c>
      <c r="F37" s="17">
        <f>F35+F36</f>
        <v>0</v>
      </c>
      <c r="N37" s="64"/>
      <c r="O37" s="64"/>
      <c r="P37" s="64"/>
      <c r="Q37" s="64"/>
    </row>
    <row r="38" spans="1:17" s="9" customFormat="1" ht="20.100000000000001" customHeight="1" x14ac:dyDescent="0.2">
      <c r="A38" s="29" t="s">
        <v>29</v>
      </c>
      <c r="B38" s="53" t="s">
        <v>30</v>
      </c>
      <c r="C38" s="54"/>
      <c r="D38" s="54"/>
      <c r="E38" s="54"/>
      <c r="F38" s="55"/>
      <c r="G38" s="4"/>
      <c r="N38" s="62"/>
      <c r="O38" s="62"/>
      <c r="P38" s="62"/>
      <c r="Q38" s="62"/>
    </row>
    <row r="39" spans="1:17" ht="83.25" customHeight="1" thickBot="1" x14ac:dyDescent="0.25">
      <c r="A39" s="80"/>
      <c r="B39" s="81"/>
      <c r="C39" s="81"/>
      <c r="D39" s="81"/>
      <c r="E39" s="81"/>
      <c r="F39" s="82"/>
    </row>
  </sheetData>
  <sheetProtection algorithmName="SHA-512" hashValue="EqYWcR3jUoHm1QaW0DwbBrR81KAdvhw87DjE7yElhT7OXzi3FakBSZmIXN6rQezCtFcqEPXyLqckoLl6n9N4dA==" saltValue="FoAhwk1weiFb2t3f45fwgQ==" spinCount="100000" sheet="1" selectLockedCells="1"/>
  <mergeCells count="38">
    <mergeCell ref="B8:C8"/>
    <mergeCell ref="B9:C9"/>
    <mergeCell ref="B17:D17"/>
    <mergeCell ref="E19:F19"/>
    <mergeCell ref="E18:F18"/>
    <mergeCell ref="A19:A26"/>
    <mergeCell ref="C16:D16"/>
    <mergeCell ref="B20:D20"/>
    <mergeCell ref="B19:D19"/>
    <mergeCell ref="B15:C15"/>
    <mergeCell ref="B21:D21"/>
    <mergeCell ref="B22:D22"/>
    <mergeCell ref="B23:D23"/>
    <mergeCell ref="B24:D24"/>
    <mergeCell ref="B25:D25"/>
    <mergeCell ref="E1:F1"/>
    <mergeCell ref="A1:D1"/>
    <mergeCell ref="A3:B3"/>
    <mergeCell ref="A5:F5"/>
    <mergeCell ref="C3:F3"/>
    <mergeCell ref="C2:F2"/>
    <mergeCell ref="E28:F28"/>
    <mergeCell ref="A39:F39"/>
    <mergeCell ref="B31:D31"/>
    <mergeCell ref="E31:F31"/>
    <mergeCell ref="B29:C29"/>
    <mergeCell ref="E29:F29"/>
    <mergeCell ref="B30:C30"/>
    <mergeCell ref="E30:F30"/>
    <mergeCell ref="C34:D34"/>
    <mergeCell ref="B28:C28"/>
    <mergeCell ref="E26:F26"/>
    <mergeCell ref="E20:F20"/>
    <mergeCell ref="E23:F23"/>
    <mergeCell ref="E24:F24"/>
    <mergeCell ref="E25:F25"/>
    <mergeCell ref="E21:F21"/>
    <mergeCell ref="E22:F22"/>
  </mergeCells>
  <phoneticPr fontId="0" type="noConversion"/>
  <printOptions horizontalCentered="1"/>
  <pageMargins left="0.23622047244094491" right="0.23622047244094491" top="0.19685039370078741" bottom="0.74803149606299213" header="0.11811023622047245" footer="0.31496062992125984"/>
  <pageSetup paperSize="9" scale="9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E398-64E7-4D90-976B-DD10AA6855F8}">
  <dimension ref="A1:K77"/>
  <sheetViews>
    <sheetView topLeftCell="A22" workbookViewId="0">
      <selection activeCell="C60" sqref="C60"/>
    </sheetView>
  </sheetViews>
  <sheetFormatPr baseColWidth="10" defaultColWidth="11.85546875" defaultRowHeight="15" x14ac:dyDescent="0.2"/>
  <cols>
    <col min="1" max="1" width="26.7109375" style="140" customWidth="1"/>
    <col min="2" max="2" width="26.7109375" style="141" customWidth="1"/>
    <col min="3" max="3" width="15.7109375" style="142" customWidth="1"/>
    <col min="4" max="4" width="44.28515625" style="141" bestFit="1" customWidth="1"/>
    <col min="5" max="5" width="22.85546875" style="141" bestFit="1" customWidth="1"/>
    <col min="6" max="6" width="10.7109375" style="143" bestFit="1" customWidth="1"/>
    <col min="7" max="7" width="26.28515625" style="143" customWidth="1"/>
    <col min="8" max="8" width="2.28515625" style="143" customWidth="1"/>
    <col min="9" max="9" width="2.85546875" style="143" customWidth="1"/>
    <col min="10" max="11" width="2.85546875" style="140" customWidth="1"/>
    <col min="12" max="12" width="15.42578125" style="140" customWidth="1"/>
    <col min="13" max="13" width="12.28515625" style="140" bestFit="1" customWidth="1"/>
    <col min="14" max="14" width="12.140625" style="140" bestFit="1" customWidth="1"/>
    <col min="15" max="15" width="13.85546875" style="140" bestFit="1" customWidth="1"/>
    <col min="16" max="16" width="15.42578125" style="140" customWidth="1"/>
    <col min="17" max="17" width="12.28515625" style="140" bestFit="1" customWidth="1"/>
    <col min="18" max="16384" width="11.85546875" style="140"/>
  </cols>
  <sheetData>
    <row r="1" spans="1:11" s="122" customFormat="1" ht="33.75" customHeight="1" x14ac:dyDescent="0.2">
      <c r="A1" s="146" t="s">
        <v>101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s="129" customFormat="1" ht="18" x14ac:dyDescent="0.2">
      <c r="A2" s="145" t="s">
        <v>61</v>
      </c>
      <c r="B2" s="123"/>
      <c r="C2" s="124"/>
      <c r="D2" s="124"/>
      <c r="E2" s="125"/>
      <c r="F2" s="126"/>
      <c r="G2" s="126"/>
      <c r="H2" s="127"/>
      <c r="I2" s="128"/>
    </row>
    <row r="3" spans="1:11" s="129" customFormat="1" x14ac:dyDescent="0.2">
      <c r="A3" s="123"/>
      <c r="B3" s="123"/>
      <c r="C3" s="124"/>
      <c r="D3" s="124"/>
      <c r="E3" s="125"/>
      <c r="F3" s="130"/>
      <c r="G3" s="130"/>
      <c r="H3" s="131"/>
      <c r="I3" s="128"/>
    </row>
    <row r="4" spans="1:11" s="147" customFormat="1" ht="31.5" customHeight="1" x14ac:dyDescent="0.2">
      <c r="A4" s="147" t="s">
        <v>62</v>
      </c>
      <c r="B4" s="148" t="s">
        <v>63</v>
      </c>
      <c r="C4" s="148"/>
      <c r="D4" s="148"/>
      <c r="E4" s="148"/>
      <c r="F4" s="148"/>
      <c r="G4" s="148"/>
      <c r="H4" s="148"/>
      <c r="I4" s="148"/>
      <c r="J4" s="148"/>
      <c r="K4" s="148"/>
    </row>
    <row r="5" spans="1:11" s="133" customFormat="1" ht="12.75" x14ac:dyDescent="0.2">
      <c r="B5" s="134"/>
      <c r="C5" s="134"/>
      <c r="D5" s="134"/>
      <c r="E5" s="135"/>
      <c r="F5" s="134"/>
    </row>
    <row r="6" spans="1:11" s="139" customFormat="1" ht="12.75" x14ac:dyDescent="0.2">
      <c r="A6" s="149" t="s">
        <v>102</v>
      </c>
      <c r="B6" s="134"/>
      <c r="C6" s="134"/>
      <c r="D6" s="134"/>
      <c r="E6" s="135"/>
      <c r="F6" s="134"/>
      <c r="G6" s="150"/>
      <c r="H6" s="151"/>
      <c r="I6" s="152"/>
      <c r="J6" s="155"/>
    </row>
    <row r="7" spans="1:11" s="139" customFormat="1" ht="9.9499999999999993" customHeight="1" x14ac:dyDescent="0.2">
      <c r="A7" s="133"/>
      <c r="E7" s="135"/>
      <c r="F7" s="134"/>
    </row>
    <row r="8" spans="1:11" s="160" customFormat="1" ht="12.75" x14ac:dyDescent="0.2">
      <c r="A8" s="156"/>
      <c r="B8" s="138" t="s">
        <v>64</v>
      </c>
      <c r="C8" s="157">
        <v>515</v>
      </c>
      <c r="D8" s="144" t="s">
        <v>65</v>
      </c>
      <c r="E8" s="158" t="s">
        <v>66</v>
      </c>
      <c r="F8" s="159"/>
    </row>
    <row r="9" spans="1:11" s="160" customFormat="1" ht="5.25" customHeight="1" x14ac:dyDescent="0.2">
      <c r="A9" s="156"/>
      <c r="B9" s="138"/>
      <c r="C9" s="157"/>
      <c r="D9" s="144"/>
      <c r="E9" s="158"/>
      <c r="F9" s="159"/>
    </row>
    <row r="10" spans="1:11" x14ac:dyDescent="0.2">
      <c r="A10" s="144" t="s">
        <v>67</v>
      </c>
      <c r="B10" s="160"/>
      <c r="C10" s="160"/>
      <c r="D10" s="160"/>
      <c r="E10" s="140"/>
    </row>
    <row r="11" spans="1:11" s="160" customFormat="1" ht="12.75" x14ac:dyDescent="0.2">
      <c r="A11" s="159"/>
      <c r="B11" s="144"/>
      <c r="C11" s="138" t="s">
        <v>70</v>
      </c>
      <c r="D11" s="162">
        <v>113.9</v>
      </c>
      <c r="F11" s="159"/>
    </row>
    <row r="12" spans="1:11" s="160" customFormat="1" ht="12.75" x14ac:dyDescent="0.2">
      <c r="A12" s="159"/>
      <c r="B12" s="144"/>
      <c r="C12" s="138" t="s">
        <v>72</v>
      </c>
      <c r="D12" s="162">
        <v>165.6</v>
      </c>
      <c r="F12" s="159"/>
    </row>
    <row r="13" spans="1:11" s="160" customFormat="1" ht="12.75" x14ac:dyDescent="0.2">
      <c r="A13" s="159"/>
      <c r="C13" s="138" t="s">
        <v>73</v>
      </c>
      <c r="D13" s="161">
        <f>D12/D11-1</f>
        <v>0.4539069359086918</v>
      </c>
      <c r="F13" s="159"/>
    </row>
    <row r="14" spans="1:11" s="160" customFormat="1" ht="12.75" x14ac:dyDescent="0.2">
      <c r="A14" s="156"/>
      <c r="B14" s="138" t="s">
        <v>68</v>
      </c>
      <c r="C14" s="161">
        <f>D13</f>
        <v>0.4539069359086918</v>
      </c>
      <c r="D14" s="134"/>
      <c r="E14" s="158" t="s">
        <v>69</v>
      </c>
      <c r="F14" s="159"/>
    </row>
    <row r="15" spans="1:11" s="160" customFormat="1" ht="12.75" x14ac:dyDescent="0.2">
      <c r="A15" s="156"/>
      <c r="B15" s="138" t="s">
        <v>71</v>
      </c>
      <c r="C15" s="157">
        <f>ROUND(C8*(1+C14),0)</f>
        <v>749</v>
      </c>
      <c r="D15" s="144" t="s">
        <v>65</v>
      </c>
      <c r="E15" s="158"/>
      <c r="F15" s="159"/>
    </row>
    <row r="16" spans="1:11" s="160" customFormat="1" ht="12.75" x14ac:dyDescent="0.2">
      <c r="A16" s="156"/>
      <c r="B16" s="138"/>
      <c r="C16" s="157"/>
      <c r="D16" s="144"/>
      <c r="E16" s="158"/>
      <c r="F16" s="159"/>
    </row>
    <row r="17" spans="1:9" s="160" customFormat="1" ht="12.75" x14ac:dyDescent="0.2">
      <c r="A17" s="156"/>
      <c r="B17" s="138" t="s">
        <v>74</v>
      </c>
      <c r="C17" s="161">
        <v>0.6</v>
      </c>
      <c r="D17" s="144"/>
      <c r="E17" s="158" t="s">
        <v>66</v>
      </c>
      <c r="F17" s="159"/>
    </row>
    <row r="18" spans="1:9" s="160" customFormat="1" ht="12.75" x14ac:dyDescent="0.2">
      <c r="A18" s="156"/>
      <c r="B18" s="138"/>
      <c r="C18" s="157"/>
      <c r="D18" s="144"/>
      <c r="E18" s="158"/>
      <c r="F18" s="159"/>
      <c r="G18" s="159"/>
    </row>
    <row r="19" spans="1:9" s="160" customFormat="1" ht="15" customHeight="1" x14ac:dyDescent="0.2">
      <c r="A19" s="163" t="s">
        <v>75</v>
      </c>
      <c r="B19" s="163"/>
      <c r="C19" s="196">
        <f>C15*C17</f>
        <v>449.4</v>
      </c>
      <c r="D19" s="190" t="s">
        <v>65</v>
      </c>
      <c r="E19" s="158"/>
      <c r="F19" s="159"/>
      <c r="G19" s="159"/>
    </row>
    <row r="20" spans="1:9" s="160" customFormat="1" ht="12.75" x14ac:dyDescent="0.2">
      <c r="A20" s="195"/>
      <c r="B20" s="195"/>
      <c r="C20" s="197"/>
      <c r="D20" s="194"/>
      <c r="E20" s="158"/>
      <c r="F20" s="159"/>
      <c r="G20" s="159"/>
    </row>
    <row r="21" spans="1:9" s="160" customFormat="1" ht="12.75" x14ac:dyDescent="0.2">
      <c r="A21" s="149" t="s">
        <v>76</v>
      </c>
      <c r="B21" s="138"/>
      <c r="C21" s="157"/>
      <c r="D21" s="144"/>
      <c r="E21" s="158"/>
      <c r="F21" s="159"/>
      <c r="G21" s="159"/>
      <c r="I21" s="151"/>
    </row>
    <row r="22" spans="1:9" s="160" customFormat="1" ht="12.75" x14ac:dyDescent="0.2">
      <c r="A22" s="149"/>
      <c r="B22" s="138"/>
      <c r="C22" s="157"/>
      <c r="D22" s="144"/>
      <c r="E22" s="158"/>
      <c r="F22" s="159"/>
      <c r="G22" s="159"/>
      <c r="I22" s="151"/>
    </row>
    <row r="23" spans="1:9" s="139" customFormat="1" ht="12.75" x14ac:dyDescent="0.2">
      <c r="A23" s="144" t="s">
        <v>78</v>
      </c>
      <c r="B23" s="138"/>
      <c r="C23" s="153"/>
    </row>
    <row r="24" spans="1:9" s="139" customFormat="1" ht="12.75" x14ac:dyDescent="0.2">
      <c r="A24" s="159"/>
      <c r="B24" s="167" t="s">
        <v>79</v>
      </c>
      <c r="C24" s="161">
        <v>2.1999999999999999E-2</v>
      </c>
      <c r="D24" s="159" t="s">
        <v>80</v>
      </c>
      <c r="E24" s="161">
        <v>0</v>
      </c>
      <c r="F24" s="159" t="s">
        <v>81</v>
      </c>
      <c r="G24" s="168" t="s">
        <v>82</v>
      </c>
      <c r="H24" s="169"/>
    </row>
    <row r="25" spans="1:9" s="139" customFormat="1" ht="12.75" x14ac:dyDescent="0.2">
      <c r="A25" s="159"/>
      <c r="B25" s="170" t="s">
        <v>83</v>
      </c>
      <c r="C25" s="161">
        <v>3.5000000000000003E-2</v>
      </c>
      <c r="D25" s="159" t="s">
        <v>80</v>
      </c>
      <c r="E25" s="161">
        <v>0</v>
      </c>
      <c r="F25" s="159" t="s">
        <v>81</v>
      </c>
      <c r="G25" s="169"/>
      <c r="H25" s="169"/>
    </row>
    <row r="26" spans="1:9" s="139" customFormat="1" ht="12.75" x14ac:dyDescent="0.2">
      <c r="B26" s="138" t="s">
        <v>84</v>
      </c>
      <c r="C26" s="161">
        <f>3.1%+15.2%+0.9%+0.9%+1.1%+0.5%</f>
        <v>0.21700000000000003</v>
      </c>
      <c r="D26" s="134" t="s">
        <v>80</v>
      </c>
      <c r="E26" s="161">
        <f>C26/C$17</f>
        <v>0.36166666666666675</v>
      </c>
      <c r="F26" s="134" t="s">
        <v>81</v>
      </c>
    </row>
    <row r="27" spans="1:9" s="139" customFormat="1" ht="12.75" x14ac:dyDescent="0.2">
      <c r="A27" s="172"/>
      <c r="B27" s="170" t="s">
        <v>86</v>
      </c>
      <c r="C27" s="161">
        <f>0.5%+2.4%+1.5%</f>
        <v>4.3999999999999997E-2</v>
      </c>
      <c r="D27" s="159" t="s">
        <v>80</v>
      </c>
      <c r="E27" s="161">
        <v>0</v>
      </c>
      <c r="F27" s="159" t="s">
        <v>81</v>
      </c>
      <c r="G27" s="168" t="s">
        <v>82</v>
      </c>
      <c r="H27" s="169"/>
    </row>
    <row r="28" spans="1:9" s="139" customFormat="1" ht="12.75" x14ac:dyDescent="0.2">
      <c r="A28" s="172"/>
      <c r="B28" s="170" t="s">
        <v>87</v>
      </c>
      <c r="C28" s="161">
        <f>2%+4.6%+0.5%+0.9%</f>
        <v>8.0000000000000016E-2</v>
      </c>
      <c r="D28" s="159" t="s">
        <v>80</v>
      </c>
      <c r="E28" s="161">
        <v>0</v>
      </c>
      <c r="F28" s="159" t="s">
        <v>81</v>
      </c>
      <c r="G28" s="169"/>
      <c r="H28" s="169"/>
    </row>
    <row r="29" spans="1:9" s="139" customFormat="1" ht="12.75" x14ac:dyDescent="0.2">
      <c r="A29" s="176"/>
      <c r="B29" s="178" t="s">
        <v>88</v>
      </c>
      <c r="C29" s="179"/>
      <c r="D29" s="180"/>
      <c r="E29" s="181">
        <f>SUM(E24:E28)</f>
        <v>0.36166666666666675</v>
      </c>
      <c r="F29" s="176" t="s">
        <v>81</v>
      </c>
      <c r="G29" s="182"/>
      <c r="H29" s="182"/>
    </row>
    <row r="30" spans="1:9" s="139" customFormat="1" ht="12.75" x14ac:dyDescent="0.2">
      <c r="A30" s="133"/>
      <c r="B30" s="134"/>
      <c r="C30" s="134"/>
      <c r="D30" s="134"/>
      <c r="E30" s="135"/>
      <c r="F30" s="134"/>
    </row>
    <row r="31" spans="1:9" s="139" customFormat="1" ht="12.75" x14ac:dyDescent="0.2">
      <c r="A31" s="166"/>
      <c r="B31" s="138" t="s">
        <v>77</v>
      </c>
      <c r="C31" s="161">
        <f>E29</f>
        <v>0.36166666666666675</v>
      </c>
      <c r="D31" s="134"/>
      <c r="E31" s="161"/>
      <c r="F31" s="134"/>
    </row>
    <row r="32" spans="1:9" s="139" customFormat="1" ht="12.75" x14ac:dyDescent="0.2">
      <c r="A32" s="133"/>
      <c r="B32" s="134"/>
      <c r="C32" s="134"/>
      <c r="D32" s="134"/>
      <c r="E32" s="135"/>
      <c r="F32" s="134"/>
    </row>
    <row r="33" spans="1:9" s="139" customFormat="1" ht="12.75" x14ac:dyDescent="0.2">
      <c r="A33" s="133"/>
      <c r="B33" s="138" t="s">
        <v>75</v>
      </c>
      <c r="C33" s="157">
        <f>C19</f>
        <v>449.4</v>
      </c>
      <c r="D33" s="144" t="s">
        <v>65</v>
      </c>
      <c r="E33" s="135"/>
      <c r="F33" s="134"/>
    </row>
    <row r="34" spans="1:9" s="139" customFormat="1" ht="12.75" x14ac:dyDescent="0.2">
      <c r="A34" s="133"/>
      <c r="B34" s="134"/>
      <c r="C34" s="134"/>
      <c r="D34" s="134"/>
      <c r="E34" s="135"/>
      <c r="F34" s="134"/>
    </row>
    <row r="35" spans="1:9" s="139" customFormat="1" ht="8.25" customHeight="1" x14ac:dyDescent="0.2">
      <c r="A35" s="163" t="s">
        <v>85</v>
      </c>
      <c r="B35" s="171"/>
      <c r="C35" s="164">
        <f>C31*C33</f>
        <v>162.53300000000002</v>
      </c>
      <c r="D35" s="165" t="s">
        <v>65</v>
      </c>
      <c r="E35" s="135"/>
      <c r="F35" s="134"/>
    </row>
    <row r="36" spans="1:9" s="139" customFormat="1" ht="8.25" customHeight="1" x14ac:dyDescent="0.2">
      <c r="A36" s="171"/>
      <c r="B36" s="171"/>
      <c r="C36" s="173"/>
      <c r="D36" s="174"/>
      <c r="E36" s="135"/>
      <c r="F36" s="134"/>
    </row>
    <row r="37" spans="1:9" s="182" customFormat="1" ht="12.75" x14ac:dyDescent="0.2">
      <c r="A37" s="175"/>
      <c r="B37" s="176"/>
      <c r="C37" s="176"/>
      <c r="D37" s="176"/>
      <c r="E37" s="177"/>
      <c r="F37" s="176"/>
    </row>
    <row r="38" spans="1:9" s="139" customFormat="1" ht="12.75" x14ac:dyDescent="0.2">
      <c r="A38" s="149" t="s">
        <v>89</v>
      </c>
      <c r="B38" s="134"/>
      <c r="C38" s="134"/>
      <c r="D38" s="134"/>
      <c r="E38" s="135"/>
      <c r="F38" s="134"/>
      <c r="G38" s="134"/>
      <c r="H38" s="183"/>
      <c r="I38" s="134"/>
    </row>
    <row r="39" spans="1:9" s="139" customFormat="1" ht="9.9499999999999993" customHeight="1" x14ac:dyDescent="0.2">
      <c r="A39" s="133"/>
      <c r="B39" s="134"/>
      <c r="C39" s="134"/>
      <c r="D39" s="134"/>
      <c r="E39" s="135"/>
      <c r="F39" s="134"/>
      <c r="G39" s="134"/>
      <c r="H39" s="183"/>
      <c r="I39" s="134"/>
    </row>
    <row r="40" spans="1:9" s="139" customFormat="1" ht="15" customHeight="1" x14ac:dyDescent="0.2">
      <c r="A40" s="133"/>
      <c r="B40" s="138" t="s">
        <v>90</v>
      </c>
      <c r="C40" s="184">
        <v>0.85</v>
      </c>
      <c r="D40" s="144" t="s">
        <v>91</v>
      </c>
      <c r="E40" s="135"/>
      <c r="F40" s="134"/>
      <c r="G40" s="134"/>
      <c r="H40" s="134"/>
      <c r="I40" s="134"/>
    </row>
    <row r="41" spans="1:9" s="139" customFormat="1" ht="12.75" x14ac:dyDescent="0.2">
      <c r="A41" s="133"/>
      <c r="B41" s="138" t="s">
        <v>103</v>
      </c>
      <c r="C41" s="184">
        <v>0.72</v>
      </c>
      <c r="D41" s="144" t="s">
        <v>92</v>
      </c>
      <c r="E41" s="135"/>
      <c r="F41" s="134"/>
      <c r="G41" s="134"/>
      <c r="H41" s="183"/>
      <c r="I41" s="134"/>
    </row>
    <row r="42" spans="1:9" s="139" customFormat="1" ht="12.75" x14ac:dyDescent="0.2">
      <c r="A42" s="133"/>
      <c r="B42" s="138"/>
      <c r="C42" s="184"/>
      <c r="D42" s="134"/>
      <c r="E42" s="135"/>
      <c r="F42" s="134"/>
      <c r="G42" s="134"/>
      <c r="H42" s="183"/>
      <c r="I42" s="134"/>
    </row>
    <row r="43" spans="1:9" s="139" customFormat="1" ht="12.75" x14ac:dyDescent="0.2">
      <c r="A43" s="133"/>
      <c r="B43" s="138" t="s">
        <v>85</v>
      </c>
      <c r="C43" s="157">
        <f>C35</f>
        <v>162.53300000000002</v>
      </c>
      <c r="D43" s="134"/>
      <c r="E43" s="135"/>
      <c r="F43" s="134"/>
      <c r="G43" s="134"/>
      <c r="H43" s="183"/>
      <c r="I43" s="134"/>
    </row>
    <row r="44" spans="1:9" s="139" customFormat="1" ht="12.75" x14ac:dyDescent="0.2">
      <c r="A44" s="133"/>
      <c r="B44" s="134"/>
      <c r="C44" s="134"/>
      <c r="D44" s="134"/>
      <c r="E44" s="135"/>
      <c r="F44" s="134"/>
      <c r="G44" s="134"/>
      <c r="H44" s="183"/>
      <c r="I44" s="134"/>
    </row>
    <row r="45" spans="1:9" s="139" customFormat="1" ht="12.75" x14ac:dyDescent="0.2">
      <c r="A45" s="163" t="s">
        <v>93</v>
      </c>
      <c r="B45" s="171"/>
      <c r="C45" s="164">
        <f>C35*C40*C41</f>
        <v>99.470196000000001</v>
      </c>
      <c r="D45" s="165" t="s">
        <v>65</v>
      </c>
      <c r="E45" s="135"/>
      <c r="F45" s="134"/>
      <c r="G45" s="134"/>
      <c r="H45" s="183"/>
      <c r="I45" s="134"/>
    </row>
    <row r="46" spans="1:9" s="139" customFormat="1" ht="12.75" x14ac:dyDescent="0.2">
      <c r="A46" s="171"/>
      <c r="B46" s="171"/>
      <c r="C46" s="173"/>
      <c r="D46" s="174"/>
      <c r="E46" s="135"/>
      <c r="F46" s="134"/>
      <c r="G46" s="134"/>
      <c r="H46" s="183"/>
      <c r="I46" s="134"/>
    </row>
    <row r="47" spans="1:9" s="139" customFormat="1" ht="12.75" x14ac:dyDescent="0.2">
      <c r="A47" s="185"/>
      <c r="B47" s="185"/>
      <c r="C47" s="186"/>
      <c r="D47" s="187"/>
      <c r="E47" s="135"/>
      <c r="F47" s="134"/>
      <c r="G47" s="134"/>
      <c r="H47" s="183"/>
      <c r="I47" s="134"/>
    </row>
    <row r="48" spans="1:9" s="139" customFormat="1" ht="12.75" x14ac:dyDescent="0.2">
      <c r="A48" s="149" t="s">
        <v>94</v>
      </c>
      <c r="B48" s="185"/>
      <c r="C48" s="186"/>
      <c r="D48" s="187"/>
      <c r="E48" s="135"/>
      <c r="F48" s="134"/>
      <c r="G48" s="134"/>
      <c r="H48" s="183"/>
      <c r="I48" s="134"/>
    </row>
    <row r="49" spans="1:9" s="139" customFormat="1" ht="9.9499999999999993" customHeight="1" x14ac:dyDescent="0.2">
      <c r="A49" s="185"/>
      <c r="B49" s="185"/>
      <c r="C49" s="186"/>
      <c r="D49" s="187"/>
      <c r="E49" s="135"/>
      <c r="F49" s="134"/>
      <c r="G49" s="134"/>
      <c r="H49" s="183"/>
      <c r="I49" s="134"/>
    </row>
    <row r="50" spans="1:9" s="139" customFormat="1" ht="12.75" x14ac:dyDescent="0.2">
      <c r="A50" s="185"/>
      <c r="B50" s="138" t="s">
        <v>95</v>
      </c>
      <c r="C50" s="188">
        <f>1773*(2.7+2.75)/2</f>
        <v>4831.4250000000002</v>
      </c>
      <c r="D50" s="154" t="s">
        <v>96</v>
      </c>
      <c r="E50" s="135"/>
      <c r="F50" s="134"/>
      <c r="G50" s="134"/>
      <c r="H50" s="183"/>
      <c r="I50" s="134"/>
    </row>
    <row r="51" spans="1:9" s="139" customFormat="1" ht="2.25" customHeight="1" x14ac:dyDescent="0.2">
      <c r="A51" s="185"/>
      <c r="B51" s="185"/>
      <c r="C51" s="186"/>
      <c r="D51" s="187"/>
      <c r="E51" s="135"/>
      <c r="F51" s="134"/>
      <c r="G51" s="134"/>
      <c r="H51" s="183"/>
      <c r="I51" s="134"/>
    </row>
    <row r="52" spans="1:9" s="139" customFormat="1" ht="12.75" x14ac:dyDescent="0.2">
      <c r="A52" s="185"/>
      <c r="B52" s="138" t="s">
        <v>97</v>
      </c>
      <c r="C52" s="157">
        <f>C45</f>
        <v>99.470196000000001</v>
      </c>
      <c r="D52" s="144" t="s">
        <v>98</v>
      </c>
      <c r="E52" s="135"/>
      <c r="F52" s="134"/>
      <c r="G52" s="134"/>
      <c r="H52" s="183"/>
      <c r="I52" s="134"/>
    </row>
    <row r="53" spans="1:9" s="139" customFormat="1" ht="2.25" customHeight="1" x14ac:dyDescent="0.2">
      <c r="A53" s="185"/>
      <c r="B53" s="185"/>
      <c r="C53" s="186"/>
      <c r="D53" s="187"/>
      <c r="E53" s="135"/>
      <c r="F53" s="134"/>
      <c r="G53" s="134"/>
      <c r="H53" s="183"/>
      <c r="I53" s="134"/>
    </row>
    <row r="54" spans="1:9" s="139" customFormat="1" ht="9.75" customHeight="1" x14ac:dyDescent="0.2">
      <c r="A54" s="163" t="s">
        <v>104</v>
      </c>
      <c r="B54" s="171"/>
      <c r="C54" s="164">
        <f>C50*C52</f>
        <v>480582.79170930001</v>
      </c>
      <c r="D54" s="165" t="s">
        <v>99</v>
      </c>
      <c r="E54" s="135"/>
      <c r="F54" s="133"/>
      <c r="G54" s="134"/>
      <c r="H54" s="183"/>
      <c r="I54" s="134"/>
    </row>
    <row r="55" spans="1:9" s="139" customFormat="1" ht="9.75" customHeight="1" x14ac:dyDescent="0.2">
      <c r="A55" s="171"/>
      <c r="B55" s="171"/>
      <c r="C55" s="173"/>
      <c r="D55" s="174"/>
      <c r="E55" s="135"/>
      <c r="F55" s="134"/>
      <c r="G55" s="134"/>
      <c r="H55" s="183"/>
      <c r="I55" s="134"/>
    </row>
    <row r="56" spans="1:9" s="139" customFormat="1" ht="2.25" customHeight="1" x14ac:dyDescent="0.2">
      <c r="A56" s="185"/>
      <c r="B56" s="185"/>
      <c r="C56" s="186"/>
      <c r="D56" s="187"/>
      <c r="E56" s="135"/>
      <c r="F56" s="134"/>
      <c r="G56" s="134"/>
      <c r="H56" s="183"/>
      <c r="I56" s="134"/>
    </row>
    <row r="57" spans="1:9" s="139" customFormat="1" ht="16.5" customHeight="1" x14ac:dyDescent="0.25">
      <c r="A57" s="136"/>
      <c r="B57" s="137"/>
      <c r="C57" s="198">
        <f>C54/1.19</f>
        <v>403851.08547000005</v>
      </c>
      <c r="D57" s="199" t="s">
        <v>100</v>
      </c>
      <c r="E57" s="190"/>
      <c r="F57" s="137"/>
      <c r="G57" s="134"/>
      <c r="H57" s="183"/>
      <c r="I57" s="134"/>
    </row>
    <row r="58" spans="1:9" s="139" customFormat="1" ht="12.75" x14ac:dyDescent="0.2">
      <c r="A58" s="136"/>
      <c r="B58" s="137"/>
      <c r="C58" s="189"/>
      <c r="D58" s="132"/>
      <c r="E58" s="190"/>
      <c r="F58" s="137"/>
      <c r="G58" s="134"/>
      <c r="H58" s="183"/>
      <c r="I58" s="134"/>
    </row>
    <row r="59" spans="1:9" s="139" customFormat="1" ht="12.75" x14ac:dyDescent="0.2">
      <c r="A59" s="133"/>
      <c r="B59" s="134"/>
      <c r="C59" s="134"/>
      <c r="D59" s="134"/>
      <c r="E59" s="135"/>
      <c r="F59" s="134"/>
      <c r="G59" s="134"/>
      <c r="H59" s="183"/>
      <c r="I59" s="134"/>
    </row>
    <row r="60" spans="1:9" s="191" customFormat="1" ht="12.75" x14ac:dyDescent="0.2">
      <c r="B60" s="192"/>
      <c r="C60" s="135"/>
      <c r="D60" s="192"/>
      <c r="E60" s="192"/>
      <c r="F60" s="193"/>
      <c r="G60" s="193"/>
      <c r="H60" s="193"/>
      <c r="I60" s="193"/>
    </row>
    <row r="61" spans="1:9" s="191" customFormat="1" ht="12.75" x14ac:dyDescent="0.2">
      <c r="B61" s="192"/>
      <c r="C61" s="135"/>
      <c r="D61" s="192"/>
      <c r="E61" s="192"/>
      <c r="F61" s="193"/>
      <c r="G61" s="193"/>
      <c r="H61" s="193"/>
      <c r="I61" s="193"/>
    </row>
    <row r="62" spans="1:9" s="191" customFormat="1" ht="12.75" x14ac:dyDescent="0.2">
      <c r="B62" s="192"/>
      <c r="C62" s="135"/>
      <c r="D62" s="192"/>
      <c r="E62" s="192"/>
      <c r="F62" s="193"/>
      <c r="G62" s="193"/>
      <c r="H62" s="193"/>
      <c r="I62" s="193"/>
    </row>
    <row r="63" spans="1:9" s="191" customFormat="1" ht="12.75" x14ac:dyDescent="0.2">
      <c r="B63" s="192"/>
      <c r="C63" s="135"/>
      <c r="D63" s="192"/>
      <c r="E63" s="192"/>
      <c r="F63" s="193"/>
      <c r="G63" s="193"/>
      <c r="H63" s="193"/>
      <c r="I63" s="193"/>
    </row>
    <row r="64" spans="1:9" s="191" customFormat="1" ht="12.75" x14ac:dyDescent="0.2">
      <c r="B64" s="192"/>
      <c r="C64" s="135"/>
      <c r="D64" s="192"/>
      <c r="E64" s="192"/>
      <c r="F64" s="193"/>
      <c r="G64" s="193"/>
      <c r="H64" s="193"/>
      <c r="I64" s="193"/>
    </row>
    <row r="65" spans="2:9" s="191" customFormat="1" ht="12.75" x14ac:dyDescent="0.2">
      <c r="B65" s="192"/>
      <c r="C65" s="135"/>
      <c r="D65" s="192"/>
      <c r="E65" s="192"/>
      <c r="F65" s="193"/>
      <c r="G65" s="193"/>
      <c r="H65" s="193"/>
      <c r="I65" s="193"/>
    </row>
    <row r="66" spans="2:9" s="191" customFormat="1" ht="12.75" x14ac:dyDescent="0.2">
      <c r="B66" s="192"/>
      <c r="C66" s="135"/>
      <c r="D66" s="192"/>
      <c r="E66" s="192"/>
      <c r="F66" s="193"/>
      <c r="G66" s="193"/>
      <c r="H66" s="193"/>
      <c r="I66" s="193"/>
    </row>
    <row r="67" spans="2:9" s="191" customFormat="1" ht="12.75" x14ac:dyDescent="0.2">
      <c r="B67" s="192"/>
      <c r="C67" s="135"/>
      <c r="D67" s="192"/>
      <c r="E67" s="192"/>
      <c r="F67" s="193"/>
      <c r="G67" s="193"/>
      <c r="H67" s="193"/>
      <c r="I67" s="193"/>
    </row>
    <row r="68" spans="2:9" s="191" customFormat="1" ht="12.75" x14ac:dyDescent="0.2">
      <c r="B68" s="192"/>
      <c r="C68" s="135"/>
      <c r="D68" s="192"/>
      <c r="E68" s="192"/>
      <c r="F68" s="193"/>
      <c r="G68" s="193"/>
      <c r="H68" s="193"/>
      <c r="I68" s="193"/>
    </row>
    <row r="69" spans="2:9" s="191" customFormat="1" ht="12.75" x14ac:dyDescent="0.2">
      <c r="B69" s="192"/>
      <c r="C69" s="135"/>
      <c r="D69" s="192"/>
      <c r="E69" s="192"/>
      <c r="F69" s="193"/>
      <c r="G69" s="193"/>
      <c r="H69" s="193"/>
      <c r="I69" s="193"/>
    </row>
    <row r="70" spans="2:9" s="191" customFormat="1" ht="12.75" x14ac:dyDescent="0.2">
      <c r="B70" s="192"/>
      <c r="C70" s="135"/>
      <c r="D70" s="192"/>
      <c r="E70" s="192"/>
      <c r="F70" s="193"/>
      <c r="G70" s="193"/>
      <c r="H70" s="193"/>
      <c r="I70" s="193"/>
    </row>
    <row r="71" spans="2:9" s="191" customFormat="1" ht="12.75" x14ac:dyDescent="0.2">
      <c r="B71" s="192"/>
      <c r="C71" s="135"/>
      <c r="D71" s="192"/>
      <c r="E71" s="192"/>
      <c r="F71" s="193"/>
      <c r="G71" s="193"/>
      <c r="H71" s="193"/>
      <c r="I71" s="193"/>
    </row>
    <row r="72" spans="2:9" s="191" customFormat="1" ht="12.75" x14ac:dyDescent="0.2">
      <c r="B72" s="192"/>
      <c r="C72" s="135"/>
      <c r="D72" s="192"/>
      <c r="E72" s="192"/>
      <c r="F72" s="193"/>
      <c r="G72" s="193"/>
      <c r="H72" s="193"/>
      <c r="I72" s="193"/>
    </row>
    <row r="73" spans="2:9" s="191" customFormat="1" ht="12.75" x14ac:dyDescent="0.2">
      <c r="B73" s="192"/>
      <c r="C73" s="135"/>
      <c r="D73" s="192"/>
      <c r="E73" s="192"/>
      <c r="F73" s="193"/>
      <c r="G73" s="193"/>
      <c r="H73" s="193"/>
      <c r="I73" s="193"/>
    </row>
    <row r="74" spans="2:9" s="191" customFormat="1" ht="12.75" x14ac:dyDescent="0.2">
      <c r="B74" s="192"/>
      <c r="C74" s="135"/>
      <c r="D74" s="192"/>
      <c r="E74" s="192"/>
      <c r="F74" s="193"/>
      <c r="G74" s="193"/>
      <c r="H74" s="193"/>
      <c r="I74" s="193"/>
    </row>
    <row r="75" spans="2:9" s="191" customFormat="1" ht="12.75" x14ac:dyDescent="0.2">
      <c r="B75" s="192"/>
      <c r="C75" s="135"/>
      <c r="D75" s="192"/>
      <c r="E75" s="192"/>
      <c r="F75" s="193"/>
      <c r="G75" s="193"/>
      <c r="H75" s="193"/>
      <c r="I75" s="193"/>
    </row>
    <row r="76" spans="2:9" s="191" customFormat="1" ht="12.75" x14ac:dyDescent="0.2">
      <c r="B76" s="192"/>
      <c r="C76" s="135"/>
      <c r="D76" s="192"/>
      <c r="E76" s="192"/>
      <c r="F76" s="193"/>
      <c r="G76" s="193"/>
      <c r="H76" s="193"/>
      <c r="I76" s="193"/>
    </row>
    <row r="77" spans="2:9" s="191" customFormat="1" ht="12.75" x14ac:dyDescent="0.2">
      <c r="B77" s="192"/>
      <c r="C77" s="135"/>
      <c r="D77" s="192"/>
      <c r="E77" s="192"/>
      <c r="F77" s="193"/>
      <c r="G77" s="193"/>
      <c r="H77" s="193"/>
      <c r="I77" s="193"/>
    </row>
  </sheetData>
  <sheetProtection algorithmName="SHA-512" hashValue="KBKZNFPEollJ+tyRzLiBzWA7MH3JeNj1h3XQ7wDL4Cy9zLOeWl0FQ6WXTh38ZewQqJkD9Y46NlvP0COmX8ydzw==" saltValue="/QYGBxgKpuCTMqEjGB828g==" spinCount="100000" sheet="1" objects="1" scenarios="1"/>
  <mergeCells count="16">
    <mergeCell ref="A54:B55"/>
    <mergeCell ref="C54:C55"/>
    <mergeCell ref="D54:D55"/>
    <mergeCell ref="A1:K1"/>
    <mergeCell ref="B4:K4"/>
    <mergeCell ref="A19:B19"/>
    <mergeCell ref="G24:H25"/>
    <mergeCell ref="A35:B36"/>
    <mergeCell ref="C35:C36"/>
    <mergeCell ref="D35:D36"/>
    <mergeCell ref="G27:H28"/>
    <mergeCell ref="A45:B46"/>
    <mergeCell ref="C45:C46"/>
    <mergeCell ref="D45:D46"/>
    <mergeCell ref="F2:F3"/>
    <mergeCell ref="G2:G3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Honorardatenblatt</vt:lpstr>
      <vt:lpstr>Mitzuverarb. Bausubstanz</vt:lpstr>
      <vt:lpstr>Honorardatenblatt!Druckbereich</vt:lpstr>
      <vt:lpstr>'Mitzuverarb. Bausubstanz'!Druckbereich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2024-12-05T14:01:42Z</cp:lastPrinted>
  <dcterms:created xsi:type="dcterms:W3CDTF">2011-08-17T11:10:42Z</dcterms:created>
  <dcterms:modified xsi:type="dcterms:W3CDTF">2024-12-05T14:12:18Z</dcterms:modified>
</cp:coreProperties>
</file>