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n-Funke-01\Projekte\251_VgV_BSZ12_Robert-Blum-Schule\4_Angebotsphase\4.1_Aufforderung-zur-Angebotsabgabe\P251-5_Angebotsaufforderung_Los5\"/>
    </mc:Choice>
  </mc:AlternateContent>
  <xr:revisionPtr revIDLastSave="0" documentId="13_ncr:1_{9C737362-705D-4C83-983F-A37C492E9254}" xr6:coauthVersionLast="47" xr6:coauthVersionMax="47" xr10:uidLastSave="{00000000-0000-0000-0000-000000000000}"/>
  <bookViews>
    <workbookView xWindow="-120" yWindow="-120" windowWidth="29040" windowHeight="15990" tabRatio="296" xr2:uid="{00000000-000D-0000-FFFF-FFFF00000000}"/>
  </bookViews>
  <sheets>
    <sheet name="Honorardatenblatt" sheetId="1" r:id="rId1"/>
  </sheets>
  <definedNames>
    <definedName name="_xlnm.Print_Area" localSheetId="0">Honorardatenblatt!$A$1:$F$89</definedName>
    <definedName name="_xlnm.Print_Titles" localSheetId="0">Honorardatenblatt!$1:$7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2" i="1" l="1"/>
  <c r="D66" i="1"/>
  <c r="F66" i="1" s="1"/>
  <c r="D65" i="1"/>
  <c r="F65" i="1" s="1"/>
  <c r="D64" i="1"/>
  <c r="F64" i="1" s="1"/>
  <c r="D63" i="1"/>
  <c r="F63" i="1" s="1"/>
  <c r="D62" i="1"/>
  <c r="F62" i="1" s="1"/>
  <c r="D61" i="1"/>
  <c r="F61" i="1" s="1"/>
  <c r="D60" i="1"/>
  <c r="F60" i="1" s="1"/>
  <c r="D59" i="1"/>
  <c r="F59" i="1" s="1"/>
  <c r="D58" i="1"/>
  <c r="F58" i="1" s="1"/>
  <c r="D51" i="1"/>
  <c r="F51" i="1" s="1"/>
  <c r="D50" i="1"/>
  <c r="F50" i="1" s="1"/>
  <c r="D49" i="1"/>
  <c r="F49" i="1" s="1"/>
  <c r="D48" i="1"/>
  <c r="F48" i="1" s="1"/>
  <c r="D47" i="1"/>
  <c r="F47" i="1" s="1"/>
  <c r="D46" i="1"/>
  <c r="F46" i="1" s="1"/>
  <c r="D45" i="1"/>
  <c r="F45" i="1" s="1"/>
  <c r="D44" i="1"/>
  <c r="F44" i="1" s="1"/>
  <c r="D43" i="1"/>
  <c r="F43" i="1" s="1"/>
  <c r="F73" i="1"/>
  <c r="D35" i="1"/>
  <c r="D34" i="1"/>
  <c r="D20" i="1"/>
  <c r="F20" i="1" s="1"/>
  <c r="D19" i="1"/>
  <c r="F67" i="1" l="1"/>
  <c r="F52" i="1"/>
  <c r="D67" i="1"/>
  <c r="D52" i="1"/>
  <c r="F35" i="1"/>
  <c r="F34" i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F53" i="1" l="1"/>
  <c r="F54" i="1" s="1"/>
  <c r="F68" i="1"/>
  <c r="F69" i="1" s="1"/>
  <c r="F36" i="1"/>
  <c r="F37" i="1" s="1"/>
  <c r="F19" i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81" i="1" l="1"/>
  <c r="F12" i="1"/>
  <c r="F21" i="1" s="1"/>
  <c r="F22" i="1" s="1"/>
  <c r="D21" i="1"/>
  <c r="D36" i="1"/>
  <c r="F38" i="1" l="1"/>
  <c r="F23" i="1"/>
  <c r="F80" i="1" l="1"/>
  <c r="F83" i="1" s="1"/>
  <c r="F84" i="1" l="1"/>
  <c r="F85" i="1" s="1"/>
  <c r="F86" i="1" l="1"/>
  <c r="F87" i="1" s="1"/>
</calcChain>
</file>

<file path=xl/sharedStrings.xml><?xml version="1.0" encoding="utf-8"?>
<sst xmlns="http://schemas.openxmlformats.org/spreadsheetml/2006/main" count="142" uniqueCount="83">
  <si>
    <t>Leistungsbild</t>
  </si>
  <si>
    <t>Honorarsumme</t>
  </si>
  <si>
    <t>Basis-Honorar</t>
  </si>
  <si>
    <t>Achtung:   Die hellblau hinterlegten Felder sind zwingend auszufüllen!</t>
  </si>
  <si>
    <t>Umsatzsteuer</t>
  </si>
  <si>
    <t>Faktor</t>
  </si>
  <si>
    <t>Netto</t>
  </si>
  <si>
    <t>Brutto</t>
  </si>
  <si>
    <t xml:space="preserve">Gesamthonorar inkl. Nebenkosten </t>
  </si>
  <si>
    <t>lfd. Nr.</t>
  </si>
  <si>
    <t>Nebenkosten</t>
  </si>
  <si>
    <t>Angabe Prozentwert:</t>
  </si>
  <si>
    <t>A.1.</t>
  </si>
  <si>
    <t>A.2.</t>
  </si>
  <si>
    <t>B.1.</t>
  </si>
  <si>
    <t>C.1.</t>
  </si>
  <si>
    <t>A.</t>
  </si>
  <si>
    <t>B.</t>
  </si>
  <si>
    <t>C.</t>
  </si>
  <si>
    <t>Stundensatz für:</t>
  </si>
  <si>
    <t>Stundensätze gemäß Vertrag §7 (9)</t>
  </si>
  <si>
    <t>Zu- oder Abschläge auf Basishonorar</t>
  </si>
  <si>
    <t xml:space="preserve">den Auftragnehmer (Geschäftsführung / Gesamtprojektleitung) </t>
  </si>
  <si>
    <t>Stundensatz in Euro netto:</t>
  </si>
  <si>
    <t>D.</t>
  </si>
  <si>
    <t>Anmerkungen / Unterschrift Angebot</t>
  </si>
  <si>
    <t xml:space="preserve">Zusammenfassung </t>
  </si>
  <si>
    <t>Summe Honorare Besondere Leistungen:</t>
  </si>
  <si>
    <t>Pauschalfestpreis:</t>
  </si>
  <si>
    <t>Technische Zeichner und sonstige Mitarbeiter</t>
  </si>
  <si>
    <t>davon Leistungsphase 6   (  7 %)</t>
  </si>
  <si>
    <t>davon Leistungsphase 1   (  2 %)</t>
  </si>
  <si>
    <t>davon Leistungsphase 2   (  9 %)</t>
  </si>
  <si>
    <t>davon Leistungsphase 3   (17 %)</t>
  </si>
  <si>
    <t>davon Leistungsphase 5   (22 %)</t>
  </si>
  <si>
    <t>davon Leistungsphase 7   (  5 %)</t>
  </si>
  <si>
    <t>davon Leistungsphase 4   (  0 %)</t>
  </si>
  <si>
    <t>Honorar Besondere Leistungen für Gebäudeteile A+B gemäß Vertrag § 3 (2.3):</t>
  </si>
  <si>
    <t>D.1.</t>
  </si>
  <si>
    <t>D.2.</t>
  </si>
  <si>
    <t>D.3.</t>
  </si>
  <si>
    <t>den Mitarbeiter / Dipl.Ing.</t>
  </si>
  <si>
    <t>Honorar Besondere Leistungen für Gebäudeteile A+B</t>
  </si>
  <si>
    <t>E.</t>
  </si>
  <si>
    <t xml:space="preserve"> </t>
  </si>
  <si>
    <t>Honorar Besondere und Weitere Leistungen der Technischen Ausrüstung der Anlagengruppen 4 - 5</t>
  </si>
  <si>
    <t>Planung der Technischen Ausrüstung der Anlagengruppen 4</t>
  </si>
  <si>
    <t>Planung der Technischen Ausrüstung der Anlagengruppen 5</t>
  </si>
  <si>
    <t>Modernisierung BSZ 12 Robert-Blum-Schule Haus 2 und 3-Feld-Sporthalle 
Rosenowstraße 56, 04357 Leipzig 
Los 5 – Vergabe der Planung Technische Ausrüstung ALG 4+5</t>
  </si>
  <si>
    <t>Planung der Technischen Ausrüstung der Anlagengruppen 4 - 5 für Gebäudeteil A BSZ 12 Haus 2</t>
  </si>
  <si>
    <t>davon Leistungsphase 8   (33 %)</t>
  </si>
  <si>
    <t>davon Leistungsphase 9   (  0,75 %)</t>
  </si>
  <si>
    <t xml:space="preserve">Summe Grundleistungen PL TA der Anl.-Gr. 4 Gebäudeteil A LPH 1 - 9  (95,75 %)              </t>
  </si>
  <si>
    <t xml:space="preserve">Summe Grundleistungen PL TA der Anl.-Gr. 5 Gebäudeteil A LPH 1 - 9  (95,75 %)              </t>
  </si>
  <si>
    <t xml:space="preserve">Summe Grundleistungen PL TA der Anl.-Gr. 5 Gebäudeteil A inkl. Umbauzuschlag         </t>
  </si>
  <si>
    <t xml:space="preserve">Summe Grundleistungen PL TA der Anl.-Gr. 4 Gebäudeteil A inkl. Umbauzuschlag         </t>
  </si>
  <si>
    <t>Planung der Technischen Ausrüstung der Anlagengruppen 4 - 5 für Gebäudeteil B Sporthalle</t>
  </si>
  <si>
    <t xml:space="preserve">Summe Grundleistungen PL TA der Anl.-Gr. 4 Gebäudeteil B LPH 1 - 9  (95,75 %)              </t>
  </si>
  <si>
    <t xml:space="preserve">Summe Grundleistungen PL TA der Anl.-Gr. 4 Gebäudeteil B inkl. Umbauzuschlag         </t>
  </si>
  <si>
    <t xml:space="preserve">Summe Grundleistungen PL TA der Anl.-Gr. 5 Gebäudeteil B LPH 1 - 9  (95,75 %)              </t>
  </si>
  <si>
    <t xml:space="preserve">Summe Grundleistungen PL TA der Anl.-Gr. 5 Gebäudeteil B inkl. Umbauzuschlag         </t>
  </si>
  <si>
    <t>B.2.</t>
  </si>
  <si>
    <t>LP 3 - Erstellung einer Brandfallsteuermatrix/ Brandfallsteuertabelle nach VDI (Anlagengruppe 5)</t>
  </si>
  <si>
    <t>E.1.</t>
  </si>
  <si>
    <t>E.2.</t>
  </si>
  <si>
    <t>E.3.</t>
  </si>
  <si>
    <t>E.4.</t>
  </si>
  <si>
    <t>E.5.</t>
  </si>
  <si>
    <t>E.6.</t>
  </si>
  <si>
    <t>E.7.</t>
  </si>
  <si>
    <t>E.8.</t>
  </si>
  <si>
    <t>F.</t>
  </si>
  <si>
    <t>Honorar Grundleistungen Gebäudeteil A</t>
  </si>
  <si>
    <t>Honorar Grundleistungen Gebäudeteil B</t>
  </si>
  <si>
    <t>Gesamthonorar inkl. Besondere Leistungen Gebäudeteil A+B ohne Nebenkosten (E.1.-E.3.)</t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</si>
  <si>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117.887,35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647.779,41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</si>
  <si>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60.721,73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280.704,41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</si>
  <si>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55.173,98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247.002,35 Euro netto, bei 100% Leistungsumfang für LP 1-9)</t>
    </r>
    <r>
      <rPr>
        <sz val="10"/>
        <rFont val="Arial"/>
        <family val="2"/>
      </rPr>
      <t xml:space="preserve">
</t>
    </r>
  </si>
  <si>
    <r>
      <t xml:space="preserve">Honorar Grundleistungen 
</t>
    </r>
    <r>
      <rPr>
        <sz val="10"/>
        <rFont val="Arial"/>
        <family val="2"/>
      </rPr>
      <t>Angabe Faktor für Zu- oder Abschlag auf Basishonorar in Höhe von 31.925,91 Euro netto</t>
    </r>
    <r>
      <rPr>
        <b/>
        <sz val="10"/>
        <rFont val="Arial"/>
        <family val="2"/>
      </rPr>
      <t xml:space="preserve"> 
</t>
    </r>
    <r>
      <rPr>
        <sz val="8"/>
        <rFont val="Arial"/>
        <family val="2"/>
      </rPr>
      <t>(Basissatz, HZ II, anrechenb. Kosten: 123.501,18 Euro netto, bei 100% Leistungsumfang für LP 1-9)</t>
    </r>
    <r>
      <rPr>
        <sz val="10"/>
        <rFont val="Arial"/>
        <family val="2"/>
      </rPr>
      <t xml:space="preserve">
</t>
    </r>
  </si>
  <si>
    <r>
      <t xml:space="preserve">Umbauzuschlag 
</t>
    </r>
    <r>
      <rPr>
        <sz val="8"/>
        <rFont val="Arial"/>
        <family val="2"/>
      </rPr>
      <t>Hinweis: Die Technischen Anlagen sind vollständig zu erneuern.</t>
    </r>
  </si>
  <si>
    <r>
      <t>Honorardatenblatt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(Stand 09.10.2024)</t>
    </r>
  </si>
  <si>
    <t>Finales Honorarangebot des Büros  (Angabe Name+Adresse):</t>
  </si>
  <si>
    <r>
      <rPr>
        <u/>
        <sz val="10"/>
        <rFont val="Arial"/>
        <family val="2"/>
      </rPr>
      <t>Grundlagen Honorarerstangebot:</t>
    </r>
    <r>
      <rPr>
        <sz val="10"/>
        <rFont val="Arial"/>
        <family val="2"/>
      </rPr>
      <t xml:space="preserve"> 
siehe Vertragsentwurf und Projektbeschreibung des AG, evtl. Bieterinformationen, Vergabeverhandlung       
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</si>
</sst>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&quot;€ / Std.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1" fillId="0" borderId="21" xfId="0" applyNumberFormat="1" applyFont="1" applyBorder="1" applyAlignment="1">
      <alignment vertical="center"/>
    </xf>
    <xf numFmtId="164" fontId="2" fillId="0" borderId="23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49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" fontId="2" fillId="0" borderId="21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3" xfId="0" applyNumberFormat="1" applyFont="1" applyBorder="1" applyAlignment="1">
      <alignment vertical="center"/>
    </xf>
    <xf numFmtId="4" fontId="1" fillId="3" borderId="21" xfId="0" applyNumberFormat="1" applyFont="1" applyFill="1" applyBorder="1" applyAlignment="1" applyProtection="1">
      <alignment horizontal="center" vertical="center"/>
      <protection locked="0"/>
    </xf>
    <xf numFmtId="164" fontId="1" fillId="0" borderId="2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vertical="center"/>
    </xf>
    <xf numFmtId="164" fontId="1" fillId="0" borderId="25" xfId="0" applyNumberFormat="1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7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10" fontId="1" fillId="3" borderId="1" xfId="0" applyNumberFormat="1" applyFont="1" applyFill="1" applyBorder="1" applyAlignment="1" applyProtection="1">
      <alignment horizontal="center" vertical="center"/>
      <protection locked="0"/>
    </xf>
    <xf numFmtId="16" fontId="1" fillId="0" borderId="6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" fontId="2" fillId="0" borderId="15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/>
    </xf>
    <xf numFmtId="16" fontId="1" fillId="0" borderId="3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16" fontId="1" fillId="0" borderId="27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top" wrapText="1"/>
    </xf>
    <xf numFmtId="16" fontId="1" fillId="0" borderId="1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1" xfId="0" applyFont="1" applyBorder="1" applyAlignment="1">
      <alignment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 indent="6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49" fontId="2" fillId="4" borderId="15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vertical="center"/>
    </xf>
    <xf numFmtId="0" fontId="2" fillId="4" borderId="33" xfId="0" applyFont="1" applyFill="1" applyBorder="1" applyAlignment="1">
      <alignment vertical="center"/>
    </xf>
    <xf numFmtId="0" fontId="2" fillId="4" borderId="25" xfId="0" applyFont="1" applyFill="1" applyBorder="1" applyAlignment="1">
      <alignment horizontal="right" vertical="center"/>
    </xf>
    <xf numFmtId="0" fontId="2" fillId="0" borderId="33" xfId="0" applyFont="1" applyBorder="1" applyAlignment="1">
      <alignment vertical="center" wrapText="1"/>
    </xf>
    <xf numFmtId="164" fontId="1" fillId="0" borderId="33" xfId="0" applyNumberFormat="1" applyFont="1" applyBorder="1" applyAlignment="1">
      <alignment vertical="center"/>
    </xf>
    <xf numFmtId="4" fontId="2" fillId="0" borderId="26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10" fillId="0" borderId="22" xfId="0" applyFont="1" applyBorder="1" applyAlignment="1">
      <alignment horizontal="right" vertical="center" wrapText="1"/>
    </xf>
    <xf numFmtId="164" fontId="1" fillId="3" borderId="23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Border="1" applyAlignment="1">
      <alignment vertical="center" wrapText="1"/>
    </xf>
    <xf numFmtId="164" fontId="1" fillId="0" borderId="26" xfId="1" applyNumberFormat="1" applyFont="1" applyFill="1" applyBorder="1" applyAlignment="1" applyProtection="1">
      <alignment horizontal="center" vertical="center"/>
    </xf>
    <xf numFmtId="10" fontId="2" fillId="0" borderId="16" xfId="1" applyNumberFormat="1" applyFont="1" applyFill="1" applyBorder="1" applyAlignment="1" applyProtection="1">
      <alignment horizontal="center" vertical="center"/>
    </xf>
    <xf numFmtId="0" fontId="10" fillId="0" borderId="31" xfId="0" applyFont="1" applyBorder="1" applyAlignment="1">
      <alignment horizontal="right" vertical="center" wrapText="1"/>
    </xf>
    <xf numFmtId="0" fontId="1" fillId="0" borderId="35" xfId="0" applyFont="1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1" fillId="3" borderId="29" xfId="0" applyFont="1" applyFill="1" applyBorder="1" applyAlignment="1" applyProtection="1">
      <alignment horizontal="left" vertical="top" wrapText="1"/>
      <protection locked="0"/>
    </xf>
    <xf numFmtId="0" fontId="1" fillId="3" borderId="19" xfId="0" applyFont="1" applyFill="1" applyBorder="1" applyAlignment="1" applyProtection="1">
      <alignment horizontal="left" vertical="top" wrapText="1"/>
      <protection locked="0"/>
    </xf>
    <xf numFmtId="0" fontId="1" fillId="3" borderId="28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>
      <alignment horizontal="left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165" fontId="1" fillId="3" borderId="24" xfId="0" applyNumberFormat="1" applyFont="1" applyFill="1" applyBorder="1" applyAlignment="1" applyProtection="1">
      <alignment horizontal="center" vertical="center"/>
      <protection locked="0"/>
    </xf>
    <xf numFmtId="165" fontId="1" fillId="3" borderId="28" xfId="0" applyNumberFormat="1" applyFont="1" applyFill="1" applyBorder="1" applyAlignment="1" applyProtection="1">
      <alignment horizontal="center" vertical="center"/>
      <protection locked="0"/>
    </xf>
    <xf numFmtId="165" fontId="1" fillId="3" borderId="12" xfId="0" applyNumberFormat="1" applyFont="1" applyFill="1" applyBorder="1" applyAlignment="1" applyProtection="1">
      <alignment horizontal="center" vertical="center"/>
      <protection locked="0"/>
    </xf>
    <xf numFmtId="165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/>
    </xf>
    <xf numFmtId="0" fontId="2" fillId="4" borderId="33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49" fontId="2" fillId="3" borderId="7" xfId="0" applyNumberFormat="1" applyFont="1" applyFill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 wrapText="1"/>
    </xf>
  </cellXfs>
  <cellStyles count="2">
    <cellStyle name="Prozent 2" xfId="1" xr:uid="{00000000-0005-0000-0000-000000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9"/>
  <sheetViews>
    <sheetView tabSelected="1" showRuler="0" view="pageBreakPreview" zoomScaleNormal="100" zoomScaleSheetLayoutView="100" workbookViewId="0">
      <selection activeCell="C4" sqref="C4:F4"/>
    </sheetView>
  </sheetViews>
  <sheetFormatPr baseColWidth="10" defaultColWidth="11.42578125" defaultRowHeight="12.75" x14ac:dyDescent="0.2"/>
  <cols>
    <col min="1" max="1" width="7" style="14" bestFit="1" customWidth="1"/>
    <col min="2" max="2" width="48" style="14" customWidth="1"/>
    <col min="3" max="3" width="33.42578125" style="14" customWidth="1"/>
    <col min="4" max="4" width="13.85546875" style="14" customWidth="1"/>
    <col min="5" max="5" width="14.5703125" style="14" customWidth="1"/>
    <col min="6" max="6" width="16.28515625" style="14" customWidth="1"/>
    <col min="7" max="7" width="6.42578125" style="14" customWidth="1"/>
    <col min="8" max="8" width="11.42578125" style="14"/>
    <col min="9" max="9" width="11.7109375" style="14" bestFit="1" customWidth="1"/>
    <col min="10" max="16384" width="11.42578125" style="14"/>
  </cols>
  <sheetData>
    <row r="1" spans="1:10" s="6" customFormat="1" ht="39.75" customHeight="1" x14ac:dyDescent="0.25">
      <c r="A1" s="103" t="s">
        <v>48</v>
      </c>
      <c r="B1" s="103"/>
      <c r="C1" s="103"/>
      <c r="D1" s="103"/>
      <c r="E1" s="102" t="s">
        <v>80</v>
      </c>
      <c r="F1" s="102"/>
    </row>
    <row r="2" spans="1:10" s="7" customFormat="1" ht="8.25" customHeight="1" x14ac:dyDescent="0.2">
      <c r="A2" s="103"/>
      <c r="B2" s="103"/>
      <c r="C2" s="103"/>
      <c r="D2" s="103"/>
      <c r="E2" s="39"/>
      <c r="F2" s="40"/>
    </row>
    <row r="3" spans="1:10" s="7" customFormat="1" ht="16.5" customHeight="1" thickBot="1" x14ac:dyDescent="0.25">
      <c r="A3" s="39"/>
      <c r="B3" s="39"/>
      <c r="C3" s="112" t="s">
        <v>81</v>
      </c>
      <c r="D3" s="112"/>
      <c r="E3" s="112"/>
      <c r="F3" s="112"/>
    </row>
    <row r="4" spans="1:10" s="8" customFormat="1" ht="41.25" customHeight="1" thickBot="1" x14ac:dyDescent="0.25">
      <c r="A4" s="104" t="s">
        <v>82</v>
      </c>
      <c r="B4" s="105"/>
      <c r="C4" s="109"/>
      <c r="D4" s="110"/>
      <c r="E4" s="110"/>
      <c r="F4" s="111"/>
    </row>
    <row r="5" spans="1:10" s="5" customFormat="1" ht="6" customHeight="1" thickBot="1" x14ac:dyDescent="0.25">
      <c r="A5" s="9"/>
      <c r="B5" s="10"/>
      <c r="C5" s="10"/>
      <c r="D5" s="10"/>
      <c r="E5" s="10"/>
      <c r="F5" s="41"/>
    </row>
    <row r="6" spans="1:10" s="5" customFormat="1" ht="13.5" thickBot="1" x14ac:dyDescent="0.25">
      <c r="A6" s="106" t="s">
        <v>3</v>
      </c>
      <c r="B6" s="107"/>
      <c r="C6" s="107"/>
      <c r="D6" s="107"/>
      <c r="E6" s="107"/>
      <c r="F6" s="108"/>
    </row>
    <row r="7" spans="1:10" s="5" customFormat="1" ht="6" customHeight="1" thickBot="1" x14ac:dyDescent="0.25">
      <c r="A7" s="42"/>
      <c r="B7" s="42"/>
      <c r="C7" s="42"/>
      <c r="D7" s="42"/>
      <c r="E7" s="42"/>
      <c r="F7" s="42"/>
    </row>
    <row r="8" spans="1:10" s="11" customFormat="1" ht="15" customHeight="1" x14ac:dyDescent="0.2">
      <c r="A8" s="29" t="s">
        <v>16</v>
      </c>
      <c r="B8" s="75" t="s">
        <v>49</v>
      </c>
      <c r="C8" s="76"/>
      <c r="D8" s="76"/>
      <c r="E8" s="76"/>
      <c r="F8" s="77"/>
      <c r="G8" s="4"/>
    </row>
    <row r="9" spans="1:10" s="22" customFormat="1" ht="15" customHeight="1" x14ac:dyDescent="0.2">
      <c r="A9" s="49" t="s">
        <v>12</v>
      </c>
      <c r="B9" s="95" t="s">
        <v>46</v>
      </c>
      <c r="C9" s="96"/>
      <c r="D9" s="96"/>
      <c r="E9" s="96"/>
      <c r="F9" s="97"/>
    </row>
    <row r="10" spans="1:10" s="22" customFormat="1" ht="21" customHeight="1" x14ac:dyDescent="0.2">
      <c r="A10" s="30" t="s">
        <v>9</v>
      </c>
      <c r="B10" s="98" t="s">
        <v>44</v>
      </c>
      <c r="C10" s="99"/>
      <c r="D10" s="47" t="s">
        <v>2</v>
      </c>
      <c r="E10" s="47" t="s">
        <v>5</v>
      </c>
      <c r="F10" s="48" t="s">
        <v>1</v>
      </c>
    </row>
    <row r="11" spans="1:10" s="12" customFormat="1" ht="42.75" customHeight="1" x14ac:dyDescent="0.2">
      <c r="A11" s="37"/>
      <c r="B11" s="100" t="s">
        <v>75</v>
      </c>
      <c r="C11" s="101"/>
      <c r="D11" s="3">
        <v>117887.35</v>
      </c>
      <c r="E11" s="35" t="s">
        <v>21</v>
      </c>
      <c r="F11" s="15"/>
      <c r="I11" s="43"/>
    </row>
    <row r="12" spans="1:10" s="5" customFormat="1" ht="15" customHeight="1" x14ac:dyDescent="0.2">
      <c r="A12" s="25"/>
      <c r="B12" s="46" t="s">
        <v>31</v>
      </c>
      <c r="C12" s="45"/>
      <c r="D12" s="1">
        <f>ROUND(0.02*D11,2)</f>
        <v>2357.75</v>
      </c>
      <c r="E12" s="16"/>
      <c r="F12" s="15">
        <f>ROUND($D12*E12,2)</f>
        <v>0</v>
      </c>
      <c r="J12" s="68"/>
    </row>
    <row r="13" spans="1:10" s="5" customFormat="1" ht="15" customHeight="1" x14ac:dyDescent="0.2">
      <c r="A13" s="25"/>
      <c r="B13" s="46" t="s">
        <v>32</v>
      </c>
      <c r="C13" s="45"/>
      <c r="D13" s="1">
        <f>ROUND(0.09*D11,2)</f>
        <v>10609.86</v>
      </c>
      <c r="E13" s="16"/>
      <c r="F13" s="15">
        <f t="shared" ref="F13:F19" si="0">ROUND($D13*E13,2)</f>
        <v>0</v>
      </c>
      <c r="J13" s="68"/>
    </row>
    <row r="14" spans="1:10" s="5" customFormat="1" ht="15" customHeight="1" x14ac:dyDescent="0.2">
      <c r="A14" s="25"/>
      <c r="B14" s="46" t="s">
        <v>33</v>
      </c>
      <c r="C14" s="45"/>
      <c r="D14" s="1">
        <f>ROUND(0.17*D11,2)</f>
        <v>20040.849999999999</v>
      </c>
      <c r="E14" s="16"/>
      <c r="F14" s="15">
        <f>ROUND($D14*E14,2)</f>
        <v>0</v>
      </c>
    </row>
    <row r="15" spans="1:10" s="5" customFormat="1" ht="15" customHeight="1" x14ac:dyDescent="0.2">
      <c r="A15" s="25"/>
      <c r="B15" s="46" t="s">
        <v>36</v>
      </c>
      <c r="C15" s="45"/>
      <c r="D15" s="1">
        <f>ROUND(0*D11,2)</f>
        <v>0</v>
      </c>
      <c r="E15" s="16"/>
      <c r="F15" s="15">
        <f>ROUND($D15*E15,2)</f>
        <v>0</v>
      </c>
    </row>
    <row r="16" spans="1:10" s="5" customFormat="1" ht="15" customHeight="1" x14ac:dyDescent="0.2">
      <c r="A16" s="25"/>
      <c r="B16" s="46" t="s">
        <v>34</v>
      </c>
      <c r="C16" s="45"/>
      <c r="D16" s="1">
        <f>ROUND(0.22*D11,2)</f>
        <v>25935.22</v>
      </c>
      <c r="E16" s="16"/>
      <c r="F16" s="15">
        <f t="shared" si="0"/>
        <v>0</v>
      </c>
    </row>
    <row r="17" spans="1:9" s="5" customFormat="1" ht="15" customHeight="1" x14ac:dyDescent="0.2">
      <c r="A17" s="25"/>
      <c r="B17" s="46" t="s">
        <v>30</v>
      </c>
      <c r="C17" s="45"/>
      <c r="D17" s="1">
        <f>ROUND(0.07*D11,2)</f>
        <v>8252.11</v>
      </c>
      <c r="E17" s="16"/>
      <c r="F17" s="15">
        <f>ROUND($D17*E17,2)</f>
        <v>0</v>
      </c>
    </row>
    <row r="18" spans="1:9" s="5" customFormat="1" ht="15" customHeight="1" x14ac:dyDescent="0.2">
      <c r="A18" s="25"/>
      <c r="B18" s="46" t="s">
        <v>35</v>
      </c>
      <c r="C18" s="45"/>
      <c r="D18" s="1">
        <f>ROUND(0.05*D11,2)</f>
        <v>5894.37</v>
      </c>
      <c r="E18" s="16"/>
      <c r="F18" s="15">
        <f t="shared" si="0"/>
        <v>0</v>
      </c>
    </row>
    <row r="19" spans="1:9" s="5" customFormat="1" ht="15" customHeight="1" x14ac:dyDescent="0.2">
      <c r="A19" s="25"/>
      <c r="B19" s="46" t="s">
        <v>50</v>
      </c>
      <c r="C19" s="45"/>
      <c r="D19" s="1">
        <f>ROUND(0.33*D11,2)</f>
        <v>38902.83</v>
      </c>
      <c r="E19" s="16"/>
      <c r="F19" s="15">
        <f t="shared" si="0"/>
        <v>0</v>
      </c>
    </row>
    <row r="20" spans="1:9" s="5" customFormat="1" ht="15" customHeight="1" x14ac:dyDescent="0.2">
      <c r="A20" s="25"/>
      <c r="B20" s="46" t="s">
        <v>51</v>
      </c>
      <c r="C20" s="45"/>
      <c r="D20" s="1">
        <f>ROUND(0.0075*D11,2)</f>
        <v>884.16</v>
      </c>
      <c r="E20" s="16"/>
      <c r="F20" s="15">
        <f>ROUND($D20*E20,2)</f>
        <v>0</v>
      </c>
    </row>
    <row r="21" spans="1:9" s="5" customFormat="1" ht="20.100000000000001" customHeight="1" x14ac:dyDescent="0.2">
      <c r="A21" s="25"/>
      <c r="B21" s="71" t="s">
        <v>52</v>
      </c>
      <c r="C21" s="72"/>
      <c r="D21" s="3">
        <f>SUM(D12:D20)</f>
        <v>112877.15000000001</v>
      </c>
      <c r="E21" s="13"/>
      <c r="F21" s="2">
        <f>SUM(F12:F20)</f>
        <v>0</v>
      </c>
    </row>
    <row r="22" spans="1:9" s="5" customFormat="1" ht="36.75" customHeight="1" x14ac:dyDescent="0.2">
      <c r="A22" s="25"/>
      <c r="B22" s="44" t="s">
        <v>79</v>
      </c>
      <c r="C22" s="66" t="s">
        <v>11</v>
      </c>
      <c r="D22" s="27"/>
      <c r="E22" s="67"/>
      <c r="F22" s="21">
        <f>ROUND(D22*F21,2)</f>
        <v>0</v>
      </c>
    </row>
    <row r="23" spans="1:9" s="5" customFormat="1" ht="20.100000000000001" customHeight="1" thickBot="1" x14ac:dyDescent="0.25">
      <c r="A23" s="28"/>
      <c r="B23" s="73" t="s">
        <v>55</v>
      </c>
      <c r="C23" s="74"/>
      <c r="D23" s="74"/>
      <c r="E23" s="57"/>
      <c r="F23" s="19">
        <f>SUM(F21:F22)</f>
        <v>0</v>
      </c>
    </row>
    <row r="24" spans="1:9" s="22" customFormat="1" ht="15" customHeight="1" x14ac:dyDescent="0.2">
      <c r="A24" s="49" t="s">
        <v>13</v>
      </c>
      <c r="B24" s="95" t="s">
        <v>47</v>
      </c>
      <c r="C24" s="96"/>
      <c r="D24" s="96"/>
      <c r="E24" s="96"/>
      <c r="F24" s="97"/>
    </row>
    <row r="25" spans="1:9" s="22" customFormat="1" ht="21" customHeight="1" x14ac:dyDescent="0.2">
      <c r="A25" s="30" t="s">
        <v>9</v>
      </c>
      <c r="B25" s="98" t="s">
        <v>0</v>
      </c>
      <c r="C25" s="99"/>
      <c r="D25" s="47" t="s">
        <v>2</v>
      </c>
      <c r="E25" s="47" t="s">
        <v>5</v>
      </c>
      <c r="F25" s="48" t="s">
        <v>1</v>
      </c>
    </row>
    <row r="26" spans="1:9" s="12" customFormat="1" ht="42.75" customHeight="1" x14ac:dyDescent="0.2">
      <c r="A26" s="37"/>
      <c r="B26" s="100" t="s">
        <v>76</v>
      </c>
      <c r="C26" s="101"/>
      <c r="D26" s="3">
        <v>60721.73</v>
      </c>
      <c r="E26" s="35" t="s">
        <v>21</v>
      </c>
      <c r="F26" s="15"/>
      <c r="I26" s="43"/>
    </row>
    <row r="27" spans="1:9" s="5" customFormat="1" ht="15" customHeight="1" x14ac:dyDescent="0.2">
      <c r="A27" s="25"/>
      <c r="B27" s="46" t="s">
        <v>31</v>
      </c>
      <c r="C27" s="45"/>
      <c r="D27" s="1">
        <f>ROUND(0.02*D26,2)</f>
        <v>1214.43</v>
      </c>
      <c r="E27" s="16"/>
      <c r="F27" s="15">
        <f>ROUND($D27*E27,2)</f>
        <v>0</v>
      </c>
    </row>
    <row r="28" spans="1:9" s="5" customFormat="1" ht="15" customHeight="1" x14ac:dyDescent="0.2">
      <c r="A28" s="25"/>
      <c r="B28" s="46" t="s">
        <v>32</v>
      </c>
      <c r="C28" s="45"/>
      <c r="D28" s="1">
        <f>ROUND(0.09*D26,2)</f>
        <v>5464.96</v>
      </c>
      <c r="E28" s="16"/>
      <c r="F28" s="15">
        <f t="shared" ref="F28" si="1">ROUND($D28*E28,2)</f>
        <v>0</v>
      </c>
    </row>
    <row r="29" spans="1:9" s="5" customFormat="1" ht="15" customHeight="1" x14ac:dyDescent="0.2">
      <c r="A29" s="25"/>
      <c r="B29" s="46" t="s">
        <v>33</v>
      </c>
      <c r="C29" s="45"/>
      <c r="D29" s="1">
        <f>ROUND(0.17*D26,2)</f>
        <v>10322.69</v>
      </c>
      <c r="E29" s="16"/>
      <c r="F29" s="15">
        <f>ROUND($D29*E29,2)</f>
        <v>0</v>
      </c>
    </row>
    <row r="30" spans="1:9" s="5" customFormat="1" ht="15" customHeight="1" x14ac:dyDescent="0.2">
      <c r="A30" s="25"/>
      <c r="B30" s="46" t="s">
        <v>36</v>
      </c>
      <c r="C30" s="45"/>
      <c r="D30" s="1">
        <f>ROUND(0*D26,2)</f>
        <v>0</v>
      </c>
      <c r="E30" s="16"/>
      <c r="F30" s="15">
        <f>ROUND($D30*E30,2)</f>
        <v>0</v>
      </c>
    </row>
    <row r="31" spans="1:9" s="5" customFormat="1" ht="15" customHeight="1" x14ac:dyDescent="0.2">
      <c r="A31" s="25"/>
      <c r="B31" s="46" t="s">
        <v>34</v>
      </c>
      <c r="C31" s="45"/>
      <c r="D31" s="1">
        <f>ROUND(0.22*D26,2)</f>
        <v>13358.78</v>
      </c>
      <c r="E31" s="16"/>
      <c r="F31" s="15">
        <f t="shared" ref="F31" si="2">ROUND($D31*E31,2)</f>
        <v>0</v>
      </c>
    </row>
    <row r="32" spans="1:9" s="5" customFormat="1" ht="15" customHeight="1" x14ac:dyDescent="0.2">
      <c r="A32" s="25"/>
      <c r="B32" s="46" t="s">
        <v>30</v>
      </c>
      <c r="C32" s="45"/>
      <c r="D32" s="1">
        <f>ROUND(0.07*D26,2)</f>
        <v>4250.5200000000004</v>
      </c>
      <c r="E32" s="16"/>
      <c r="F32" s="15">
        <f>ROUND($D32*E32,2)</f>
        <v>0</v>
      </c>
    </row>
    <row r="33" spans="1:10" s="5" customFormat="1" ht="15" customHeight="1" x14ac:dyDescent="0.2">
      <c r="A33" s="25"/>
      <c r="B33" s="46" t="s">
        <v>35</v>
      </c>
      <c r="C33" s="45"/>
      <c r="D33" s="1">
        <f>ROUND(0.05*D26,2)</f>
        <v>3036.09</v>
      </c>
      <c r="E33" s="16"/>
      <c r="F33" s="15">
        <f t="shared" ref="F33:F35" si="3">ROUND($D33*E33,2)</f>
        <v>0</v>
      </c>
    </row>
    <row r="34" spans="1:10" s="5" customFormat="1" ht="15" customHeight="1" x14ac:dyDescent="0.2">
      <c r="A34" s="25"/>
      <c r="B34" s="46" t="s">
        <v>50</v>
      </c>
      <c r="C34" s="45"/>
      <c r="D34" s="1">
        <f>ROUND(0.33*D26,2)</f>
        <v>20038.169999999998</v>
      </c>
      <c r="E34" s="16"/>
      <c r="F34" s="15">
        <f t="shared" si="3"/>
        <v>0</v>
      </c>
    </row>
    <row r="35" spans="1:10" s="5" customFormat="1" ht="15" customHeight="1" x14ac:dyDescent="0.2">
      <c r="A35" s="25"/>
      <c r="B35" s="46" t="s">
        <v>51</v>
      </c>
      <c r="C35" s="45"/>
      <c r="D35" s="1">
        <f>ROUND(0.0075*D26,2)</f>
        <v>455.41</v>
      </c>
      <c r="E35" s="16"/>
      <c r="F35" s="15">
        <f t="shared" si="3"/>
        <v>0</v>
      </c>
    </row>
    <row r="36" spans="1:10" s="5" customFormat="1" ht="20.100000000000001" customHeight="1" x14ac:dyDescent="0.2">
      <c r="A36" s="25"/>
      <c r="B36" s="71" t="s">
        <v>53</v>
      </c>
      <c r="C36" s="72"/>
      <c r="D36" s="3">
        <f>SUM(D27:D35)</f>
        <v>58141.05</v>
      </c>
      <c r="E36" s="13"/>
      <c r="F36" s="2">
        <f>SUM(F27:F35)</f>
        <v>0</v>
      </c>
    </row>
    <row r="37" spans="1:10" s="5" customFormat="1" ht="36.75" customHeight="1" x14ac:dyDescent="0.2">
      <c r="A37" s="25"/>
      <c r="B37" s="44" t="s">
        <v>79</v>
      </c>
      <c r="C37" s="66" t="s">
        <v>11</v>
      </c>
      <c r="D37" s="27"/>
      <c r="E37" s="67"/>
      <c r="F37" s="21">
        <f>ROUND(D37*F36,2)</f>
        <v>0</v>
      </c>
    </row>
    <row r="38" spans="1:10" s="5" customFormat="1" ht="20.100000000000001" customHeight="1" thickBot="1" x14ac:dyDescent="0.25">
      <c r="A38" s="28"/>
      <c r="B38" s="73" t="s">
        <v>54</v>
      </c>
      <c r="C38" s="74"/>
      <c r="D38" s="74"/>
      <c r="E38" s="57"/>
      <c r="F38" s="19">
        <f>SUM(F36:F37)</f>
        <v>0</v>
      </c>
    </row>
    <row r="39" spans="1:10" s="11" customFormat="1" ht="15" customHeight="1" x14ac:dyDescent="0.2">
      <c r="A39" s="29" t="s">
        <v>17</v>
      </c>
      <c r="B39" s="75" t="s">
        <v>56</v>
      </c>
      <c r="C39" s="76"/>
      <c r="D39" s="76"/>
      <c r="E39" s="76"/>
      <c r="F39" s="77"/>
      <c r="G39" s="4"/>
    </row>
    <row r="40" spans="1:10" s="22" customFormat="1" ht="15" customHeight="1" x14ac:dyDescent="0.2">
      <c r="A40" s="49" t="s">
        <v>14</v>
      </c>
      <c r="B40" s="95" t="s">
        <v>46</v>
      </c>
      <c r="C40" s="96"/>
      <c r="D40" s="96"/>
      <c r="E40" s="96"/>
      <c r="F40" s="97"/>
    </row>
    <row r="41" spans="1:10" s="22" customFormat="1" ht="21" customHeight="1" x14ac:dyDescent="0.2">
      <c r="A41" s="30" t="s">
        <v>9</v>
      </c>
      <c r="B41" s="98" t="s">
        <v>44</v>
      </c>
      <c r="C41" s="99"/>
      <c r="D41" s="47" t="s">
        <v>2</v>
      </c>
      <c r="E41" s="47" t="s">
        <v>5</v>
      </c>
      <c r="F41" s="48" t="s">
        <v>1</v>
      </c>
    </row>
    <row r="42" spans="1:10" s="12" customFormat="1" ht="42.75" customHeight="1" x14ac:dyDescent="0.2">
      <c r="A42" s="37"/>
      <c r="B42" s="100" t="s">
        <v>77</v>
      </c>
      <c r="C42" s="101"/>
      <c r="D42" s="3">
        <v>55173.98</v>
      </c>
      <c r="E42" s="35" t="s">
        <v>21</v>
      </c>
      <c r="F42" s="15"/>
      <c r="I42" s="43"/>
    </row>
    <row r="43" spans="1:10" s="5" customFormat="1" ht="15" customHeight="1" x14ac:dyDescent="0.2">
      <c r="A43" s="25"/>
      <c r="B43" s="46" t="s">
        <v>31</v>
      </c>
      <c r="C43" s="45"/>
      <c r="D43" s="1">
        <f>ROUND(0.02*D42,2)</f>
        <v>1103.48</v>
      </c>
      <c r="E43" s="16"/>
      <c r="F43" s="15">
        <f>ROUND($D43*E43,2)</f>
        <v>0</v>
      </c>
      <c r="J43" s="68"/>
    </row>
    <row r="44" spans="1:10" s="5" customFormat="1" ht="15" customHeight="1" x14ac:dyDescent="0.2">
      <c r="A44" s="25"/>
      <c r="B44" s="46" t="s">
        <v>32</v>
      </c>
      <c r="C44" s="45"/>
      <c r="D44" s="1">
        <f>ROUND(0.09*D42,2)</f>
        <v>4965.66</v>
      </c>
      <c r="E44" s="16"/>
      <c r="F44" s="15">
        <f t="shared" ref="F44" si="4">ROUND($D44*E44,2)</f>
        <v>0</v>
      </c>
      <c r="J44" s="68"/>
    </row>
    <row r="45" spans="1:10" s="5" customFormat="1" ht="15" customHeight="1" x14ac:dyDescent="0.2">
      <c r="A45" s="25"/>
      <c r="B45" s="46" t="s">
        <v>33</v>
      </c>
      <c r="C45" s="45"/>
      <c r="D45" s="1">
        <f>ROUND(0.17*D42,2)</f>
        <v>9379.58</v>
      </c>
      <c r="E45" s="16"/>
      <c r="F45" s="15">
        <f>ROUND($D45*E45,2)</f>
        <v>0</v>
      </c>
    </row>
    <row r="46" spans="1:10" s="5" customFormat="1" ht="15" customHeight="1" x14ac:dyDescent="0.2">
      <c r="A46" s="25"/>
      <c r="B46" s="46" t="s">
        <v>36</v>
      </c>
      <c r="C46" s="45"/>
      <c r="D46" s="1">
        <f>ROUND(0*D42,2)</f>
        <v>0</v>
      </c>
      <c r="E46" s="16"/>
      <c r="F46" s="15">
        <f>ROUND($D46*E46,2)</f>
        <v>0</v>
      </c>
    </row>
    <row r="47" spans="1:10" s="5" customFormat="1" ht="15" customHeight="1" x14ac:dyDescent="0.2">
      <c r="A47" s="25"/>
      <c r="B47" s="46" t="s">
        <v>34</v>
      </c>
      <c r="C47" s="45"/>
      <c r="D47" s="1">
        <f>ROUND(0.22*D42,2)</f>
        <v>12138.28</v>
      </c>
      <c r="E47" s="16"/>
      <c r="F47" s="15">
        <f t="shared" ref="F47" si="5">ROUND($D47*E47,2)</f>
        <v>0</v>
      </c>
    </row>
    <row r="48" spans="1:10" s="5" customFormat="1" ht="15" customHeight="1" x14ac:dyDescent="0.2">
      <c r="A48" s="25"/>
      <c r="B48" s="46" t="s">
        <v>30</v>
      </c>
      <c r="C48" s="45"/>
      <c r="D48" s="1">
        <f>ROUND(0.07*D42,2)</f>
        <v>3862.18</v>
      </c>
      <c r="E48" s="16"/>
      <c r="F48" s="15">
        <f>ROUND($D48*E48,2)</f>
        <v>0</v>
      </c>
    </row>
    <row r="49" spans="1:9" s="5" customFormat="1" ht="15" customHeight="1" x14ac:dyDescent="0.2">
      <c r="A49" s="25"/>
      <c r="B49" s="46" t="s">
        <v>35</v>
      </c>
      <c r="C49" s="45"/>
      <c r="D49" s="1">
        <f>ROUND(0.05*D42,2)</f>
        <v>2758.7</v>
      </c>
      <c r="E49" s="16"/>
      <c r="F49" s="15">
        <f t="shared" ref="F49:F50" si="6">ROUND($D49*E49,2)</f>
        <v>0</v>
      </c>
    </row>
    <row r="50" spans="1:9" s="5" customFormat="1" ht="15" customHeight="1" x14ac:dyDescent="0.2">
      <c r="A50" s="25"/>
      <c r="B50" s="46" t="s">
        <v>50</v>
      </c>
      <c r="C50" s="45"/>
      <c r="D50" s="1">
        <f>ROUND(0.33*D42,2)</f>
        <v>18207.41</v>
      </c>
      <c r="E50" s="16"/>
      <c r="F50" s="15">
        <f t="shared" si="6"/>
        <v>0</v>
      </c>
    </row>
    <row r="51" spans="1:9" s="5" customFormat="1" ht="15" customHeight="1" x14ac:dyDescent="0.2">
      <c r="A51" s="25"/>
      <c r="B51" s="46" t="s">
        <v>51</v>
      </c>
      <c r="C51" s="45"/>
      <c r="D51" s="1">
        <f>ROUND(0.0075*D42,2)</f>
        <v>413.8</v>
      </c>
      <c r="E51" s="16"/>
      <c r="F51" s="15">
        <f>ROUND($D51*E51,2)</f>
        <v>0</v>
      </c>
    </row>
    <row r="52" spans="1:9" s="5" customFormat="1" ht="20.100000000000001" customHeight="1" x14ac:dyDescent="0.2">
      <c r="A52" s="25"/>
      <c r="B52" s="71" t="s">
        <v>57</v>
      </c>
      <c r="C52" s="72"/>
      <c r="D52" s="3">
        <f>SUM(D43:D51)</f>
        <v>52829.09</v>
      </c>
      <c r="E52" s="13"/>
      <c r="F52" s="2">
        <f>SUM(F43:F51)</f>
        <v>0</v>
      </c>
    </row>
    <row r="53" spans="1:9" s="5" customFormat="1" ht="36.75" customHeight="1" x14ac:dyDescent="0.2">
      <c r="A53" s="25"/>
      <c r="B53" s="44" t="s">
        <v>79</v>
      </c>
      <c r="C53" s="66" t="s">
        <v>11</v>
      </c>
      <c r="D53" s="27"/>
      <c r="E53" s="67"/>
      <c r="F53" s="21">
        <f>ROUND(D53*F52,2)</f>
        <v>0</v>
      </c>
    </row>
    <row r="54" spans="1:9" s="5" customFormat="1" ht="20.100000000000001" customHeight="1" thickBot="1" x14ac:dyDescent="0.25">
      <c r="A54" s="28"/>
      <c r="B54" s="73" t="s">
        <v>58</v>
      </c>
      <c r="C54" s="74"/>
      <c r="D54" s="74"/>
      <c r="E54" s="57"/>
      <c r="F54" s="19">
        <f>SUM(F52:F53)</f>
        <v>0</v>
      </c>
    </row>
    <row r="55" spans="1:9" s="22" customFormat="1" ht="15" customHeight="1" x14ac:dyDescent="0.2">
      <c r="A55" s="49" t="s">
        <v>61</v>
      </c>
      <c r="B55" s="95" t="s">
        <v>47</v>
      </c>
      <c r="C55" s="96"/>
      <c r="D55" s="96"/>
      <c r="E55" s="96"/>
      <c r="F55" s="97"/>
    </row>
    <row r="56" spans="1:9" s="22" customFormat="1" ht="21" customHeight="1" x14ac:dyDescent="0.2">
      <c r="A56" s="30" t="s">
        <v>9</v>
      </c>
      <c r="B56" s="98" t="s">
        <v>0</v>
      </c>
      <c r="C56" s="99"/>
      <c r="D56" s="47" t="s">
        <v>2</v>
      </c>
      <c r="E56" s="47" t="s">
        <v>5</v>
      </c>
      <c r="F56" s="48" t="s">
        <v>1</v>
      </c>
    </row>
    <row r="57" spans="1:9" s="12" customFormat="1" ht="42.75" customHeight="1" x14ac:dyDescent="0.2">
      <c r="A57" s="37"/>
      <c r="B57" s="100" t="s">
        <v>78</v>
      </c>
      <c r="C57" s="101"/>
      <c r="D57" s="3">
        <v>31925.91</v>
      </c>
      <c r="E57" s="35" t="s">
        <v>21</v>
      </c>
      <c r="F57" s="15"/>
      <c r="I57" s="43"/>
    </row>
    <row r="58" spans="1:9" s="5" customFormat="1" ht="15" customHeight="1" x14ac:dyDescent="0.2">
      <c r="A58" s="25"/>
      <c r="B58" s="46" t="s">
        <v>31</v>
      </c>
      <c r="C58" s="45"/>
      <c r="D58" s="1">
        <f>ROUND(0.02*D57,2)</f>
        <v>638.52</v>
      </c>
      <c r="E58" s="16"/>
      <c r="F58" s="15">
        <f>ROUND($D58*E58,2)</f>
        <v>0</v>
      </c>
    </row>
    <row r="59" spans="1:9" s="5" customFormat="1" ht="15" customHeight="1" x14ac:dyDescent="0.2">
      <c r="A59" s="25"/>
      <c r="B59" s="46" t="s">
        <v>32</v>
      </c>
      <c r="C59" s="45"/>
      <c r="D59" s="1">
        <f>ROUND(0.09*D57,2)</f>
        <v>2873.33</v>
      </c>
      <c r="E59" s="16"/>
      <c r="F59" s="15">
        <f t="shared" ref="F59" si="7">ROUND($D59*E59,2)</f>
        <v>0</v>
      </c>
    </row>
    <row r="60" spans="1:9" s="5" customFormat="1" ht="15" customHeight="1" x14ac:dyDescent="0.2">
      <c r="A60" s="25"/>
      <c r="B60" s="46" t="s">
        <v>33</v>
      </c>
      <c r="C60" s="45"/>
      <c r="D60" s="1">
        <f>ROUND(0.17*D57,2)</f>
        <v>5427.4</v>
      </c>
      <c r="E60" s="16"/>
      <c r="F60" s="15">
        <f>ROUND($D60*E60,2)</f>
        <v>0</v>
      </c>
    </row>
    <row r="61" spans="1:9" s="5" customFormat="1" ht="15" customHeight="1" x14ac:dyDescent="0.2">
      <c r="A61" s="25"/>
      <c r="B61" s="46" t="s">
        <v>36</v>
      </c>
      <c r="C61" s="45"/>
      <c r="D61" s="1">
        <f>ROUND(0*D57,2)</f>
        <v>0</v>
      </c>
      <c r="E61" s="16"/>
      <c r="F61" s="15">
        <f>ROUND($D61*E61,2)</f>
        <v>0</v>
      </c>
    </row>
    <row r="62" spans="1:9" s="5" customFormat="1" ht="15" customHeight="1" x14ac:dyDescent="0.2">
      <c r="A62" s="25"/>
      <c r="B62" s="46" t="s">
        <v>34</v>
      </c>
      <c r="C62" s="45"/>
      <c r="D62" s="1">
        <f>ROUND(0.22*D57,2)</f>
        <v>7023.7</v>
      </c>
      <c r="E62" s="16"/>
      <c r="F62" s="15">
        <f t="shared" ref="F62" si="8">ROUND($D62*E62,2)</f>
        <v>0</v>
      </c>
    </row>
    <row r="63" spans="1:9" s="5" customFormat="1" ht="15" customHeight="1" x14ac:dyDescent="0.2">
      <c r="A63" s="25"/>
      <c r="B63" s="46" t="s">
        <v>30</v>
      </c>
      <c r="C63" s="45"/>
      <c r="D63" s="1">
        <f>ROUND(0.07*D57,2)</f>
        <v>2234.81</v>
      </c>
      <c r="E63" s="16"/>
      <c r="F63" s="15">
        <f>ROUND($D63*E63,2)</f>
        <v>0</v>
      </c>
    </row>
    <row r="64" spans="1:9" s="5" customFormat="1" ht="15" customHeight="1" x14ac:dyDescent="0.2">
      <c r="A64" s="25"/>
      <c r="B64" s="46" t="s">
        <v>35</v>
      </c>
      <c r="C64" s="45"/>
      <c r="D64" s="1">
        <f>ROUND(0.05*D57,2)</f>
        <v>1596.3</v>
      </c>
      <c r="E64" s="16"/>
      <c r="F64" s="15">
        <f t="shared" ref="F64:F66" si="9">ROUND($D64*E64,2)</f>
        <v>0</v>
      </c>
    </row>
    <row r="65" spans="1:7" s="5" customFormat="1" ht="15" customHeight="1" x14ac:dyDescent="0.2">
      <c r="A65" s="25"/>
      <c r="B65" s="46" t="s">
        <v>50</v>
      </c>
      <c r="C65" s="45"/>
      <c r="D65" s="1">
        <f>ROUND(0.33*D57,2)</f>
        <v>10535.55</v>
      </c>
      <c r="E65" s="16"/>
      <c r="F65" s="15">
        <f t="shared" si="9"/>
        <v>0</v>
      </c>
    </row>
    <row r="66" spans="1:7" s="5" customFormat="1" ht="15" customHeight="1" x14ac:dyDescent="0.2">
      <c r="A66" s="25"/>
      <c r="B66" s="46" t="s">
        <v>51</v>
      </c>
      <c r="C66" s="45"/>
      <c r="D66" s="1">
        <f>ROUND(0.0075*D57,2)</f>
        <v>239.44</v>
      </c>
      <c r="E66" s="16"/>
      <c r="F66" s="15">
        <f t="shared" si="9"/>
        <v>0</v>
      </c>
    </row>
    <row r="67" spans="1:7" s="5" customFormat="1" ht="20.100000000000001" customHeight="1" x14ac:dyDescent="0.2">
      <c r="A67" s="25"/>
      <c r="B67" s="71" t="s">
        <v>59</v>
      </c>
      <c r="C67" s="72"/>
      <c r="D67" s="3">
        <f>SUM(D58:D66)</f>
        <v>30569.05</v>
      </c>
      <c r="E67" s="13"/>
      <c r="F67" s="2">
        <f>SUM(F58:F66)</f>
        <v>0</v>
      </c>
    </row>
    <row r="68" spans="1:7" s="5" customFormat="1" ht="36.75" customHeight="1" x14ac:dyDescent="0.2">
      <c r="A68" s="25"/>
      <c r="B68" s="44" t="s">
        <v>79</v>
      </c>
      <c r="C68" s="66" t="s">
        <v>11</v>
      </c>
      <c r="D68" s="27"/>
      <c r="E68" s="67"/>
      <c r="F68" s="21">
        <f>ROUND(D68*F67,2)</f>
        <v>0</v>
      </c>
    </row>
    <row r="69" spans="1:7" s="5" customFormat="1" ht="20.100000000000001" customHeight="1" thickBot="1" x14ac:dyDescent="0.25">
      <c r="A69" s="28"/>
      <c r="B69" s="73" t="s">
        <v>60</v>
      </c>
      <c r="C69" s="74"/>
      <c r="D69" s="74"/>
      <c r="E69" s="57"/>
      <c r="F69" s="19">
        <f>SUM(F67:F68)</f>
        <v>0</v>
      </c>
    </row>
    <row r="70" spans="1:7" s="11" customFormat="1" ht="15" customHeight="1" x14ac:dyDescent="0.2">
      <c r="A70" s="29" t="s">
        <v>18</v>
      </c>
      <c r="B70" s="75" t="s">
        <v>45</v>
      </c>
      <c r="C70" s="76"/>
      <c r="D70" s="76"/>
      <c r="E70" s="76"/>
      <c r="F70" s="77"/>
      <c r="G70" s="4"/>
    </row>
    <row r="71" spans="1:7" s="5" customFormat="1" ht="15" customHeight="1" x14ac:dyDescent="0.2">
      <c r="A71" s="49" t="s">
        <v>15</v>
      </c>
      <c r="B71" s="50" t="s">
        <v>37</v>
      </c>
      <c r="C71" s="51"/>
      <c r="D71" s="51"/>
      <c r="E71" s="51"/>
      <c r="F71" s="52" t="s">
        <v>28</v>
      </c>
    </row>
    <row r="72" spans="1:7" s="5" customFormat="1" ht="20.25" customHeight="1" x14ac:dyDescent="0.2">
      <c r="A72" s="82"/>
      <c r="B72" s="69" t="s">
        <v>62</v>
      </c>
      <c r="C72" s="70"/>
      <c r="D72" s="70"/>
      <c r="E72" s="94"/>
      <c r="F72" s="62"/>
    </row>
    <row r="73" spans="1:7" s="5" customFormat="1" ht="19.5" customHeight="1" thickBot="1" x14ac:dyDescent="0.25">
      <c r="A73" s="83"/>
      <c r="B73" s="73" t="s">
        <v>27</v>
      </c>
      <c r="C73" s="74"/>
      <c r="D73" s="74"/>
      <c r="E73" s="81"/>
      <c r="F73" s="19">
        <f>SUM(F72:F72)</f>
        <v>0</v>
      </c>
    </row>
    <row r="74" spans="1:7" s="11" customFormat="1" ht="15" customHeight="1" x14ac:dyDescent="0.2">
      <c r="A74" s="29" t="s">
        <v>24</v>
      </c>
      <c r="B74" s="58" t="s">
        <v>20</v>
      </c>
      <c r="C74" s="59"/>
      <c r="D74" s="59"/>
      <c r="E74" s="59"/>
      <c r="F74" s="60"/>
      <c r="G74" s="4"/>
    </row>
    <row r="75" spans="1:7" s="22" customFormat="1" ht="16.5" customHeight="1" x14ac:dyDescent="0.2">
      <c r="A75" s="30" t="s">
        <v>9</v>
      </c>
      <c r="B75" s="93" t="s">
        <v>19</v>
      </c>
      <c r="C75" s="91"/>
      <c r="D75" s="31"/>
      <c r="E75" s="91" t="s">
        <v>23</v>
      </c>
      <c r="F75" s="92"/>
    </row>
    <row r="76" spans="1:7" s="5" customFormat="1" ht="24.75" customHeight="1" x14ac:dyDescent="0.2">
      <c r="A76" s="32" t="s">
        <v>38</v>
      </c>
      <c r="B76" s="69" t="s">
        <v>22</v>
      </c>
      <c r="C76" s="70"/>
      <c r="D76" s="26"/>
      <c r="E76" s="89"/>
      <c r="F76" s="90"/>
    </row>
    <row r="77" spans="1:7" s="5" customFormat="1" ht="24.75" customHeight="1" x14ac:dyDescent="0.2">
      <c r="A77" s="32" t="s">
        <v>39</v>
      </c>
      <c r="B77" s="69" t="s">
        <v>41</v>
      </c>
      <c r="C77" s="70"/>
      <c r="D77" s="26"/>
      <c r="E77" s="89"/>
      <c r="F77" s="90"/>
    </row>
    <row r="78" spans="1:7" s="5" customFormat="1" ht="24.75" customHeight="1" thickBot="1" x14ac:dyDescent="0.25">
      <c r="A78" s="36" t="s">
        <v>40</v>
      </c>
      <c r="B78" s="84" t="s">
        <v>29</v>
      </c>
      <c r="C78" s="85"/>
      <c r="D78" s="86"/>
      <c r="E78" s="87"/>
      <c r="F78" s="88"/>
    </row>
    <row r="79" spans="1:7" s="11" customFormat="1" ht="15" customHeight="1" x14ac:dyDescent="0.2">
      <c r="A79" s="29" t="s">
        <v>43</v>
      </c>
      <c r="B79" s="58" t="s">
        <v>26</v>
      </c>
      <c r="C79" s="59"/>
      <c r="D79" s="59"/>
      <c r="E79" s="59"/>
      <c r="F79" s="60"/>
      <c r="G79" s="4"/>
    </row>
    <row r="80" spans="1:7" s="5" customFormat="1" ht="21" customHeight="1" x14ac:dyDescent="0.2">
      <c r="A80" s="38" t="s">
        <v>63</v>
      </c>
      <c r="B80" s="53" t="s">
        <v>72</v>
      </c>
      <c r="C80" s="53"/>
      <c r="D80" s="54"/>
      <c r="E80" s="55" t="s">
        <v>6</v>
      </c>
      <c r="F80" s="56">
        <f>F23+F38</f>
        <v>0</v>
      </c>
    </row>
    <row r="81" spans="1:7" s="5" customFormat="1" ht="21" customHeight="1" x14ac:dyDescent="0.2">
      <c r="A81" s="38" t="s">
        <v>64</v>
      </c>
      <c r="B81" s="53" t="s">
        <v>73</v>
      </c>
      <c r="C81" s="53"/>
      <c r="D81" s="54"/>
      <c r="E81" s="55" t="s">
        <v>6</v>
      </c>
      <c r="F81" s="56">
        <f>F54+F69</f>
        <v>0</v>
      </c>
    </row>
    <row r="82" spans="1:7" s="5" customFormat="1" ht="21" customHeight="1" x14ac:dyDescent="0.2">
      <c r="A82" s="38" t="s">
        <v>65</v>
      </c>
      <c r="B82" s="71" t="s">
        <v>42</v>
      </c>
      <c r="C82" s="72"/>
      <c r="D82" s="54"/>
      <c r="E82" s="55" t="s">
        <v>6</v>
      </c>
      <c r="F82" s="56">
        <f>F73</f>
        <v>0</v>
      </c>
    </row>
    <row r="83" spans="1:7" s="5" customFormat="1" ht="21" customHeight="1" x14ac:dyDescent="0.2">
      <c r="A83" s="38" t="s">
        <v>66</v>
      </c>
      <c r="B83" s="71" t="s">
        <v>74</v>
      </c>
      <c r="C83" s="72"/>
      <c r="D83" s="72"/>
      <c r="E83" s="55" t="s">
        <v>6</v>
      </c>
      <c r="F83" s="56">
        <f>SUM(F80:F82)</f>
        <v>0</v>
      </c>
    </row>
    <row r="84" spans="1:7" s="5" customFormat="1" ht="21" customHeight="1" x14ac:dyDescent="0.2">
      <c r="A84" s="24" t="s">
        <v>67</v>
      </c>
      <c r="B84" s="26" t="s">
        <v>10</v>
      </c>
      <c r="C84" s="61" t="s">
        <v>11</v>
      </c>
      <c r="D84" s="27"/>
      <c r="E84" s="63"/>
      <c r="F84" s="21">
        <f>ROUND(D84*F83,2)</f>
        <v>0</v>
      </c>
    </row>
    <row r="85" spans="1:7" s="5" customFormat="1" ht="21" customHeight="1" x14ac:dyDescent="0.2">
      <c r="A85" s="32" t="s">
        <v>68</v>
      </c>
      <c r="B85" s="33" t="s">
        <v>8</v>
      </c>
      <c r="C85" s="33"/>
      <c r="D85" s="17"/>
      <c r="E85" s="13" t="s">
        <v>6</v>
      </c>
      <c r="F85" s="2">
        <f>F83+F84</f>
        <v>0</v>
      </c>
    </row>
    <row r="86" spans="1:7" s="5" customFormat="1" ht="21" customHeight="1" x14ac:dyDescent="0.2">
      <c r="A86" s="32" t="s">
        <v>69</v>
      </c>
      <c r="B86" s="33" t="s">
        <v>4</v>
      </c>
      <c r="C86" s="33"/>
      <c r="D86" s="64"/>
      <c r="E86" s="65">
        <v>0.19</v>
      </c>
      <c r="F86" s="20">
        <f>ROUND(E86*F85,2)</f>
        <v>0</v>
      </c>
    </row>
    <row r="87" spans="1:7" s="18" customFormat="1" ht="21" customHeight="1" thickBot="1" x14ac:dyDescent="0.25">
      <c r="A87" s="28" t="s">
        <v>70</v>
      </c>
      <c r="B87" s="33" t="s">
        <v>8</v>
      </c>
      <c r="C87" s="34"/>
      <c r="D87" s="34"/>
      <c r="E87" s="23" t="s">
        <v>7</v>
      </c>
      <c r="F87" s="19">
        <f>F85+F86</f>
        <v>0</v>
      </c>
    </row>
    <row r="88" spans="1:7" s="11" customFormat="1" ht="21" customHeight="1" x14ac:dyDescent="0.2">
      <c r="A88" s="29" t="s">
        <v>71</v>
      </c>
      <c r="B88" s="75" t="s">
        <v>25</v>
      </c>
      <c r="C88" s="76"/>
      <c r="D88" s="76"/>
      <c r="E88" s="76"/>
      <c r="F88" s="77"/>
      <c r="G88" s="4"/>
    </row>
    <row r="89" spans="1:7" s="12" customFormat="1" ht="176.25" customHeight="1" thickBot="1" x14ac:dyDescent="0.25">
      <c r="A89" s="78"/>
      <c r="B89" s="79"/>
      <c r="C89" s="79"/>
      <c r="D89" s="79"/>
      <c r="E89" s="79"/>
      <c r="F89" s="80"/>
    </row>
  </sheetData>
  <sheetProtection algorithmName="SHA-512" hashValue="QttrdoEp2rDktZ9XUMOwFfbwDvIA0//Wy9J603YYOKiqwUy+h8u4EFfPbWzi2R6+zDgw6fj3ElWVq64Dtn/5UQ==" saltValue="Ssvh59MlNQc7cDJfOUh6Kw==" spinCount="100000" sheet="1" selectLockedCells="1"/>
  <mergeCells count="44">
    <mergeCell ref="E76:F76"/>
    <mergeCell ref="B36:C36"/>
    <mergeCell ref="B38:D38"/>
    <mergeCell ref="B70:F70"/>
    <mergeCell ref="B39:F39"/>
    <mergeCell ref="B40:F40"/>
    <mergeCell ref="B41:C41"/>
    <mergeCell ref="B42:C42"/>
    <mergeCell ref="B52:C52"/>
    <mergeCell ref="B69:D69"/>
    <mergeCell ref="B54:D54"/>
    <mergeCell ref="B55:F55"/>
    <mergeCell ref="B56:C56"/>
    <mergeCell ref="B57:C57"/>
    <mergeCell ref="B67:C67"/>
    <mergeCell ref="E1:F1"/>
    <mergeCell ref="A1:D2"/>
    <mergeCell ref="A4:B4"/>
    <mergeCell ref="A6:F6"/>
    <mergeCell ref="C4:F4"/>
    <mergeCell ref="C3:F3"/>
    <mergeCell ref="B8:F8"/>
    <mergeCell ref="B9:F9"/>
    <mergeCell ref="B24:F24"/>
    <mergeCell ref="B25:C25"/>
    <mergeCell ref="B26:C26"/>
    <mergeCell ref="B10:C10"/>
    <mergeCell ref="B11:C11"/>
    <mergeCell ref="B77:C77"/>
    <mergeCell ref="B21:C21"/>
    <mergeCell ref="B23:D23"/>
    <mergeCell ref="B88:F88"/>
    <mergeCell ref="A89:F89"/>
    <mergeCell ref="B73:E73"/>
    <mergeCell ref="B82:C82"/>
    <mergeCell ref="B83:D83"/>
    <mergeCell ref="A72:A73"/>
    <mergeCell ref="B78:D78"/>
    <mergeCell ref="E78:F78"/>
    <mergeCell ref="B76:C76"/>
    <mergeCell ref="E77:F77"/>
    <mergeCell ref="E75:F75"/>
    <mergeCell ref="B75:C75"/>
    <mergeCell ref="B72:E72"/>
  </mergeCells>
  <phoneticPr fontId="0" type="noConversion"/>
  <printOptions horizontalCentered="1"/>
  <pageMargins left="0.19685039370078741" right="0.19685039370078741" top="0.39370078740157483" bottom="0.39370078740157483" header="0.19685039370078741" footer="0.19685039370078741"/>
  <pageSetup paperSize="8" fitToWidth="0" orientation="portrait" copies="4" r:id="rId1"/>
  <headerFooter alignWithMargins="0">
    <oddFooter>&amp;L&amp;8&lt;&amp;F&gt;&amp;C&amp;8Funke Management + Bauberatung
Prager Str. 60,  04317 Leipzig&amp;R Seite &amp;P von &amp;N</oddFooter>
  </headerFooter>
  <rowBreaks count="1" manualBreakCount="1">
    <brk id="5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Honorardatenblatt</vt:lpstr>
      <vt:lpstr>Honorardatenblatt!Druckbereich</vt:lpstr>
      <vt:lpstr>Honorardatenblatt!Drucktitel</vt:lpstr>
    </vt:vector>
  </TitlesOfParts>
  <Company>FMB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huelsut</dc:creator>
  <cp:lastModifiedBy>Steffen Funke</cp:lastModifiedBy>
  <cp:lastPrinted>2024-08-07T11:03:07Z</cp:lastPrinted>
  <dcterms:created xsi:type="dcterms:W3CDTF">2011-08-17T11:10:42Z</dcterms:created>
  <dcterms:modified xsi:type="dcterms:W3CDTF">2024-10-09T14:26:12Z</dcterms:modified>
</cp:coreProperties>
</file>