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Forschung\45KI19K111_TC\Konzeption\Ausschreibung_Daten_AP302\100 Vergabeunterlagen\C03_Kriterienkatalog\"/>
    </mc:Choice>
  </mc:AlternateContent>
  <bookViews>
    <workbookView xWindow="0" yWindow="0" windowWidth="28800" windowHeight="12330"/>
  </bookViews>
  <sheets>
    <sheet name="Kriterien- und Bewertungsmatrix" sheetId="1" r:id="rId1"/>
  </sheets>
  <definedNames>
    <definedName name="_xlnm._FilterDatabase" localSheetId="0" hidden="1">'Kriterien- und Bewertungsmatrix'!$A$42:$L$53</definedName>
    <definedName name="_xlnm.Print_Area" localSheetId="0">'Kriterien- und Bewertungsmatrix'!$A$7:$P$55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 i="1" l="1"/>
  <c r="N52" i="1"/>
  <c r="K52" i="1"/>
  <c r="O52" i="1" s="1"/>
  <c r="N51" i="1"/>
  <c r="K51" i="1"/>
  <c r="O51" i="1" s="1"/>
  <c r="N50" i="1"/>
  <c r="O50" i="1" s="1"/>
  <c r="K50" i="1"/>
  <c r="N49" i="1"/>
  <c r="K49" i="1"/>
  <c r="O49" i="1" s="1"/>
  <c r="N48" i="1"/>
  <c r="K48" i="1"/>
  <c r="O48" i="1" s="1"/>
  <c r="N47" i="1"/>
  <c r="K47" i="1"/>
  <c r="O47" i="1" s="1"/>
  <c r="N46" i="1"/>
  <c r="O46" i="1" s="1"/>
  <c r="K46" i="1"/>
  <c r="N45" i="1"/>
  <c r="K45" i="1"/>
  <c r="O45" i="1" s="1"/>
  <c r="N44" i="1"/>
  <c r="K44" i="1"/>
  <c r="O44" i="1" s="1"/>
  <c r="N43" i="1"/>
  <c r="K43" i="1"/>
  <c r="K53" i="1" s="1"/>
  <c r="I40" i="1"/>
  <c r="N39" i="1"/>
  <c r="K39" i="1"/>
  <c r="O39" i="1" s="1"/>
  <c r="N38" i="1"/>
  <c r="K38" i="1"/>
  <c r="O38" i="1" s="1"/>
  <c r="N37" i="1"/>
  <c r="K37" i="1"/>
  <c r="O37" i="1" s="1"/>
  <c r="N36" i="1"/>
  <c r="O36" i="1" s="1"/>
  <c r="K36" i="1"/>
  <c r="N35" i="1"/>
  <c r="K35" i="1"/>
  <c r="O35" i="1" s="1"/>
  <c r="N34" i="1"/>
  <c r="K34" i="1"/>
  <c r="O34" i="1" s="1"/>
  <c r="N33" i="1"/>
  <c r="K33" i="1"/>
  <c r="O33" i="1" s="1"/>
  <c r="N32" i="1"/>
  <c r="O32" i="1" s="1"/>
  <c r="K32" i="1"/>
  <c r="N31" i="1"/>
  <c r="K31" i="1"/>
  <c r="O31" i="1" s="1"/>
  <c r="N30" i="1"/>
  <c r="K30" i="1"/>
  <c r="O30" i="1" s="1"/>
  <c r="N29" i="1"/>
  <c r="K29" i="1"/>
  <c r="O29" i="1" s="1"/>
  <c r="N28" i="1"/>
  <c r="O28" i="1" s="1"/>
  <c r="K28" i="1"/>
  <c r="N27" i="1"/>
  <c r="K27" i="1"/>
  <c r="O27" i="1" s="1"/>
  <c r="N26" i="1"/>
  <c r="K26" i="1"/>
  <c r="O26" i="1" s="1"/>
  <c r="N25" i="1"/>
  <c r="K25" i="1"/>
  <c r="O25" i="1" s="1"/>
  <c r="N24" i="1"/>
  <c r="O24" i="1" s="1"/>
  <c r="K24" i="1"/>
  <c r="N23" i="1"/>
  <c r="K23" i="1"/>
  <c r="O23" i="1" s="1"/>
  <c r="N22" i="1"/>
  <c r="K22" i="1"/>
  <c r="O22" i="1" s="1"/>
  <c r="N21" i="1"/>
  <c r="K21" i="1"/>
  <c r="K40" i="1" s="1"/>
  <c r="N20" i="1"/>
  <c r="O20" i="1" s="1"/>
  <c r="K20" i="1"/>
  <c r="N19" i="1"/>
  <c r="K19" i="1"/>
  <c r="O19" i="1" s="1"/>
  <c r="N18" i="1"/>
  <c r="K18" i="1"/>
  <c r="O18" i="1" s="1"/>
  <c r="P15" i="1"/>
  <c r="P14" i="1"/>
  <c r="P13" i="1"/>
  <c r="P12" i="1"/>
  <c r="P55" i="1" s="1"/>
  <c r="K55" i="1" l="1"/>
  <c r="O43" i="1"/>
  <c r="O53" i="1" s="1"/>
  <c r="O21" i="1"/>
  <c r="O40" i="1" s="1"/>
  <c r="O55" i="1" l="1"/>
</calcChain>
</file>

<file path=xl/sharedStrings.xml><?xml version="1.0" encoding="utf-8"?>
<sst xmlns="http://schemas.openxmlformats.org/spreadsheetml/2006/main" count="307" uniqueCount="174">
  <si>
    <t xml:space="preserve">Vergabeverfahren AP 302 </t>
  </si>
  <si>
    <t xml:space="preserve">Kriterienkatalog </t>
  </si>
  <si>
    <t>Stand</t>
  </si>
  <si>
    <t>Maximal 100 Punkte möglich</t>
  </si>
  <si>
    <t>Bewertungsmatrix</t>
  </si>
  <si>
    <t>Kriterienkatalog</t>
  </si>
  <si>
    <t xml:space="preserve">Kriterien </t>
  </si>
  <si>
    <t>Gewichtung [Punkte]</t>
  </si>
  <si>
    <t>Angaben Bieter</t>
  </si>
  <si>
    <t>Einschätzung Angebotsbeurteilung</t>
  </si>
  <si>
    <t xml:space="preserve">Nummer </t>
  </si>
  <si>
    <t>Kriteriengruppe
A</t>
  </si>
  <si>
    <t>Kriteriengruppe
B</t>
  </si>
  <si>
    <t>Kriteriengruppe
C</t>
  </si>
  <si>
    <t>Definition</t>
  </si>
  <si>
    <t>Erläuterung Punktevergabe</t>
  </si>
  <si>
    <t>Art des Kriteriums (A= Ausschluss, B = Bewertung)</t>
  </si>
  <si>
    <t>GA</t>
  </si>
  <si>
    <t>GB</t>
  </si>
  <si>
    <t>GC</t>
  </si>
  <si>
    <t>Maximale Punktzahl</t>
  </si>
  <si>
    <t>Angabe Bieter</t>
  </si>
  <si>
    <t>Anmerkungen des Bieters ist notwendig, wenn Kriterium als "Teilweise erfüllt" angegeben wird oder dies laut Leistungsbeschreibung erforderlich ist.</t>
  </si>
  <si>
    <t>Einschätzung Bewertung / Erfüllungsgrad Kriterium [0% bis 100%]</t>
  </si>
  <si>
    <t>Gewichtete Erreichte Punktzahl</t>
  </si>
  <si>
    <t>Ausschluss-grund liegt vor</t>
  </si>
  <si>
    <t>Muss-Daten</t>
  </si>
  <si>
    <t>1.1</t>
  </si>
  <si>
    <t>Identifikation</t>
  </si>
  <si>
    <t>-</t>
  </si>
  <si>
    <t>Identifikation des Datensatz</t>
  </si>
  <si>
    <t>Keine Punktvergabe - Das nicht Erfüllen eines dieser Kriterien führt zum Ausschluss aus dem Verfahren</t>
  </si>
  <si>
    <t>A</t>
  </si>
  <si>
    <t>Erfüllt</t>
  </si>
  <si>
    <t>1.2</t>
  </si>
  <si>
    <t xml:space="preserve">Zeitstempel </t>
  </si>
  <si>
    <t xml:space="preserve">Angaben zu Datum und genaue Uhrzeit, zu der ein bestimmtes Ereignis oder eine bestimmte Diagnosemeldung im Fahrzeug aufgezeichnet wurde. </t>
  </si>
  <si>
    <t>1.3</t>
  </si>
  <si>
    <t>Position</t>
  </si>
  <si>
    <t>Angaben zu Breitengrad &amp; Längengrad</t>
  </si>
  <si>
    <t>1.4</t>
  </si>
  <si>
    <t>Geschwindigkeit</t>
  </si>
  <si>
    <t xml:space="preserve">Geschwindigkeit </t>
  </si>
  <si>
    <t>2.</t>
  </si>
  <si>
    <t>Kann-Daten</t>
  </si>
  <si>
    <t>2.1.1</t>
  </si>
  <si>
    <t>Fahrzeugbewegungs-
daten</t>
  </si>
  <si>
    <t>Fahrtrichtung</t>
  </si>
  <si>
    <t>Die genaue Fahrtrichtung des Fahrzeuges</t>
  </si>
  <si>
    <t>Der Bieter gibt an, ob ein Kriterium erfüllt oder nicht erfüllt werden kann.
Die Wertung erfolgt nach dem Schemata:
1. Kriterium wird erfüllt = 100% der Punkte, 
2. Kriterium wird nicht erfüllt = 0% der Punkte</t>
  </si>
  <si>
    <t>B</t>
  </si>
  <si>
    <t>2.1.2</t>
  </si>
  <si>
    <t>Längsbeschleunigung</t>
  </si>
  <si>
    <t>Die genaue Längsbeschleunigung des Fahrzeuges</t>
  </si>
  <si>
    <t>2.1.3</t>
  </si>
  <si>
    <t>Gierachsenrotation</t>
  </si>
  <si>
    <t>Die genaue Gierachsenrotation des Fahrzeuges</t>
  </si>
  <si>
    <t>2.1.4</t>
  </si>
  <si>
    <t>Blinkernutzung</t>
  </si>
  <si>
    <t>Die Nutzung der Blinker des Fahrzeuges</t>
  </si>
  <si>
    <t>2.2.1</t>
  </si>
  <si>
    <t>Wetter-
informationen</t>
  </si>
  <si>
    <t>Regen</t>
  </si>
  <si>
    <t>Angaben zum Regen gemessen durch Sensorik des Fahrzeueges</t>
  </si>
  <si>
    <t>2.2.2</t>
  </si>
  <si>
    <t>Temperatur</t>
  </si>
  <si>
    <t>Angaben zur Temperatur gemessen durch Sensorik des Fahrzeueges</t>
  </si>
  <si>
    <t>2.2.3</t>
  </si>
  <si>
    <t>Scheibenwischernutzung</t>
  </si>
  <si>
    <t>Angaben zu Scheibenwischernutzung des Fahrzeueges</t>
  </si>
  <si>
    <t>2.3.1</t>
  </si>
  <si>
    <t>Fahrzeug-
informationen</t>
  </si>
  <si>
    <t>Fahrzeugtyp</t>
  </si>
  <si>
    <t>Angabe des Fahrzeugtyps des Fahrzeuges</t>
  </si>
  <si>
    <t>2.3.2</t>
  </si>
  <si>
    <t>Fahrzeugmodell</t>
  </si>
  <si>
    <t>Angabe des Fahrzeugmodells von dem die Daten stammen</t>
  </si>
  <si>
    <t>2.3.3</t>
  </si>
  <si>
    <t>Modelljahr</t>
  </si>
  <si>
    <t>Angabe des Modelljahrs des Fahrzeuges</t>
  </si>
  <si>
    <t>2.3.4</t>
  </si>
  <si>
    <t>Herstellername</t>
  </si>
  <si>
    <t>Angabe des Herstellernamens des Fahrzeuges</t>
  </si>
  <si>
    <t>2.4.1</t>
  </si>
  <si>
    <t>Navigations-
informationen</t>
  </si>
  <si>
    <t>Navigationsstart</t>
  </si>
  <si>
    <t>Der Startpunkt zu Beginn einer Navigation</t>
  </si>
  <si>
    <t>2.4.2</t>
  </si>
  <si>
    <t>Navigationsroute</t>
  </si>
  <si>
    <t>Die Wegpunkte der Navigationsroute des Fahrzeuges</t>
  </si>
  <si>
    <t>2.4.3</t>
  </si>
  <si>
    <t>Navigationsziel</t>
  </si>
  <si>
    <t>Der Zielpunkt der Navigation des Fahrzeuges</t>
  </si>
  <si>
    <t>2.4.4</t>
  </si>
  <si>
    <t>Zielvermutung</t>
  </si>
  <si>
    <t>Das vermutete Ziel des Fahrzeuges</t>
  </si>
  <si>
    <t>2.4.5</t>
  </si>
  <si>
    <t>Personenanzahl</t>
  </si>
  <si>
    <t>Die Anzahl an Personen, die sich im Fahrzeug befinden</t>
  </si>
  <si>
    <t>2.5.1</t>
  </si>
  <si>
    <t>Verkehrs-
informationen</t>
  </si>
  <si>
    <t>Abstand nach vorne</t>
  </si>
  <si>
    <t>Abstand des Fahrteuges nach vorne</t>
  </si>
  <si>
    <t>2.5.2</t>
  </si>
  <si>
    <t>Abstand nach hinten</t>
  </si>
  <si>
    <t>Abstand des Fahrteuges nach hinten</t>
  </si>
  <si>
    <t>2.6.1</t>
  </si>
  <si>
    <t>Verbrauchs-
informationen</t>
  </si>
  <si>
    <t>Verbrauch</t>
  </si>
  <si>
    <t>Angabe des aktuellen Verbrauchs des Fahrzeuges</t>
  </si>
  <si>
    <t>2.6.2</t>
  </si>
  <si>
    <t>Verbrauchsart</t>
  </si>
  <si>
    <t>Angabe der Verbrauchsart des Fahrzeuges</t>
  </si>
  <si>
    <t>2.7.1</t>
  </si>
  <si>
    <t>Straßen-
informationen</t>
  </si>
  <si>
    <t>Straßenzustand</t>
  </si>
  <si>
    <t>Angabe über den Straßenzustand der Straße auf welcher sich das Fahrzeug befindet</t>
  </si>
  <si>
    <t>2.7.2</t>
  </si>
  <si>
    <t>ABS, ESP, ASR</t>
  </si>
  <si>
    <t>Angabe über die Auslösung von ABS, ESP oder ASR</t>
  </si>
  <si>
    <t>Teilwertung Kann-Daten</t>
  </si>
  <si>
    <t>Prüfsummen</t>
  </si>
  <si>
    <t>Summe Teilpunkte</t>
  </si>
  <si>
    <t>3.</t>
  </si>
  <si>
    <t>Allgemeine Anforderungen</t>
  </si>
  <si>
    <t>3.1</t>
  </si>
  <si>
    <t>Intervall zwischen Messzeitpunkten der
Muss-Kriterien,
Fahrzeugbewegungsdaten,
Fahrzeuginformationen
Verkehrsinformationen,
Verbrauchsinformationen,
Straßeninformationen</t>
  </si>
  <si>
    <t>Bewertet wird das Intervall, das zwischen zwei aufeinanderfolgenden Zeitpunkten liegt, an denen Daten erhoben werden.</t>
  </si>
  <si>
    <t>Die Bewertung ist wie folgt gegliedert:
1. &lt;= 1s = 100% der Punkte 
2. &lt;= 3s = 75% der Punkte
3. &lt;= 5s = 50% der Punkte 
4. &lt;= 10 = 25% der Punkte
5. &gt; 10s = 0% der Punkte</t>
  </si>
  <si>
    <t>&lt;= 1s</t>
  </si>
  <si>
    <t>3.2</t>
  </si>
  <si>
    <t>Anonymisierung der Daten bereits durchgeführt</t>
  </si>
  <si>
    <t>Die Daten sind nach den Standards der DSGVO anonymisiert</t>
  </si>
  <si>
    <t>Der Bieter gibt an, ob ein Kriterium erfüllt oder nicht erfüllt werden kann.
Die Wertung erfolgt nach dem Schemata:
1. Kriterium wird erfüllt = 100% der Punkte 
2. Kriterium wird nicht erfüllt = 0% der Punkte</t>
  </si>
  <si>
    <t>3.3</t>
  </si>
  <si>
    <t>Zeitverzug zwischen Aufnahme der Daten am Fahrzeug und Übermittlung</t>
  </si>
  <si>
    <t>Bewertet wird der Zeitverzug zwischen Aufnahme der Daten im Fahrzeug und der Übermittlung an den AG.</t>
  </si>
  <si>
    <t>Die Bewertung ist wie folgt gegliedert:
1. &lt;= 5 min. = 100% der Punkte 
2. &lt;= 15 min. = 75% der Punkte
3. &lt;= 30 min. = 50% der Punkte 
4. &lt;= 60 min. = 25% der Punkte
5. &gt; 60 min. = 0% der Punkte</t>
  </si>
  <si>
    <t>&lt;= 5 min.</t>
  </si>
  <si>
    <t>3.4</t>
  </si>
  <si>
    <t>Geofencing der Daten bereits durchgeführt</t>
  </si>
  <si>
    <t>Der Filterung der Daten nach den in der Leistungsbeschreibung benannten Pilotregion ist bereits durch den Übermittler der Daten erfolgt</t>
  </si>
  <si>
    <t>Der Bieter gibt an, ob ein Kriterium erfüllt oder nicht erfüllt werden kann. Die Wertung erfolgt nach dem Schemata:
1. Kriterium wird erfüllt = 100% der Punkte, 
2. Kriterium wird nicht erfüllt = 0% der Punkte</t>
  </si>
  <si>
    <t>3.5</t>
  </si>
  <si>
    <t>Daten sind Qualitätsgesichert</t>
  </si>
  <si>
    <t>Die Daten wurden einer Qualitätssicherung unterzogen. Dabei wurden falsche und redundante Daten erkannt und gefiltert</t>
  </si>
  <si>
    <t>Der Bieter gibt an, ob ein Kriterium ganz, teilweise oder nicht erfüllt werden kann. Sofern der Bieter teilweise gewählt hat, ist eine schriftliche Begründung abzugeben. Die Wertung erfolgt nach dem Schemata:
1. Kriterium wird ganz erfüllt = 100% der Punkte 
2. Kriterium wird teilweise erfüllt = 50% der Punkte
3. Kriterium wird nicht erfüllt = 0% der Punkte</t>
  </si>
  <si>
    <t>3.6</t>
  </si>
  <si>
    <t>Datenquelle</t>
  </si>
  <si>
    <t>Bewertet wird die Quelle von der die Fahrzeugdaten stammen, wie beispielsweise von Smartphones oder direkt aus dem Fahrzeug.</t>
  </si>
  <si>
    <t>Die Bewertung ist wie folgt gegliedert:
1. &gt;= 80% aus Fahrzeug = 100% der Punkte 
2.  &gt;= 60% aus Fahrzeug = 75% der Punkte
3.  &gt;= 40% aus Fahrzeug = 50% der Punkte
4. &gt;= 20% aus Fahrzeug = 25% der Punkte
5. &lt; 20% aus Fahrzeug = 0% der Punkte</t>
  </si>
  <si>
    <t>&gt;= 80%</t>
  </si>
  <si>
    <t>3.7</t>
  </si>
  <si>
    <t>Ausreichende Bandbreite zur Verfügung gestellt</t>
  </si>
  <si>
    <t>Der Auftragnehmer stellt eine ausreichende Bandbreite zur Verfügung, um die Daten mit einer Geschwindigkeit von xxx übertragen zu können</t>
  </si>
  <si>
    <t>Der Bieter gibt an, ob ein Kriterium erfüllt oder nicht erfüllt werden kann.
Die Wertung erfolgt nach dem Schemata:
1. Kriterium wird erfüllt = 100% der Punkte
2. Kriterium wird nicht erfüllt = 0% der Punkte</t>
  </si>
  <si>
    <t>3.8</t>
  </si>
  <si>
    <t>Abdeckung Piloregion A (Leipzig)</t>
  </si>
  <si>
    <t>Mit dem vom AN zur Verfügung gestellten Daten in den Pilotregionen kann eine angemessene Abdeckung des auftretenden Verkehrs erzielt werden</t>
  </si>
  <si>
    <t>Die Bewertung ist wie folgt gegliedert:
1. &gt;= 5% Abdeckung = 100% der Punkte 
2. &gt;= 3% Abdeckung = 75% der Punkte
3. &gt;= 2% Abdeckung = 50% der Punkte 
4. &gt;= 1% Abdeckung = 25% der Punkte
5. &lt; 1% Abdeckung = 0% der Punkte</t>
  </si>
  <si>
    <t>&gt;= 5%</t>
  </si>
  <si>
    <t>3.9</t>
  </si>
  <si>
    <t>Abdeckung Piloregion B (Landau in der Pfalz)</t>
  </si>
  <si>
    <t>3.10</t>
  </si>
  <si>
    <t>Abdeckung Piloregion C (Osnabrück)</t>
  </si>
  <si>
    <t>Teilwertung Allgemeine Anforderungen</t>
  </si>
  <si>
    <t>Gesamtwertung</t>
  </si>
  <si>
    <t>Summe Gesamtpunkte</t>
  </si>
  <si>
    <t>Legende</t>
  </si>
  <si>
    <t>Ergebnis Punkte</t>
  </si>
  <si>
    <t>Keine Bearbeitung zugelassen!</t>
  </si>
  <si>
    <t>Gewichtung</t>
  </si>
  <si>
    <t>Bieterangaben</t>
  </si>
  <si>
    <t>Bearbeitung des Bieters notwendig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</si>
</sst>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1"/>
      <color rgb="FFFF0000"/>
      <name val="Calibri"/>
      <family val="2"/>
      <scheme val="minor"/>
    </font>
    <font>
      <b/>
      <sz val="12"/>
      <color theme="1"/>
      <name val="Calibri"/>
      <family val="2"/>
      <scheme val="minor"/>
    </font>
    <font>
      <sz val="9"/>
      <color theme="1"/>
      <name val="Calibri"/>
      <family val="2"/>
      <scheme val="minor"/>
    </font>
    <font>
      <b/>
      <u val="double"/>
      <sz val="11"/>
      <color theme="1"/>
      <name val="Calibri"/>
      <family val="2"/>
      <scheme val="minor"/>
    </font>
    <font>
      <sz val="11"/>
      <color rgb="FF00B05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00B050"/>
        <bgColor indexed="64"/>
      </patternFill>
    </fill>
    <fill>
      <patternFill patternType="solid">
        <fgColor rgb="FFD9D9D9"/>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rgb="FF92D050"/>
        <bgColor indexed="64"/>
      </patternFill>
    </fill>
  </fills>
  <borders count="8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style="thick">
        <color indexed="64"/>
      </right>
      <top style="thick">
        <color indexed="64"/>
      </top>
      <bottom/>
      <diagonal/>
    </border>
    <border>
      <left/>
      <right style="thin">
        <color indexed="64"/>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diagonal/>
    </border>
    <border>
      <left/>
      <right style="thin">
        <color indexed="64"/>
      </right>
      <top style="thin">
        <color indexed="64"/>
      </top>
      <bottom/>
      <diagonal/>
    </border>
    <border>
      <left style="thick">
        <color indexed="64"/>
      </left>
      <right style="thin">
        <color indexed="64"/>
      </right>
      <top/>
      <bottom/>
      <diagonal/>
    </border>
    <border>
      <left style="thin">
        <color indexed="64"/>
      </left>
      <right/>
      <top/>
      <bottom/>
      <diagonal/>
    </border>
    <border>
      <left style="thin">
        <color indexed="64"/>
      </left>
      <right style="thick">
        <color indexed="64"/>
      </right>
      <top/>
      <bottom/>
      <diagonal/>
    </border>
    <border>
      <left/>
      <right style="thin">
        <color indexed="64"/>
      </right>
      <top/>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right style="thin">
        <color indexed="64"/>
      </right>
      <top style="medium">
        <color indexed="64"/>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9" fontId="1" fillId="0" borderId="0" applyFont="0" applyFill="0" applyBorder="0" applyAlignment="0" applyProtection="0"/>
  </cellStyleXfs>
  <cellXfs count="240">
    <xf numFmtId="0" fontId="0" fillId="0" borderId="0" xfId="0"/>
    <xf numFmtId="49" fontId="3" fillId="0" borderId="0" xfId="0" applyNumberFormat="1" applyFont="1" applyAlignment="1">
      <alignment horizontal="center" vertical="center"/>
    </xf>
    <xf numFmtId="0" fontId="4" fillId="0" borderId="0" xfId="0" applyFont="1"/>
    <xf numFmtId="0" fontId="0" fillId="0" borderId="0" xfId="0" applyAlignment="1">
      <alignment horizontal="center" vertical="center"/>
    </xf>
    <xf numFmtId="0" fontId="3" fillId="0" borderId="0" xfId="0" applyFont="1"/>
    <xf numFmtId="0" fontId="0" fillId="2" borderId="0" xfId="0" applyFill="1"/>
    <xf numFmtId="14" fontId="0" fillId="3" borderId="0" xfId="0" applyNumberFormat="1" applyFill="1"/>
    <xf numFmtId="14" fontId="0" fillId="0" borderId="0" xfId="0" applyNumberFormat="1"/>
    <xf numFmtId="0" fontId="5" fillId="0" borderId="0" xfId="0" applyFont="1"/>
    <xf numFmtId="0" fontId="2" fillId="0" borderId="0" xfId="0" applyFont="1" applyAlignment="1">
      <alignment horizontal="center" vertical="center"/>
    </xf>
    <xf numFmtId="14" fontId="3" fillId="4" borderId="1" xfId="0" applyNumberFormat="1" applyFont="1" applyFill="1" applyBorder="1" applyAlignment="1">
      <alignment horizontal="centerContinuous"/>
    </xf>
    <xf numFmtId="14" fontId="3" fillId="4" borderId="2" xfId="0" applyNumberFormat="1" applyFont="1" applyFill="1" applyBorder="1" applyAlignment="1">
      <alignment horizontal="centerContinuous"/>
    </xf>
    <xf numFmtId="0" fontId="5" fillId="4" borderId="2" xfId="0" applyFont="1" applyFill="1" applyBorder="1" applyAlignment="1">
      <alignment horizontal="centerContinuous"/>
    </xf>
    <xf numFmtId="0" fontId="2" fillId="4" borderId="2" xfId="0" applyFont="1"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Continuous"/>
    </xf>
    <xf numFmtId="0" fontId="3" fillId="5" borderId="4" xfId="0" applyFont="1" applyFill="1" applyBorder="1" applyAlignment="1">
      <alignment horizontal="centerContinuous"/>
    </xf>
    <xf numFmtId="0" fontId="3" fillId="5" borderId="0" xfId="0" applyFont="1" applyFill="1" applyAlignment="1">
      <alignment horizontal="centerContinuous"/>
    </xf>
    <xf numFmtId="0" fontId="3" fillId="5" borderId="0" xfId="0" applyFont="1" applyFill="1" applyAlignment="1">
      <alignment horizontal="center" vertical="center"/>
    </xf>
    <xf numFmtId="0" fontId="3" fillId="5" borderId="5" xfId="0" applyFont="1" applyFill="1" applyBorder="1" applyAlignment="1">
      <alignment horizontal="center" vertical="center"/>
    </xf>
    <xf numFmtId="0" fontId="3" fillId="6" borderId="8" xfId="0" applyFont="1" applyFill="1" applyBorder="1" applyAlignment="1">
      <alignment horizontal="centerContinuous" vertical="center"/>
    </xf>
    <xf numFmtId="0" fontId="3" fillId="6" borderId="9" xfId="0" applyFont="1" applyFill="1" applyBorder="1" applyAlignment="1">
      <alignment horizontal="centerContinuous" vertical="center"/>
    </xf>
    <xf numFmtId="0" fontId="3" fillId="6" borderId="10" xfId="0" applyFont="1" applyFill="1" applyBorder="1" applyAlignment="1">
      <alignment horizontal="centerContinuous" vertical="center"/>
    </xf>
    <xf numFmtId="0" fontId="3" fillId="6" borderId="11" xfId="0" applyFont="1" applyFill="1" applyBorder="1" applyAlignment="1">
      <alignment horizontal="centerContinuous" vertical="center"/>
    </xf>
    <xf numFmtId="0" fontId="3" fillId="6" borderId="12" xfId="0" applyFont="1" applyFill="1" applyBorder="1" applyAlignment="1">
      <alignment horizontal="centerContinuous" vertical="center"/>
    </xf>
    <xf numFmtId="0" fontId="3" fillId="6" borderId="10" xfId="0" applyFont="1" applyFill="1" applyBorder="1" applyAlignment="1">
      <alignment horizontal="centerContinuous" vertical="center" wrapText="1"/>
    </xf>
    <xf numFmtId="49" fontId="3" fillId="7" borderId="14" xfId="0" applyNumberFormat="1" applyFont="1" applyFill="1" applyBorder="1" applyAlignment="1">
      <alignment horizontal="center" vertical="center"/>
    </xf>
    <xf numFmtId="0" fontId="3" fillId="7" borderId="15" xfId="0" applyFont="1" applyFill="1" applyBorder="1" applyAlignment="1">
      <alignment vertical="top" wrapText="1"/>
    </xf>
    <xf numFmtId="0" fontId="3" fillId="7" borderId="15" xfId="0" applyFont="1" applyFill="1" applyBorder="1" applyAlignment="1">
      <alignment horizontal="center" vertical="center"/>
    </xf>
    <xf numFmtId="0" fontId="3" fillId="7" borderId="15"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7" borderId="14"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17"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6" fillId="8" borderId="19" xfId="0" applyNumberFormat="1" applyFont="1" applyFill="1" applyBorder="1" applyAlignment="1">
      <alignment horizontal="center" vertical="center"/>
    </xf>
    <xf numFmtId="0" fontId="6" fillId="8" borderId="20" xfId="0" applyFont="1" applyFill="1" applyBorder="1" applyAlignment="1">
      <alignment horizontal="left" vertical="center"/>
    </xf>
    <xf numFmtId="0" fontId="0" fillId="8" borderId="20" xfId="0" applyFill="1" applyBorder="1"/>
    <xf numFmtId="0" fontId="0" fillId="8" borderId="21" xfId="0" applyFill="1" applyBorder="1" applyAlignment="1">
      <alignment horizontal="center" vertical="center"/>
    </xf>
    <xf numFmtId="0" fontId="0" fillId="6" borderId="19" xfId="0" applyFill="1" applyBorder="1" applyAlignment="1">
      <alignment horizontal="center" vertical="center"/>
    </xf>
    <xf numFmtId="0" fontId="0" fillId="6" borderId="2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0" fillId="6" borderId="23" xfId="0" applyFill="1" applyBorder="1" applyAlignment="1">
      <alignment horizontal="center" vertical="center"/>
    </xf>
    <xf numFmtId="0" fontId="0" fillId="6" borderId="22" xfId="0" applyFill="1" applyBorder="1"/>
    <xf numFmtId="49" fontId="3" fillId="0" borderId="24" xfId="0" applyNumberFormat="1" applyFont="1" applyBorder="1" applyAlignment="1">
      <alignment horizontal="center" vertical="center"/>
    </xf>
    <xf numFmtId="0" fontId="0" fillId="0" borderId="25" xfId="0" applyBorder="1"/>
    <xf numFmtId="0" fontId="0" fillId="0" borderId="25" xfId="0" applyBorder="1" applyAlignment="1">
      <alignment vertical="center"/>
    </xf>
    <xf numFmtId="0" fontId="0" fillId="0" borderId="25" xfId="0" applyBorder="1" applyAlignment="1">
      <alignment horizontal="left" vertical="top" wrapText="1"/>
    </xf>
    <xf numFmtId="0" fontId="0" fillId="0" borderId="25" xfId="0" applyBorder="1" applyAlignment="1">
      <alignment vertical="top" wrapText="1"/>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49" fontId="0" fillId="9" borderId="24" xfId="0" applyNumberFormat="1" applyFill="1" applyBorder="1" applyAlignment="1">
      <alignment horizontal="center" vertical="center"/>
    </xf>
    <xf numFmtId="0" fontId="0" fillId="9" borderId="26" xfId="0" applyFill="1" applyBorder="1" applyAlignment="1">
      <alignment horizontal="center" vertical="center"/>
    </xf>
    <xf numFmtId="0" fontId="0" fillId="0" borderId="28" xfId="0" applyBorder="1"/>
    <xf numFmtId="0" fontId="0" fillId="0" borderId="28" xfId="0" applyBorder="1" applyAlignment="1">
      <alignment vertical="center"/>
    </xf>
    <xf numFmtId="0" fontId="0" fillId="0" borderId="28" xfId="0" applyBorder="1" applyAlignment="1">
      <alignment horizontal="left" vertical="top" wrapText="1"/>
    </xf>
    <xf numFmtId="0" fontId="0" fillId="0" borderId="28" xfId="0" applyBorder="1" applyAlignment="1">
      <alignment vertical="top" wrapText="1"/>
    </xf>
    <xf numFmtId="0" fontId="0" fillId="0" borderId="29" xfId="0" applyBorder="1" applyAlignment="1">
      <alignment horizontal="center" vertical="center"/>
    </xf>
    <xf numFmtId="0" fontId="0" fillId="9" borderId="29" xfId="0" applyFill="1" applyBorder="1" applyAlignment="1">
      <alignment horizontal="center" vertical="center"/>
    </xf>
    <xf numFmtId="0" fontId="0" fillId="0" borderId="30" xfId="0" applyBorder="1" applyAlignment="1">
      <alignment horizontal="center" vertical="center"/>
    </xf>
    <xf numFmtId="0" fontId="0" fillId="0" borderId="28" xfId="0" applyBorder="1" applyAlignment="1">
      <alignment horizontal="center" vertical="center"/>
    </xf>
    <xf numFmtId="49" fontId="0" fillId="9" borderId="30" xfId="0" applyNumberFormat="1" applyFill="1" applyBorder="1" applyAlignment="1">
      <alignment horizontal="center" vertical="center"/>
    </xf>
    <xf numFmtId="49" fontId="3" fillId="10" borderId="31" xfId="0" applyNumberFormat="1" applyFont="1" applyFill="1" applyBorder="1" applyAlignment="1">
      <alignment horizontal="center" vertical="center"/>
    </xf>
    <xf numFmtId="0" fontId="0" fillId="10" borderId="32" xfId="0" applyFill="1" applyBorder="1"/>
    <xf numFmtId="0" fontId="0" fillId="6" borderId="32" xfId="0" applyFill="1" applyBorder="1"/>
    <xf numFmtId="0" fontId="0" fillId="6" borderId="33" xfId="0" applyFill="1" applyBorder="1" applyAlignment="1">
      <alignment horizontal="center" vertical="center"/>
    </xf>
    <xf numFmtId="0" fontId="0" fillId="6" borderId="31" xfId="0" applyFill="1" applyBorder="1" applyAlignment="1">
      <alignment horizontal="center" vertical="center"/>
    </xf>
    <xf numFmtId="0" fontId="0" fillId="6" borderId="32" xfId="0" applyFill="1" applyBorder="1" applyAlignment="1">
      <alignment horizontal="center" vertical="center"/>
    </xf>
    <xf numFmtId="0" fontId="0" fillId="6" borderId="34" xfId="0" applyFill="1" applyBorder="1" applyAlignment="1">
      <alignment horizontal="center" vertical="center"/>
    </xf>
    <xf numFmtId="0" fontId="0" fillId="6" borderId="35" xfId="0" applyFill="1" applyBorder="1" applyAlignment="1">
      <alignment horizontal="center" vertical="center"/>
    </xf>
    <xf numFmtId="0" fontId="0" fillId="6" borderId="36" xfId="0" applyFill="1" applyBorder="1" applyAlignment="1">
      <alignment horizontal="center" vertical="center"/>
    </xf>
    <xf numFmtId="0" fontId="0" fillId="6" borderId="37" xfId="0" applyFill="1" applyBorder="1" applyAlignment="1">
      <alignment horizontal="center" vertical="center"/>
    </xf>
    <xf numFmtId="0" fontId="0" fillId="6" borderId="38" xfId="0" applyFill="1" applyBorder="1" applyAlignment="1">
      <alignment horizontal="center" vertical="center"/>
    </xf>
    <xf numFmtId="0" fontId="0" fillId="6" borderId="39" xfId="0" applyFill="1" applyBorder="1"/>
    <xf numFmtId="0" fontId="7" fillId="8" borderId="20" xfId="0" applyFont="1" applyFill="1" applyBorder="1" applyAlignment="1">
      <alignment vertical="top" wrapText="1"/>
    </xf>
    <xf numFmtId="10" fontId="0" fillId="3" borderId="19" xfId="0" applyNumberFormat="1" applyFill="1" applyBorder="1" applyAlignment="1">
      <alignment horizontal="center" vertical="center"/>
    </xf>
    <xf numFmtId="0" fontId="3" fillId="3" borderId="21" xfId="0" applyFont="1" applyFill="1" applyBorder="1" applyAlignment="1">
      <alignment horizontal="center" vertical="center"/>
    </xf>
    <xf numFmtId="49" fontId="3" fillId="0" borderId="30" xfId="0" applyNumberFormat="1" applyFont="1" applyBorder="1" applyAlignment="1">
      <alignment horizontal="center" vertical="center"/>
    </xf>
    <xf numFmtId="0" fontId="0" fillId="0" borderId="25" xfId="0" applyBorder="1" applyAlignment="1">
      <alignment horizontal="left" vertical="top"/>
    </xf>
    <xf numFmtId="0" fontId="0" fillId="6" borderId="24" xfId="0" applyFill="1" applyBorder="1" applyAlignment="1">
      <alignment horizontal="center" vertical="center"/>
    </xf>
    <xf numFmtId="10" fontId="3" fillId="3" borderId="26" xfId="0" applyNumberFormat="1" applyFont="1" applyFill="1" applyBorder="1" applyAlignment="1">
      <alignment horizontal="center" vertical="center"/>
    </xf>
    <xf numFmtId="0" fontId="3" fillId="11" borderId="26" xfId="0" applyFont="1" applyFill="1" applyBorder="1" applyAlignment="1">
      <alignment horizontal="center" vertical="center"/>
    </xf>
    <xf numFmtId="0" fontId="0" fillId="9" borderId="27" xfId="0" applyFill="1" applyBorder="1" applyAlignment="1">
      <alignment horizontal="center" vertical="center"/>
    </xf>
    <xf numFmtId="10" fontId="0" fillId="5" borderId="40" xfId="0" applyNumberFormat="1" applyFill="1" applyBorder="1" applyAlignment="1">
      <alignment horizontal="center" vertical="center"/>
    </xf>
    <xf numFmtId="0" fontId="3" fillId="12" borderId="25" xfId="0" applyFont="1" applyFill="1" applyBorder="1" applyAlignment="1">
      <alignment horizontal="center" vertical="center"/>
    </xf>
    <xf numFmtId="0" fontId="0" fillId="6" borderId="27" xfId="0" applyFill="1" applyBorder="1"/>
    <xf numFmtId="0" fontId="0" fillId="0" borderId="42" xfId="0" applyBorder="1" applyAlignment="1">
      <alignment horizontal="left" vertical="top"/>
    </xf>
    <xf numFmtId="0" fontId="0" fillId="0" borderId="42" xfId="0" applyBorder="1" applyAlignment="1">
      <alignment horizontal="left" vertical="top" wrapText="1"/>
    </xf>
    <xf numFmtId="0" fontId="0" fillId="0" borderId="43" xfId="0" applyBorder="1" applyAlignment="1">
      <alignment horizontal="center" vertical="center"/>
    </xf>
    <xf numFmtId="0" fontId="0" fillId="6" borderId="44" xfId="0" applyFill="1" applyBorder="1" applyAlignment="1">
      <alignment horizontal="center" vertical="center"/>
    </xf>
    <xf numFmtId="10" fontId="3" fillId="3" borderId="43" xfId="0" applyNumberFormat="1" applyFont="1" applyFill="1" applyBorder="1" applyAlignment="1">
      <alignment horizontal="center" vertical="center"/>
    </xf>
    <xf numFmtId="0" fontId="3" fillId="11" borderId="43" xfId="0" applyFont="1" applyFill="1" applyBorder="1" applyAlignment="1">
      <alignment horizontal="center" vertical="center"/>
    </xf>
    <xf numFmtId="10" fontId="0" fillId="0" borderId="0" xfId="0" applyNumberFormat="1"/>
    <xf numFmtId="0" fontId="0" fillId="0" borderId="25" xfId="0" applyBorder="1" applyAlignment="1">
      <alignment vertical="top"/>
    </xf>
    <xf numFmtId="0" fontId="0" fillId="0" borderId="42" xfId="0" applyBorder="1"/>
    <xf numFmtId="49" fontId="3" fillId="0" borderId="45" xfId="0" applyNumberFormat="1" applyFont="1" applyBorder="1" applyAlignment="1">
      <alignment horizontal="center" vertical="center"/>
    </xf>
    <xf numFmtId="0" fontId="0" fillId="0" borderId="46" xfId="0" applyBorder="1"/>
    <xf numFmtId="0" fontId="0" fillId="0" borderId="46" xfId="0" applyBorder="1" applyAlignment="1">
      <alignment horizontal="left" vertical="top"/>
    </xf>
    <xf numFmtId="0" fontId="0" fillId="0" borderId="46" xfId="0" applyBorder="1" applyAlignment="1">
      <alignment horizontal="left" vertical="top" wrapText="1"/>
    </xf>
    <xf numFmtId="0" fontId="0" fillId="0" borderId="46" xfId="0" applyBorder="1" applyAlignment="1">
      <alignment vertical="top" wrapText="1"/>
    </xf>
    <xf numFmtId="0" fontId="0" fillId="0" borderId="47" xfId="0" applyBorder="1" applyAlignment="1">
      <alignment horizontal="center" vertical="center"/>
    </xf>
    <xf numFmtId="0" fontId="0" fillId="6" borderId="45" xfId="0" applyFill="1" applyBorder="1" applyAlignment="1">
      <alignment horizontal="center" vertical="center"/>
    </xf>
    <xf numFmtId="10" fontId="3" fillId="3" borderId="47" xfId="0" applyNumberFormat="1" applyFont="1" applyFill="1" applyBorder="1" applyAlignment="1">
      <alignment horizontal="center" vertical="center"/>
    </xf>
    <xf numFmtId="0" fontId="3" fillId="11" borderId="47" xfId="0" applyFont="1" applyFill="1" applyBorder="1" applyAlignment="1">
      <alignment horizontal="center" vertical="center"/>
    </xf>
    <xf numFmtId="49" fontId="0" fillId="9" borderId="45" xfId="0" applyNumberFormat="1" applyFill="1" applyBorder="1" applyAlignment="1">
      <alignment horizontal="center" vertical="center"/>
    </xf>
    <xf numFmtId="0" fontId="0" fillId="9" borderId="48" xfId="0" applyFill="1" applyBorder="1" applyAlignment="1">
      <alignment horizontal="center" vertical="center"/>
    </xf>
    <xf numFmtId="10" fontId="0" fillId="5" borderId="49" xfId="0" applyNumberFormat="1" applyFill="1" applyBorder="1" applyAlignment="1">
      <alignment horizontal="center" vertical="center"/>
    </xf>
    <xf numFmtId="0" fontId="3" fillId="12" borderId="46" xfId="0" applyFont="1" applyFill="1" applyBorder="1" applyAlignment="1">
      <alignment horizontal="center" vertical="center"/>
    </xf>
    <xf numFmtId="0" fontId="0" fillId="6" borderId="48" xfId="0" applyFill="1" applyBorder="1"/>
    <xf numFmtId="0" fontId="0" fillId="0" borderId="50" xfId="0" applyBorder="1"/>
    <xf numFmtId="0" fontId="0" fillId="0" borderId="50" xfId="0" applyBorder="1" applyAlignment="1">
      <alignment horizontal="left" vertical="top"/>
    </xf>
    <xf numFmtId="0" fontId="0" fillId="0" borderId="50" xfId="0" applyBorder="1" applyAlignment="1">
      <alignment horizontal="left" vertical="top" wrapText="1"/>
    </xf>
    <xf numFmtId="0" fontId="0" fillId="0" borderId="50" xfId="0" applyBorder="1" applyAlignment="1">
      <alignment vertical="top" wrapText="1"/>
    </xf>
    <xf numFmtId="0" fontId="0" fillId="0" borderId="52" xfId="0" applyBorder="1" applyAlignment="1">
      <alignment horizontal="center" vertical="center"/>
    </xf>
    <xf numFmtId="0" fontId="0" fillId="6" borderId="53" xfId="0" applyFill="1" applyBorder="1" applyAlignment="1">
      <alignment horizontal="center" vertical="center"/>
    </xf>
    <xf numFmtId="10" fontId="3" fillId="3" borderId="52" xfId="0" applyNumberFormat="1" applyFont="1" applyFill="1" applyBorder="1" applyAlignment="1">
      <alignment horizontal="center" vertical="center"/>
    </xf>
    <xf numFmtId="0" fontId="3" fillId="11" borderId="52" xfId="0" applyFont="1" applyFill="1" applyBorder="1" applyAlignment="1">
      <alignment horizontal="center" vertical="center"/>
    </xf>
    <xf numFmtId="49" fontId="0" fillId="9" borderId="53" xfId="0" applyNumberFormat="1" applyFill="1" applyBorder="1" applyAlignment="1">
      <alignment horizontal="center" vertical="center"/>
    </xf>
    <xf numFmtId="0" fontId="0" fillId="9" borderId="54" xfId="0" applyFill="1" applyBorder="1" applyAlignment="1">
      <alignment horizontal="center" vertical="center"/>
    </xf>
    <xf numFmtId="10" fontId="0" fillId="5" borderId="55" xfId="0" applyNumberFormat="1" applyFill="1" applyBorder="1" applyAlignment="1">
      <alignment horizontal="center" vertical="center"/>
    </xf>
    <xf numFmtId="0" fontId="3" fillId="12" borderId="50" xfId="0" applyFont="1" applyFill="1" applyBorder="1" applyAlignment="1">
      <alignment horizontal="center" vertical="center"/>
    </xf>
    <xf numFmtId="0" fontId="0" fillId="6" borderId="54" xfId="0" applyFill="1" applyBorder="1"/>
    <xf numFmtId="0" fontId="0" fillId="0" borderId="41" xfId="0" applyBorder="1" applyAlignment="1">
      <alignment horizontal="left" vertical="top" wrapText="1"/>
    </xf>
    <xf numFmtId="0" fontId="0" fillId="0" borderId="42" xfId="0" applyBorder="1" applyAlignment="1">
      <alignment vertical="top" wrapText="1"/>
    </xf>
    <xf numFmtId="49" fontId="0" fillId="9" borderId="44" xfId="0" applyNumberFormat="1" applyFill="1" applyBorder="1" applyAlignment="1">
      <alignment horizontal="center" vertical="center"/>
    </xf>
    <xf numFmtId="0" fontId="0" fillId="9" borderId="56" xfId="0" applyFill="1" applyBorder="1" applyAlignment="1">
      <alignment horizontal="center" vertical="center"/>
    </xf>
    <xf numFmtId="10" fontId="0" fillId="5" borderId="57" xfId="0" applyNumberFormat="1" applyFill="1" applyBorder="1" applyAlignment="1">
      <alignment horizontal="center" vertical="center"/>
    </xf>
    <xf numFmtId="0" fontId="3" fillId="12" borderId="42" xfId="0" applyFont="1" applyFill="1" applyBorder="1" applyAlignment="1">
      <alignment horizontal="center" vertical="center"/>
    </xf>
    <xf numFmtId="0" fontId="0" fillId="6" borderId="56" xfId="0" applyFill="1" applyBorder="1"/>
    <xf numFmtId="49" fontId="3" fillId="0" borderId="44" xfId="0" applyNumberFormat="1" applyFont="1" applyBorder="1" applyAlignment="1">
      <alignment horizontal="center" vertical="center"/>
    </xf>
    <xf numFmtId="0" fontId="0" fillId="0" borderId="41" xfId="0" applyBorder="1" applyAlignment="1">
      <alignment horizontal="left" vertical="top"/>
    </xf>
    <xf numFmtId="0" fontId="0" fillId="9" borderId="58" xfId="0" applyFill="1" applyBorder="1" applyAlignment="1">
      <alignment horizontal="center" vertical="center"/>
    </xf>
    <xf numFmtId="10" fontId="0" fillId="5" borderId="59" xfId="0" applyNumberFormat="1" applyFill="1" applyBorder="1" applyAlignment="1">
      <alignment horizontal="center" vertical="center"/>
    </xf>
    <xf numFmtId="0" fontId="3" fillId="12" borderId="28" xfId="0" applyFont="1" applyFill="1" applyBorder="1" applyAlignment="1">
      <alignment horizontal="center" vertical="center"/>
    </xf>
    <xf numFmtId="0" fontId="0" fillId="6" borderId="58" xfId="0" applyFill="1" applyBorder="1"/>
    <xf numFmtId="10" fontId="3" fillId="3" borderId="25" xfId="0" applyNumberFormat="1" applyFont="1" applyFill="1" applyBorder="1" applyAlignment="1">
      <alignment horizontal="center" vertical="center"/>
    </xf>
    <xf numFmtId="0" fontId="0" fillId="0" borderId="28" xfId="0" applyBorder="1" applyAlignment="1">
      <alignment horizontal="left" vertical="top"/>
    </xf>
    <xf numFmtId="0" fontId="0" fillId="6" borderId="30" xfId="0" applyFill="1" applyBorder="1" applyAlignment="1">
      <alignment horizontal="center" vertical="center"/>
    </xf>
    <xf numFmtId="10" fontId="3" fillId="3" borderId="28" xfId="0" applyNumberFormat="1" applyFont="1" applyFill="1" applyBorder="1" applyAlignment="1">
      <alignment horizontal="center" vertical="center"/>
    </xf>
    <xf numFmtId="0" fontId="0" fillId="13" borderId="45" xfId="0" applyFill="1" applyBorder="1" applyAlignment="1">
      <alignment horizontal="center" vertical="center"/>
    </xf>
    <xf numFmtId="0" fontId="0" fillId="13" borderId="53" xfId="0" applyFill="1" applyBorder="1" applyAlignment="1">
      <alignment horizontal="center" vertical="center"/>
    </xf>
    <xf numFmtId="49" fontId="3" fillId="0" borderId="53" xfId="0" applyNumberFormat="1" applyFont="1" applyBorder="1" applyAlignment="1">
      <alignment horizontal="center" vertical="center"/>
    </xf>
    <xf numFmtId="49" fontId="3" fillId="14" borderId="60" xfId="0" applyNumberFormat="1" applyFont="1" applyFill="1" applyBorder="1" applyAlignment="1">
      <alignment horizontal="center" vertical="center"/>
    </xf>
    <xf numFmtId="0" fontId="3" fillId="14" borderId="41" xfId="0" applyFont="1" applyFill="1" applyBorder="1"/>
    <xf numFmtId="0" fontId="0" fillId="14" borderId="41" xfId="0" applyFill="1" applyBorder="1"/>
    <xf numFmtId="0" fontId="0" fillId="14" borderId="61" xfId="0" applyFill="1" applyBorder="1" applyAlignment="1">
      <alignment horizontal="center" vertical="center"/>
    </xf>
    <xf numFmtId="0" fontId="0" fillId="14" borderId="60" xfId="0" applyFill="1" applyBorder="1" applyAlignment="1">
      <alignment horizontal="center" vertical="center"/>
    </xf>
    <xf numFmtId="9" fontId="3" fillId="14" borderId="41" xfId="1" applyFont="1" applyFill="1" applyBorder="1" applyAlignment="1">
      <alignment horizontal="center" vertical="center"/>
    </xf>
    <xf numFmtId="9" fontId="3" fillId="14" borderId="61" xfId="1" applyFont="1" applyFill="1" applyBorder="1" applyAlignment="1">
      <alignment horizontal="center" vertical="center"/>
    </xf>
    <xf numFmtId="0" fontId="3" fillId="14" borderId="61" xfId="0" applyFont="1" applyFill="1" applyBorder="1" applyAlignment="1">
      <alignment horizontal="center" vertical="center"/>
    </xf>
    <xf numFmtId="0" fontId="0" fillId="14" borderId="62" xfId="0" applyFill="1" applyBorder="1" applyAlignment="1">
      <alignment horizontal="center" vertical="center"/>
    </xf>
    <xf numFmtId="2" fontId="0" fillId="14" borderId="63" xfId="1" applyNumberFormat="1" applyFont="1" applyFill="1" applyBorder="1" applyAlignment="1">
      <alignment horizontal="center" vertical="center"/>
    </xf>
    <xf numFmtId="0" fontId="8" fillId="14" borderId="41" xfId="0" applyFont="1" applyFill="1" applyBorder="1" applyAlignment="1">
      <alignment horizontal="center" vertical="center"/>
    </xf>
    <xf numFmtId="0" fontId="0" fillId="14" borderId="62" xfId="0" applyFill="1" applyBorder="1"/>
    <xf numFmtId="49" fontId="3" fillId="10" borderId="64" xfId="0" applyNumberFormat="1" applyFont="1" applyFill="1" applyBorder="1" applyAlignment="1">
      <alignment horizontal="center" vertical="center"/>
    </xf>
    <xf numFmtId="0" fontId="0" fillId="10" borderId="65" xfId="0" applyFill="1" applyBorder="1"/>
    <xf numFmtId="0" fontId="0" fillId="6" borderId="65" xfId="0" applyFill="1" applyBorder="1"/>
    <xf numFmtId="0" fontId="0" fillId="6" borderId="66" xfId="0" applyFill="1" applyBorder="1" applyAlignment="1">
      <alignment horizontal="center" vertical="center"/>
    </xf>
    <xf numFmtId="0" fontId="0" fillId="6" borderId="64" xfId="0" applyFill="1" applyBorder="1" applyAlignment="1">
      <alignment horizontal="center" vertical="center"/>
    </xf>
    <xf numFmtId="0" fontId="0" fillId="6" borderId="65" xfId="0" applyFill="1" applyBorder="1" applyAlignment="1">
      <alignment horizontal="center" vertical="center"/>
    </xf>
    <xf numFmtId="0" fontId="0" fillId="6" borderId="67" xfId="0" applyFill="1" applyBorder="1" applyAlignment="1">
      <alignment horizontal="center" vertical="center"/>
    </xf>
    <xf numFmtId="0" fontId="0" fillId="6" borderId="68" xfId="0" applyFill="1" applyBorder="1" applyAlignment="1">
      <alignment horizontal="center" vertical="center"/>
    </xf>
    <xf numFmtId="0" fontId="0" fillId="6" borderId="67" xfId="0" applyFill="1" applyBorder="1"/>
    <xf numFmtId="49" fontId="6" fillId="8" borderId="45" xfId="0" applyNumberFormat="1" applyFont="1" applyFill="1" applyBorder="1" applyAlignment="1">
      <alignment horizontal="center" vertical="center"/>
    </xf>
    <xf numFmtId="0" fontId="6" fillId="8" borderId="46" xfId="0" applyFont="1" applyFill="1" applyBorder="1" applyAlignment="1">
      <alignment wrapText="1"/>
    </xf>
    <xf numFmtId="0" fontId="0" fillId="8" borderId="46" xfId="0" applyFill="1" applyBorder="1"/>
    <xf numFmtId="0" fontId="0" fillId="8" borderId="47" xfId="0" applyFill="1" applyBorder="1" applyAlignment="1">
      <alignment horizontal="center" vertical="center"/>
    </xf>
    <xf numFmtId="10" fontId="0" fillId="3" borderId="45" xfId="0" applyNumberFormat="1" applyFill="1" applyBorder="1" applyAlignment="1">
      <alignment horizontal="center" vertical="center"/>
    </xf>
    <xf numFmtId="0" fontId="3" fillId="6" borderId="46" xfId="0" applyFont="1" applyFill="1" applyBorder="1" applyAlignment="1">
      <alignment horizontal="center" vertical="center"/>
    </xf>
    <xf numFmtId="0" fontId="3" fillId="6" borderId="47" xfId="0" applyFont="1" applyFill="1" applyBorder="1" applyAlignment="1">
      <alignment horizontal="center" vertical="center"/>
    </xf>
    <xf numFmtId="0" fontId="3" fillId="3" borderId="48" xfId="0" applyFont="1" applyFill="1" applyBorder="1" applyAlignment="1">
      <alignment horizontal="center" vertical="center"/>
    </xf>
    <xf numFmtId="0" fontId="0" fillId="6" borderId="48" xfId="0" applyFill="1" applyBorder="1" applyAlignment="1">
      <alignment horizontal="center" vertical="center"/>
    </xf>
    <xf numFmtId="2" fontId="0" fillId="6" borderId="57" xfId="0" applyNumberFormat="1" applyFill="1" applyBorder="1" applyAlignment="1">
      <alignment horizontal="center" vertical="center"/>
    </xf>
    <xf numFmtId="0" fontId="0" fillId="6" borderId="42" xfId="0" applyFill="1" applyBorder="1" applyAlignment="1">
      <alignment horizontal="center" vertical="center"/>
    </xf>
    <xf numFmtId="10" fontId="3" fillId="3" borderId="42" xfId="0" applyNumberFormat="1" applyFont="1" applyFill="1" applyBorder="1" applyAlignment="1">
      <alignment horizontal="center" vertical="center"/>
    </xf>
    <xf numFmtId="10" fontId="3" fillId="13" borderId="43" xfId="0" applyNumberFormat="1" applyFont="1" applyFill="1" applyBorder="1" applyAlignment="1">
      <alignment horizontal="center" vertical="center"/>
    </xf>
    <xf numFmtId="0" fontId="3" fillId="11" borderId="27" xfId="0" applyFont="1" applyFill="1" applyBorder="1" applyAlignment="1">
      <alignment horizontal="center" vertical="center"/>
    </xf>
    <xf numFmtId="10" fontId="3" fillId="13" borderId="26" xfId="0" applyNumberFormat="1" applyFont="1" applyFill="1" applyBorder="1" applyAlignment="1">
      <alignment horizontal="center" vertical="center"/>
    </xf>
    <xf numFmtId="0" fontId="0" fillId="0" borderId="25" xfId="0" applyBorder="1" applyAlignment="1">
      <alignment wrapText="1"/>
    </xf>
    <xf numFmtId="0" fontId="0" fillId="13" borderId="24" xfId="0" applyFill="1" applyBorder="1" applyAlignment="1">
      <alignment horizontal="center" vertical="center"/>
    </xf>
    <xf numFmtId="0" fontId="0" fillId="0" borderId="0" xfId="0" applyAlignment="1">
      <alignment horizontal="left" vertical="top" wrapText="1"/>
    </xf>
    <xf numFmtId="49" fontId="3" fillId="14" borderId="53" xfId="0" applyNumberFormat="1" applyFont="1" applyFill="1" applyBorder="1" applyAlignment="1">
      <alignment horizontal="center" vertical="center"/>
    </xf>
    <xf numFmtId="0" fontId="3" fillId="14" borderId="50" xfId="0" applyFont="1" applyFill="1" applyBorder="1" applyAlignment="1">
      <alignment wrapText="1"/>
    </xf>
    <xf numFmtId="0" fontId="0" fillId="14" borderId="50" xfId="0" applyFill="1" applyBorder="1"/>
    <xf numFmtId="0" fontId="0" fillId="14" borderId="52" xfId="0" applyFill="1" applyBorder="1" applyAlignment="1">
      <alignment horizontal="center" vertical="center"/>
    </xf>
    <xf numFmtId="0" fontId="0" fillId="14" borderId="53" xfId="0" applyFill="1" applyBorder="1" applyAlignment="1">
      <alignment horizontal="center" vertical="center"/>
    </xf>
    <xf numFmtId="10" fontId="0" fillId="14" borderId="50" xfId="0" applyNumberFormat="1" applyFill="1" applyBorder="1" applyAlignment="1">
      <alignment horizontal="center" vertical="center"/>
    </xf>
    <xf numFmtId="10" fontId="0" fillId="14" borderId="52" xfId="0" applyNumberFormat="1" applyFill="1" applyBorder="1" applyAlignment="1">
      <alignment horizontal="center" vertical="center"/>
    </xf>
    <xf numFmtId="0" fontId="0" fillId="14" borderId="54" xfId="0" applyFill="1" applyBorder="1" applyAlignment="1">
      <alignment horizontal="center" vertical="center"/>
    </xf>
    <xf numFmtId="2" fontId="0" fillId="14" borderId="55" xfId="1" applyNumberFormat="1" applyFont="1" applyFill="1" applyBorder="1" applyAlignment="1">
      <alignment horizontal="center" vertical="center"/>
    </xf>
    <xf numFmtId="0" fontId="8" fillId="14" borderId="50" xfId="0" applyFont="1" applyFill="1" applyBorder="1" applyAlignment="1">
      <alignment horizontal="center" vertical="center"/>
    </xf>
    <xf numFmtId="0" fontId="0" fillId="14" borderId="54" xfId="0" applyFill="1" applyBorder="1"/>
    <xf numFmtId="0" fontId="0" fillId="10" borderId="65" xfId="0" applyFill="1" applyBorder="1" applyAlignment="1">
      <alignment wrapText="1"/>
    </xf>
    <xf numFmtId="49" fontId="3" fillId="15" borderId="69" xfId="0" applyNumberFormat="1" applyFont="1" applyFill="1" applyBorder="1" applyAlignment="1">
      <alignment horizontal="center" vertical="center"/>
    </xf>
    <xf numFmtId="0" fontId="3" fillId="15" borderId="70" xfId="0" applyFont="1" applyFill="1" applyBorder="1"/>
    <xf numFmtId="0" fontId="0" fillId="15" borderId="70" xfId="0" applyFill="1" applyBorder="1"/>
    <xf numFmtId="0" fontId="0" fillId="15" borderId="71" xfId="0" applyFill="1" applyBorder="1"/>
    <xf numFmtId="0" fontId="0" fillId="15" borderId="72" xfId="0" applyFill="1" applyBorder="1"/>
    <xf numFmtId="0" fontId="0" fillId="15" borderId="71" xfId="0" applyFill="1" applyBorder="1" applyAlignment="1">
      <alignment horizontal="center" vertical="center"/>
    </xf>
    <xf numFmtId="0" fontId="0" fillId="15" borderId="69" xfId="0" applyFill="1" applyBorder="1" applyAlignment="1">
      <alignment horizontal="center" vertical="center"/>
    </xf>
    <xf numFmtId="0" fontId="0" fillId="15" borderId="70" xfId="0" applyFill="1" applyBorder="1" applyAlignment="1">
      <alignment horizontal="center" vertical="center"/>
    </xf>
    <xf numFmtId="0" fontId="0" fillId="15" borderId="73" xfId="0" applyFill="1" applyBorder="1" applyAlignment="1">
      <alignment horizontal="center" vertical="center"/>
    </xf>
    <xf numFmtId="0" fontId="0" fillId="15" borderId="74" xfId="0" applyFill="1" applyBorder="1" applyAlignment="1">
      <alignment horizontal="center" vertical="center"/>
    </xf>
    <xf numFmtId="0" fontId="8" fillId="15" borderId="70" xfId="0" applyFont="1" applyFill="1" applyBorder="1" applyAlignment="1">
      <alignment horizontal="center" vertical="center"/>
    </xf>
    <xf numFmtId="0" fontId="3" fillId="0" borderId="75" xfId="0" applyFont="1" applyBorder="1" applyAlignment="1">
      <alignment horizontal="center" vertical="center"/>
    </xf>
    <xf numFmtId="0" fontId="0" fillId="0" borderId="76" xfId="0" applyBorder="1" applyAlignment="1">
      <alignment horizontal="center" vertical="center"/>
    </xf>
    <xf numFmtId="0" fontId="0" fillId="0" borderId="76" xfId="0" applyBorder="1"/>
    <xf numFmtId="49" fontId="3" fillId="12" borderId="45" xfId="0" applyNumberFormat="1" applyFont="1" applyFill="1" applyBorder="1" applyAlignment="1">
      <alignment horizontal="center" vertical="center"/>
    </xf>
    <xf numFmtId="49" fontId="3" fillId="3" borderId="24" xfId="0" applyNumberFormat="1" applyFont="1" applyFill="1" applyBorder="1" applyAlignment="1">
      <alignment horizontal="center" vertical="center"/>
    </xf>
    <xf numFmtId="49" fontId="3" fillId="16" borderId="79" xfId="0" applyNumberFormat="1" applyFont="1" applyFill="1" applyBorder="1" applyAlignment="1">
      <alignment horizontal="center" vertical="center"/>
    </xf>
    <xf numFmtId="0" fontId="0" fillId="0" borderId="80" xfId="0" applyBorder="1"/>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41" xfId="0" applyBorder="1" applyAlignment="1">
      <alignment horizontal="center" vertical="center"/>
    </xf>
    <xf numFmtId="10" fontId="3" fillId="3" borderId="28" xfId="0" applyNumberFormat="1" applyFont="1" applyFill="1" applyBorder="1" applyAlignment="1">
      <alignment horizontal="center" vertical="center"/>
    </xf>
    <xf numFmtId="10" fontId="3" fillId="3" borderId="41" xfId="0" applyNumberFormat="1" applyFont="1" applyFill="1" applyBorder="1" applyAlignment="1">
      <alignment horizontal="center" vertical="center"/>
    </xf>
    <xf numFmtId="0" fontId="0" fillId="0" borderId="38" xfId="0" applyBorder="1" applyAlignment="1">
      <alignment horizontal="center" vertical="center" wrapText="1"/>
    </xf>
    <xf numFmtId="0" fontId="0" fillId="0" borderId="51" xfId="0" applyBorder="1" applyAlignment="1">
      <alignment horizontal="center" vertical="center"/>
    </xf>
    <xf numFmtId="10" fontId="3" fillId="3" borderId="38" xfId="0" applyNumberFormat="1" applyFont="1" applyFill="1" applyBorder="1" applyAlignment="1">
      <alignment horizontal="center" vertical="center"/>
    </xf>
    <xf numFmtId="10" fontId="3" fillId="3" borderId="51" xfId="0" applyNumberFormat="1" applyFont="1" applyFill="1" applyBorder="1" applyAlignment="1">
      <alignment horizontal="center" vertical="center"/>
    </xf>
    <xf numFmtId="0" fontId="0" fillId="0" borderId="41" xfId="0" applyBorder="1" applyAlignment="1">
      <alignment horizontal="center" vertical="center" wrapText="1"/>
    </xf>
    <xf numFmtId="0" fontId="2" fillId="0" borderId="25" xfId="0" applyFont="1" applyBorder="1" applyAlignment="1">
      <alignment horizontal="center"/>
    </xf>
    <xf numFmtId="0" fontId="2" fillId="0" borderId="27" xfId="0" applyFont="1" applyBorder="1" applyAlignment="1">
      <alignment horizontal="center"/>
    </xf>
    <xf numFmtId="0" fontId="9" fillId="0" borderId="80" xfId="0" applyFont="1" applyBorder="1" applyAlignment="1">
      <alignment horizontal="center"/>
    </xf>
    <xf numFmtId="0" fontId="9" fillId="0" borderId="81" xfId="0" applyFont="1" applyBorder="1" applyAlignment="1">
      <alignment horizontal="center"/>
    </xf>
    <xf numFmtId="0" fontId="0" fillId="0" borderId="46" xfId="0" applyBorder="1" applyAlignment="1">
      <alignment horizontal="center" vertical="center" wrapText="1"/>
    </xf>
    <xf numFmtId="0" fontId="0" fillId="0" borderId="50" xfId="0" applyBorder="1" applyAlignment="1">
      <alignment horizontal="center" vertical="center"/>
    </xf>
    <xf numFmtId="49" fontId="3" fillId="6" borderId="77" xfId="0" applyNumberFormat="1" applyFont="1" applyFill="1" applyBorder="1" applyAlignment="1">
      <alignment horizontal="center" vertical="center"/>
    </xf>
    <xf numFmtId="49" fontId="3" fillId="6" borderId="76" xfId="0" applyNumberFormat="1" applyFont="1" applyFill="1" applyBorder="1" applyAlignment="1">
      <alignment horizontal="center" vertical="center"/>
    </xf>
    <xf numFmtId="49" fontId="3" fillId="6" borderId="78" xfId="0" applyNumberFormat="1" applyFont="1" applyFill="1" applyBorder="1" applyAlignment="1">
      <alignment horizontal="center" vertical="center"/>
    </xf>
    <xf numFmtId="0" fontId="2" fillId="0" borderId="46" xfId="0" applyFont="1" applyBorder="1" applyAlignment="1">
      <alignment horizontal="center"/>
    </xf>
    <xf numFmtId="0" fontId="2" fillId="0" borderId="48" xfId="0" applyFont="1" applyBorder="1" applyAlignment="1">
      <alignment horizontal="center"/>
    </xf>
  </cellXfs>
  <cellStyles count="2">
    <cellStyle name="Prozent" xfId="1" builtinId="5"/>
    <cellStyle name="Standard" xfId="0" builtinId="0"/>
  </cellStyles>
  <dxfs count="4">
    <dxf>
      <font>
        <b/>
        <i val="0"/>
      </font>
      <fill>
        <patternFill>
          <bgColor rgb="FF00B050"/>
        </patternFill>
      </fill>
    </dxf>
    <dxf>
      <font>
        <b/>
        <i val="0"/>
      </font>
      <fill>
        <patternFill>
          <bgColor rgb="FFFF0000"/>
        </patternFill>
      </fill>
    </dxf>
    <dxf>
      <font>
        <b/>
        <i/>
      </font>
      <fill>
        <patternFill>
          <bgColor rgb="FF00B050"/>
        </patternFill>
      </fill>
    </dxf>
    <dxf>
      <font>
        <b/>
        <i/>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tabSelected="1" topLeftCell="A49" zoomScale="70" zoomScaleNormal="70" zoomScaleSheetLayoutView="85" workbookViewId="0">
      <selection activeCell="N52" sqref="N52"/>
    </sheetView>
  </sheetViews>
  <sheetFormatPr baseColWidth="10" defaultRowHeight="15" x14ac:dyDescent="0.25"/>
  <cols>
    <col min="1" max="1" width="11.42578125" style="1"/>
    <col min="2" max="2" width="22.7109375" customWidth="1"/>
    <col min="3" max="4" width="22.85546875" customWidth="1"/>
    <col min="5" max="5" width="49.5703125" bestFit="1" customWidth="1"/>
    <col min="6" max="6" width="47.140625" customWidth="1"/>
    <col min="7" max="7" width="19.7109375" style="3" bestFit="1" customWidth="1"/>
    <col min="8" max="8" width="12.42578125" style="3" bestFit="1" customWidth="1"/>
    <col min="9" max="10" width="11.42578125" style="3"/>
    <col min="11" max="11" width="11.42578125" style="3" customWidth="1"/>
    <col min="12" max="12" width="20.5703125" style="3" customWidth="1"/>
    <col min="13" max="13" width="28.42578125" style="3" customWidth="1"/>
    <col min="14" max="14" width="23" style="3" bestFit="1" customWidth="1"/>
    <col min="15" max="15" width="19" style="3" customWidth="1"/>
    <col min="16" max="16" width="16.140625" customWidth="1"/>
  </cols>
  <sheetData>
    <row r="1" spans="1:16" ht="18.75" x14ac:dyDescent="0.3">
      <c r="B1" s="2" t="s">
        <v>0</v>
      </c>
    </row>
    <row r="3" spans="1:16" x14ac:dyDescent="0.25">
      <c r="B3" s="4" t="s">
        <v>1</v>
      </c>
    </row>
    <row r="4" spans="1:16" x14ac:dyDescent="0.25">
      <c r="B4" s="5" t="s">
        <v>2</v>
      </c>
      <c r="C4" s="6">
        <v>45548</v>
      </c>
      <c r="D4" s="6"/>
    </row>
    <row r="5" spans="1:16" x14ac:dyDescent="0.25">
      <c r="C5" s="7"/>
      <c r="D5" s="7"/>
      <c r="E5" s="8" t="s">
        <v>3</v>
      </c>
      <c r="F5" s="8"/>
      <c r="G5" s="9"/>
    </row>
    <row r="6" spans="1:16" ht="15.75" thickBot="1" x14ac:dyDescent="0.3">
      <c r="C6" s="7"/>
      <c r="D6" s="7"/>
      <c r="E6" s="8"/>
      <c r="F6" s="8"/>
      <c r="G6" s="9"/>
    </row>
    <row r="7" spans="1:16" ht="15.75" thickBot="1" x14ac:dyDescent="0.3">
      <c r="C7" s="10" t="s">
        <v>4</v>
      </c>
      <c r="D7" s="11"/>
      <c r="E7" s="12"/>
      <c r="F7" s="12"/>
      <c r="G7" s="13"/>
      <c r="H7" s="14"/>
      <c r="I7" s="14"/>
      <c r="J7" s="14"/>
      <c r="K7" s="14"/>
      <c r="L7" s="14"/>
      <c r="M7" s="14"/>
      <c r="N7" s="14"/>
      <c r="O7" s="14"/>
      <c r="P7" s="15"/>
    </row>
    <row r="8" spans="1:16" ht="15.75" thickBot="1" x14ac:dyDescent="0.3">
      <c r="C8" s="16" t="s">
        <v>5</v>
      </c>
      <c r="D8" s="17"/>
      <c r="E8" s="17"/>
      <c r="F8" s="17"/>
      <c r="G8" s="18"/>
      <c r="H8" s="18"/>
      <c r="I8" s="18"/>
      <c r="J8" s="18"/>
      <c r="K8" s="18"/>
      <c r="L8" s="18"/>
      <c r="M8" s="19"/>
    </row>
    <row r="9" spans="1:16" ht="46.5" customHeight="1" thickTop="1" thickBot="1" x14ac:dyDescent="0.3">
      <c r="A9" s="215" t="s">
        <v>6</v>
      </c>
      <c r="B9" s="216"/>
      <c r="C9" s="216"/>
      <c r="D9" s="216"/>
      <c r="E9" s="216"/>
      <c r="F9" s="216"/>
      <c r="G9" s="216"/>
      <c r="H9" s="20" t="s">
        <v>7</v>
      </c>
      <c r="I9" s="21"/>
      <c r="J9" s="22"/>
      <c r="K9" s="23"/>
      <c r="L9" s="24" t="s">
        <v>8</v>
      </c>
      <c r="M9" s="25"/>
      <c r="N9" s="217" t="s">
        <v>9</v>
      </c>
      <c r="O9" s="218"/>
      <c r="P9" s="219"/>
    </row>
    <row r="10" spans="1:16" ht="121.5" customHeight="1" thickTop="1" thickBot="1" x14ac:dyDescent="0.3">
      <c r="A10" s="26" t="s">
        <v>10</v>
      </c>
      <c r="B10" s="27" t="s">
        <v>11</v>
      </c>
      <c r="C10" s="27" t="s">
        <v>12</v>
      </c>
      <c r="D10" s="27" t="s">
        <v>13</v>
      </c>
      <c r="E10" s="28" t="s">
        <v>14</v>
      </c>
      <c r="F10" s="29" t="s">
        <v>15</v>
      </c>
      <c r="G10" s="30" t="s">
        <v>16</v>
      </c>
      <c r="H10" s="31" t="s">
        <v>17</v>
      </c>
      <c r="I10" s="28" t="s">
        <v>18</v>
      </c>
      <c r="J10" s="32" t="s">
        <v>19</v>
      </c>
      <c r="K10" s="33" t="s">
        <v>20</v>
      </c>
      <c r="L10" s="34" t="s">
        <v>21</v>
      </c>
      <c r="M10" s="30" t="s">
        <v>22</v>
      </c>
      <c r="N10" s="35" t="s">
        <v>23</v>
      </c>
      <c r="O10" s="29" t="s">
        <v>24</v>
      </c>
      <c r="P10" s="33" t="s">
        <v>25</v>
      </c>
    </row>
    <row r="11" spans="1:16" ht="16.5" thickTop="1" x14ac:dyDescent="0.25">
      <c r="A11" s="36">
        <v>1</v>
      </c>
      <c r="B11" s="37" t="s">
        <v>26</v>
      </c>
      <c r="C11" s="38"/>
      <c r="D11" s="38"/>
      <c r="E11" s="38"/>
      <c r="F11" s="38"/>
      <c r="G11" s="39"/>
      <c r="H11" s="40"/>
      <c r="I11" s="41"/>
      <c r="J11" s="42"/>
      <c r="K11" s="43"/>
      <c r="L11" s="44"/>
      <c r="M11" s="42"/>
      <c r="N11" s="40"/>
      <c r="O11" s="41"/>
      <c r="P11" s="45"/>
    </row>
    <row r="12" spans="1:16" ht="45" x14ac:dyDescent="0.25">
      <c r="A12" s="46" t="s">
        <v>27</v>
      </c>
      <c r="B12" s="47"/>
      <c r="C12" s="48" t="s">
        <v>28</v>
      </c>
      <c r="D12" s="48" t="s">
        <v>29</v>
      </c>
      <c r="E12" s="49" t="s">
        <v>30</v>
      </c>
      <c r="F12" s="50" t="s">
        <v>31</v>
      </c>
      <c r="G12" s="51" t="s">
        <v>32</v>
      </c>
      <c r="H12" s="52" t="s">
        <v>29</v>
      </c>
      <c r="I12" s="53" t="s">
        <v>29</v>
      </c>
      <c r="J12" s="53" t="s">
        <v>29</v>
      </c>
      <c r="K12" s="54" t="s">
        <v>29</v>
      </c>
      <c r="L12" s="55" t="s">
        <v>33</v>
      </c>
      <c r="M12" s="56"/>
      <c r="N12" s="52" t="s">
        <v>29</v>
      </c>
      <c r="O12" s="53" t="s">
        <v>29</v>
      </c>
      <c r="P12" s="54" t="str">
        <f>IF(L12="Erfüllt","Nein","Auschluss")</f>
        <v>Nein</v>
      </c>
    </row>
    <row r="13" spans="1:16" ht="45" x14ac:dyDescent="0.25">
      <c r="A13" s="46" t="s">
        <v>34</v>
      </c>
      <c r="B13" s="57"/>
      <c r="C13" s="58" t="s">
        <v>35</v>
      </c>
      <c r="D13" s="58" t="s">
        <v>29</v>
      </c>
      <c r="E13" s="59" t="s">
        <v>36</v>
      </c>
      <c r="F13" s="60" t="s">
        <v>31</v>
      </c>
      <c r="G13" s="61" t="s">
        <v>32</v>
      </c>
      <c r="H13" s="52" t="s">
        <v>29</v>
      </c>
      <c r="I13" s="53" t="s">
        <v>29</v>
      </c>
      <c r="J13" s="53" t="s">
        <v>29</v>
      </c>
      <c r="K13" s="54" t="s">
        <v>29</v>
      </c>
      <c r="L13" s="55" t="s">
        <v>33</v>
      </c>
      <c r="M13" s="62"/>
      <c r="N13" s="63" t="s">
        <v>29</v>
      </c>
      <c r="O13" s="64" t="s">
        <v>29</v>
      </c>
      <c r="P13" s="54" t="str">
        <f t="shared" ref="P13:P15" si="0">IF(L13="Erfüllt","Nein","Auschluss")</f>
        <v>Nein</v>
      </c>
    </row>
    <row r="14" spans="1:16" ht="45" x14ac:dyDescent="0.25">
      <c r="A14" s="46" t="s">
        <v>37</v>
      </c>
      <c r="B14" s="47"/>
      <c r="C14" s="48" t="s">
        <v>38</v>
      </c>
      <c r="D14" s="48" t="s">
        <v>29</v>
      </c>
      <c r="E14" s="49" t="s">
        <v>39</v>
      </c>
      <c r="F14" s="50" t="s">
        <v>31</v>
      </c>
      <c r="G14" s="51" t="s">
        <v>32</v>
      </c>
      <c r="H14" s="52" t="s">
        <v>29</v>
      </c>
      <c r="I14" s="53" t="s">
        <v>29</v>
      </c>
      <c r="J14" s="53" t="s">
        <v>29</v>
      </c>
      <c r="K14" s="54" t="s">
        <v>29</v>
      </c>
      <c r="L14" s="55" t="s">
        <v>33</v>
      </c>
      <c r="M14" s="56"/>
      <c r="N14" s="52" t="s">
        <v>29</v>
      </c>
      <c r="O14" s="53" t="s">
        <v>29</v>
      </c>
      <c r="P14" s="54" t="str">
        <f t="shared" si="0"/>
        <v>Nein</v>
      </c>
    </row>
    <row r="15" spans="1:16" ht="45.75" thickBot="1" x14ac:dyDescent="0.3">
      <c r="A15" s="46" t="s">
        <v>40</v>
      </c>
      <c r="B15" s="47"/>
      <c r="C15" s="48" t="s">
        <v>41</v>
      </c>
      <c r="D15" s="48" t="s">
        <v>29</v>
      </c>
      <c r="E15" s="49" t="s">
        <v>42</v>
      </c>
      <c r="F15" s="50" t="s">
        <v>31</v>
      </c>
      <c r="G15" s="51" t="s">
        <v>32</v>
      </c>
      <c r="H15" s="52" t="s">
        <v>29</v>
      </c>
      <c r="I15" s="53" t="s">
        <v>29</v>
      </c>
      <c r="J15" s="53" t="s">
        <v>29</v>
      </c>
      <c r="K15" s="54" t="s">
        <v>29</v>
      </c>
      <c r="L15" s="65" t="s">
        <v>33</v>
      </c>
      <c r="M15" s="56"/>
      <c r="N15" s="52" t="s">
        <v>29</v>
      </c>
      <c r="O15" s="53" t="s">
        <v>29</v>
      </c>
      <c r="P15" s="54" t="str">
        <f t="shared" si="0"/>
        <v>Nein</v>
      </c>
    </row>
    <row r="16" spans="1:16" ht="15.75" thickBot="1" x14ac:dyDescent="0.3">
      <c r="A16" s="66"/>
      <c r="B16" s="67"/>
      <c r="C16" s="68"/>
      <c r="D16" s="68"/>
      <c r="E16" s="68"/>
      <c r="F16" s="68"/>
      <c r="G16" s="69"/>
      <c r="H16" s="70"/>
      <c r="I16" s="71"/>
      <c r="J16" s="69"/>
      <c r="K16" s="72"/>
      <c r="L16" s="73"/>
      <c r="M16" s="74"/>
      <c r="N16" s="75"/>
      <c r="O16" s="76"/>
      <c r="P16" s="77"/>
    </row>
    <row r="17" spans="1:17" ht="16.5" thickTop="1" x14ac:dyDescent="0.25">
      <c r="A17" s="36" t="s">
        <v>43</v>
      </c>
      <c r="B17" s="37" t="s">
        <v>44</v>
      </c>
      <c r="C17" s="38"/>
      <c r="D17" s="38"/>
      <c r="E17" s="38"/>
      <c r="F17" s="78"/>
      <c r="G17" s="39"/>
      <c r="H17" s="79">
        <v>1</v>
      </c>
      <c r="I17" s="41"/>
      <c r="J17" s="42"/>
      <c r="K17" s="80">
        <v>30</v>
      </c>
      <c r="L17" s="40"/>
      <c r="M17" s="43"/>
      <c r="N17" s="44"/>
      <c r="O17" s="41"/>
      <c r="P17" s="45"/>
    </row>
    <row r="18" spans="1:17" ht="75" x14ac:dyDescent="0.25">
      <c r="A18" s="81" t="s">
        <v>45</v>
      </c>
      <c r="B18" s="47"/>
      <c r="C18" s="220" t="s">
        <v>46</v>
      </c>
      <c r="D18" s="82" t="s">
        <v>47</v>
      </c>
      <c r="E18" s="49" t="s">
        <v>48</v>
      </c>
      <c r="F18" s="50" t="s">
        <v>49</v>
      </c>
      <c r="G18" s="51" t="s">
        <v>50</v>
      </c>
      <c r="H18" s="83"/>
      <c r="I18" s="222">
        <v>0.5</v>
      </c>
      <c r="J18" s="84">
        <v>0.7</v>
      </c>
      <c r="K18" s="85">
        <f>$H$17*$K$17*$I$18*J18</f>
        <v>10.5</v>
      </c>
      <c r="L18" s="55" t="s">
        <v>33</v>
      </c>
      <c r="M18" s="86"/>
      <c r="N18" s="87" t="str">
        <f t="shared" ref="N18:N38" si="1">IF(L18="Erfüllt", "100%", 0)</f>
        <v>100%</v>
      </c>
      <c r="O18" s="88">
        <f t="shared" ref="O18:O38" si="2">K18*N18</f>
        <v>10.5</v>
      </c>
      <c r="P18" s="89"/>
    </row>
    <row r="19" spans="1:17" ht="75" x14ac:dyDescent="0.25">
      <c r="A19" s="81" t="s">
        <v>51</v>
      </c>
      <c r="B19" s="47"/>
      <c r="C19" s="221"/>
      <c r="D19" s="90" t="s">
        <v>52</v>
      </c>
      <c r="E19" s="91" t="s">
        <v>53</v>
      </c>
      <c r="F19" s="50" t="s">
        <v>49</v>
      </c>
      <c r="G19" s="92" t="s">
        <v>50</v>
      </c>
      <c r="H19" s="93"/>
      <c r="I19" s="223"/>
      <c r="J19" s="94">
        <v>0.2</v>
      </c>
      <c r="K19" s="95">
        <f t="shared" ref="K19:K21" si="3">$H$17*$K$17*$I$18*J19</f>
        <v>3</v>
      </c>
      <c r="L19" s="55" t="s">
        <v>33</v>
      </c>
      <c r="M19" s="86"/>
      <c r="N19" s="87" t="str">
        <f t="shared" si="1"/>
        <v>100%</v>
      </c>
      <c r="O19" s="88">
        <f t="shared" si="2"/>
        <v>3</v>
      </c>
      <c r="P19" s="89"/>
      <c r="Q19" s="96"/>
    </row>
    <row r="20" spans="1:17" ht="75" x14ac:dyDescent="0.25">
      <c r="A20" s="81" t="s">
        <v>54</v>
      </c>
      <c r="B20" s="47"/>
      <c r="C20" s="221"/>
      <c r="D20" s="97" t="s">
        <v>55</v>
      </c>
      <c r="E20" s="91" t="s">
        <v>56</v>
      </c>
      <c r="F20" s="50" t="s">
        <v>49</v>
      </c>
      <c r="G20" s="92" t="s">
        <v>50</v>
      </c>
      <c r="H20" s="93"/>
      <c r="I20" s="223"/>
      <c r="J20" s="94">
        <v>0.05</v>
      </c>
      <c r="K20" s="95">
        <f t="shared" si="3"/>
        <v>0.75</v>
      </c>
      <c r="L20" s="55" t="s">
        <v>33</v>
      </c>
      <c r="M20" s="86"/>
      <c r="N20" s="87" t="str">
        <f t="shared" si="1"/>
        <v>100%</v>
      </c>
      <c r="O20" s="88">
        <f t="shared" si="2"/>
        <v>0.75</v>
      </c>
      <c r="P20" s="89"/>
    </row>
    <row r="21" spans="1:17" ht="75.75" thickBot="1" x14ac:dyDescent="0.3">
      <c r="A21" s="81" t="s">
        <v>57</v>
      </c>
      <c r="B21" s="98"/>
      <c r="C21" s="221"/>
      <c r="D21" s="97" t="s">
        <v>58</v>
      </c>
      <c r="E21" s="91" t="s">
        <v>59</v>
      </c>
      <c r="F21" s="50" t="s">
        <v>49</v>
      </c>
      <c r="G21" s="92" t="s">
        <v>50</v>
      </c>
      <c r="H21" s="93"/>
      <c r="I21" s="223"/>
      <c r="J21" s="94">
        <v>0.05</v>
      </c>
      <c r="K21" s="95">
        <f t="shared" si="3"/>
        <v>0.75</v>
      </c>
      <c r="L21" s="55" t="s">
        <v>33</v>
      </c>
      <c r="M21" s="86"/>
      <c r="N21" s="87" t="str">
        <f t="shared" si="1"/>
        <v>100%</v>
      </c>
      <c r="O21" s="88">
        <f t="shared" si="2"/>
        <v>0.75</v>
      </c>
      <c r="P21" s="89"/>
    </row>
    <row r="22" spans="1:17" ht="75" x14ac:dyDescent="0.25">
      <c r="A22" s="99" t="s">
        <v>60</v>
      </c>
      <c r="B22" s="100"/>
      <c r="C22" s="224" t="s">
        <v>61</v>
      </c>
      <c r="D22" s="101" t="s">
        <v>62</v>
      </c>
      <c r="E22" s="102" t="s">
        <v>63</v>
      </c>
      <c r="F22" s="103" t="s">
        <v>49</v>
      </c>
      <c r="G22" s="104" t="s">
        <v>50</v>
      </c>
      <c r="H22" s="105"/>
      <c r="I22" s="226">
        <v>0.1</v>
      </c>
      <c r="J22" s="106">
        <v>0.4</v>
      </c>
      <c r="K22" s="107">
        <f>$H$17*$K$17*$I$22*J22</f>
        <v>1.2000000000000002</v>
      </c>
      <c r="L22" s="108" t="s">
        <v>33</v>
      </c>
      <c r="M22" s="109"/>
      <c r="N22" s="110" t="str">
        <f t="shared" si="1"/>
        <v>100%</v>
      </c>
      <c r="O22" s="111">
        <f t="shared" si="2"/>
        <v>1.2000000000000002</v>
      </c>
      <c r="P22" s="112"/>
    </row>
    <row r="23" spans="1:17" ht="75" x14ac:dyDescent="0.25">
      <c r="A23" s="81" t="s">
        <v>64</v>
      </c>
      <c r="B23" s="47"/>
      <c r="C23" s="221"/>
      <c r="D23" s="82" t="s">
        <v>65</v>
      </c>
      <c r="E23" s="49" t="s">
        <v>66</v>
      </c>
      <c r="F23" s="50" t="s">
        <v>49</v>
      </c>
      <c r="G23" s="51" t="s">
        <v>50</v>
      </c>
      <c r="H23" s="83"/>
      <c r="I23" s="223"/>
      <c r="J23" s="84">
        <v>0.4</v>
      </c>
      <c r="K23" s="85">
        <f>$H$17*$K$17*$I$22*J23</f>
        <v>1.2000000000000002</v>
      </c>
      <c r="L23" s="55" t="s">
        <v>33</v>
      </c>
      <c r="M23" s="86"/>
      <c r="N23" s="87" t="str">
        <f t="shared" si="1"/>
        <v>100%</v>
      </c>
      <c r="O23" s="88">
        <f t="shared" si="2"/>
        <v>1.2000000000000002</v>
      </c>
      <c r="P23" s="89"/>
      <c r="Q23" s="96"/>
    </row>
    <row r="24" spans="1:17" ht="75.75" thickBot="1" x14ac:dyDescent="0.3">
      <c r="A24" s="81" t="s">
        <v>67</v>
      </c>
      <c r="B24" s="113"/>
      <c r="C24" s="225"/>
      <c r="D24" s="114" t="s">
        <v>68</v>
      </c>
      <c r="E24" s="115" t="s">
        <v>69</v>
      </c>
      <c r="F24" s="116" t="s">
        <v>49</v>
      </c>
      <c r="G24" s="117" t="s">
        <v>50</v>
      </c>
      <c r="H24" s="118"/>
      <c r="I24" s="227"/>
      <c r="J24" s="119">
        <v>0.2</v>
      </c>
      <c r="K24" s="120">
        <f>$H$17*$K$17*$I$22*J24</f>
        <v>0.60000000000000009</v>
      </c>
      <c r="L24" s="121" t="s">
        <v>33</v>
      </c>
      <c r="M24" s="122"/>
      <c r="N24" s="123" t="str">
        <f t="shared" si="1"/>
        <v>100%</v>
      </c>
      <c r="O24" s="124">
        <f t="shared" si="2"/>
        <v>0.60000000000000009</v>
      </c>
      <c r="P24" s="125"/>
    </row>
    <row r="25" spans="1:17" ht="75" x14ac:dyDescent="0.25">
      <c r="A25" s="99" t="s">
        <v>70</v>
      </c>
      <c r="B25" s="98"/>
      <c r="C25" s="228" t="s">
        <v>71</v>
      </c>
      <c r="D25" s="90" t="s">
        <v>72</v>
      </c>
      <c r="E25" s="126" t="s">
        <v>73</v>
      </c>
      <c r="F25" s="127" t="s">
        <v>49</v>
      </c>
      <c r="G25" s="92" t="s">
        <v>50</v>
      </c>
      <c r="H25" s="93"/>
      <c r="I25" s="223">
        <v>0.1</v>
      </c>
      <c r="J25" s="94">
        <v>0.7</v>
      </c>
      <c r="K25" s="107">
        <f>$H$17*$K$17*$I$25*J25</f>
        <v>2.0999999999999996</v>
      </c>
      <c r="L25" s="128" t="s">
        <v>33</v>
      </c>
      <c r="M25" s="129"/>
      <c r="N25" s="130" t="str">
        <f t="shared" si="1"/>
        <v>100%</v>
      </c>
      <c r="O25" s="131">
        <f t="shared" si="2"/>
        <v>2.0999999999999996</v>
      </c>
      <c r="P25" s="132"/>
    </row>
    <row r="26" spans="1:17" ht="75" x14ac:dyDescent="0.25">
      <c r="A26" s="133" t="s">
        <v>74</v>
      </c>
      <c r="B26" s="47"/>
      <c r="C26" s="221"/>
      <c r="D26" s="82" t="s">
        <v>75</v>
      </c>
      <c r="E26" s="49" t="s">
        <v>76</v>
      </c>
      <c r="F26" s="50" t="s">
        <v>49</v>
      </c>
      <c r="G26" s="51" t="s">
        <v>50</v>
      </c>
      <c r="H26" s="83"/>
      <c r="I26" s="223"/>
      <c r="J26" s="84">
        <v>0.1</v>
      </c>
      <c r="K26" s="85">
        <f>$H$17*$K$17*$I$25*J26</f>
        <v>0.30000000000000004</v>
      </c>
      <c r="L26" s="55" t="s">
        <v>33</v>
      </c>
      <c r="M26" s="86"/>
      <c r="N26" s="87" t="str">
        <f t="shared" si="1"/>
        <v>100%</v>
      </c>
      <c r="O26" s="88">
        <f t="shared" si="2"/>
        <v>0.30000000000000004</v>
      </c>
      <c r="P26" s="89"/>
      <c r="Q26" s="96"/>
    </row>
    <row r="27" spans="1:17" ht="75" x14ac:dyDescent="0.25">
      <c r="A27" s="133" t="s">
        <v>77</v>
      </c>
      <c r="B27" s="47"/>
      <c r="C27" s="221"/>
      <c r="D27" s="134" t="s">
        <v>78</v>
      </c>
      <c r="E27" s="49" t="s">
        <v>79</v>
      </c>
      <c r="F27" s="50" t="s">
        <v>49</v>
      </c>
      <c r="G27" s="51" t="s">
        <v>50</v>
      </c>
      <c r="H27" s="83"/>
      <c r="I27" s="223"/>
      <c r="J27" s="84">
        <v>0.1</v>
      </c>
      <c r="K27" s="85">
        <f>$H$17*$K$17*$I$25*J27</f>
        <v>0.30000000000000004</v>
      </c>
      <c r="L27" s="55" t="s">
        <v>33</v>
      </c>
      <c r="M27" s="86"/>
      <c r="N27" s="87" t="str">
        <f t="shared" si="1"/>
        <v>100%</v>
      </c>
      <c r="O27" s="88">
        <f t="shared" si="2"/>
        <v>0.30000000000000004</v>
      </c>
      <c r="P27" s="89"/>
    </row>
    <row r="28" spans="1:17" ht="75.75" thickBot="1" x14ac:dyDescent="0.3">
      <c r="A28" s="133" t="s">
        <v>80</v>
      </c>
      <c r="B28" s="113"/>
      <c r="C28" s="225"/>
      <c r="D28" s="114" t="s">
        <v>81</v>
      </c>
      <c r="E28" s="115" t="s">
        <v>82</v>
      </c>
      <c r="F28" s="116" t="s">
        <v>49</v>
      </c>
      <c r="G28" s="117" t="s">
        <v>50</v>
      </c>
      <c r="H28" s="118"/>
      <c r="I28" s="227"/>
      <c r="J28" s="119">
        <v>0.1</v>
      </c>
      <c r="K28" s="120">
        <f>$H$17*$K$17*$I$25*J28</f>
        <v>0.30000000000000004</v>
      </c>
      <c r="L28" s="65" t="s">
        <v>33</v>
      </c>
      <c r="M28" s="135"/>
      <c r="N28" s="136" t="str">
        <f t="shared" si="1"/>
        <v>100%</v>
      </c>
      <c r="O28" s="137">
        <f t="shared" si="2"/>
        <v>0.30000000000000004</v>
      </c>
      <c r="P28" s="138"/>
    </row>
    <row r="29" spans="1:17" ht="75" x14ac:dyDescent="0.25">
      <c r="A29" s="99" t="s">
        <v>83</v>
      </c>
      <c r="B29" s="100"/>
      <c r="C29" s="224" t="s">
        <v>84</v>
      </c>
      <c r="D29" s="101" t="s">
        <v>85</v>
      </c>
      <c r="E29" s="102" t="s">
        <v>86</v>
      </c>
      <c r="F29" s="103" t="s">
        <v>49</v>
      </c>
      <c r="G29" s="104" t="s">
        <v>50</v>
      </c>
      <c r="H29" s="105"/>
      <c r="I29" s="226">
        <v>0.1</v>
      </c>
      <c r="J29" s="106">
        <v>0.2</v>
      </c>
      <c r="K29" s="107">
        <f>$H$17*$K$17*$I$29*J29</f>
        <v>0.60000000000000009</v>
      </c>
      <c r="L29" s="108" t="s">
        <v>33</v>
      </c>
      <c r="M29" s="109"/>
      <c r="N29" s="110" t="str">
        <f t="shared" si="1"/>
        <v>100%</v>
      </c>
      <c r="O29" s="111">
        <f t="shared" si="2"/>
        <v>0.60000000000000009</v>
      </c>
      <c r="P29" s="112"/>
    </row>
    <row r="30" spans="1:17" ht="75" x14ac:dyDescent="0.25">
      <c r="A30" s="81" t="s">
        <v>87</v>
      </c>
      <c r="B30" s="47"/>
      <c r="C30" s="221"/>
      <c r="D30" s="82" t="s">
        <v>88</v>
      </c>
      <c r="E30" s="49" t="s">
        <v>89</v>
      </c>
      <c r="F30" s="50" t="s">
        <v>49</v>
      </c>
      <c r="G30" s="51" t="s">
        <v>50</v>
      </c>
      <c r="H30" s="83"/>
      <c r="I30" s="223"/>
      <c r="J30" s="84">
        <v>0.2</v>
      </c>
      <c r="K30" s="85">
        <f>$H$17*$K$17*$I$29*J30</f>
        <v>0.60000000000000009</v>
      </c>
      <c r="L30" s="55" t="s">
        <v>33</v>
      </c>
      <c r="M30" s="86"/>
      <c r="N30" s="87" t="str">
        <f t="shared" si="1"/>
        <v>100%</v>
      </c>
      <c r="O30" s="88">
        <f t="shared" si="2"/>
        <v>0.60000000000000009</v>
      </c>
      <c r="P30" s="89"/>
      <c r="Q30" s="96"/>
    </row>
    <row r="31" spans="1:17" ht="75" x14ac:dyDescent="0.25">
      <c r="A31" s="81" t="s">
        <v>90</v>
      </c>
      <c r="B31" s="47"/>
      <c r="C31" s="221"/>
      <c r="D31" s="82" t="s">
        <v>91</v>
      </c>
      <c r="E31" s="49" t="s">
        <v>92</v>
      </c>
      <c r="F31" s="50" t="s">
        <v>49</v>
      </c>
      <c r="G31" s="51" t="s">
        <v>50</v>
      </c>
      <c r="H31" s="83"/>
      <c r="I31" s="223"/>
      <c r="J31" s="84">
        <v>0.2</v>
      </c>
      <c r="K31" s="85">
        <f>$H$17*$K$17*$I$29*J31</f>
        <v>0.60000000000000009</v>
      </c>
      <c r="L31" s="55" t="s">
        <v>33</v>
      </c>
      <c r="M31" s="86"/>
      <c r="N31" s="87" t="str">
        <f t="shared" si="1"/>
        <v>100%</v>
      </c>
      <c r="O31" s="88">
        <f t="shared" si="2"/>
        <v>0.60000000000000009</v>
      </c>
      <c r="P31" s="89"/>
    </row>
    <row r="32" spans="1:17" ht="75" x14ac:dyDescent="0.25">
      <c r="A32" s="81" t="s">
        <v>93</v>
      </c>
      <c r="B32" s="47"/>
      <c r="C32" s="221"/>
      <c r="D32" s="82" t="s">
        <v>94</v>
      </c>
      <c r="E32" s="49" t="s">
        <v>95</v>
      </c>
      <c r="F32" s="50" t="s">
        <v>49</v>
      </c>
      <c r="G32" s="51" t="s">
        <v>50</v>
      </c>
      <c r="H32" s="83"/>
      <c r="I32" s="223"/>
      <c r="J32" s="84">
        <v>0.2</v>
      </c>
      <c r="K32" s="85">
        <f>$H$17*$K$17*$I$29*J32</f>
        <v>0.60000000000000009</v>
      </c>
      <c r="L32" s="55" t="s">
        <v>33</v>
      </c>
      <c r="M32" s="86"/>
      <c r="N32" s="87" t="str">
        <f t="shared" si="1"/>
        <v>100%</v>
      </c>
      <c r="O32" s="88">
        <f t="shared" si="2"/>
        <v>0.60000000000000009</v>
      </c>
      <c r="P32" s="89"/>
    </row>
    <row r="33" spans="1:17" ht="75.75" thickBot="1" x14ac:dyDescent="0.3">
      <c r="A33" s="81" t="s">
        <v>96</v>
      </c>
      <c r="B33" s="113"/>
      <c r="C33" s="225"/>
      <c r="D33" s="114" t="s">
        <v>97</v>
      </c>
      <c r="E33" s="115" t="s">
        <v>98</v>
      </c>
      <c r="F33" s="116" t="s">
        <v>49</v>
      </c>
      <c r="G33" s="117" t="s">
        <v>50</v>
      </c>
      <c r="H33" s="118"/>
      <c r="I33" s="227"/>
      <c r="J33" s="119">
        <v>0.2</v>
      </c>
      <c r="K33" s="120">
        <f>$H$17*$K$17*$I$29*J33</f>
        <v>0.60000000000000009</v>
      </c>
      <c r="L33" s="121" t="s">
        <v>33</v>
      </c>
      <c r="M33" s="122"/>
      <c r="N33" s="123" t="str">
        <f t="shared" si="1"/>
        <v>100%</v>
      </c>
      <c r="O33" s="124">
        <f t="shared" si="2"/>
        <v>0.60000000000000009</v>
      </c>
      <c r="P33" s="125"/>
      <c r="Q33" s="96"/>
    </row>
    <row r="34" spans="1:17" ht="75" x14ac:dyDescent="0.25">
      <c r="A34" s="99" t="s">
        <v>99</v>
      </c>
      <c r="B34" s="47"/>
      <c r="C34" s="228" t="s">
        <v>100</v>
      </c>
      <c r="D34" s="82" t="s">
        <v>101</v>
      </c>
      <c r="E34" s="49" t="s">
        <v>102</v>
      </c>
      <c r="F34" s="50" t="s">
        <v>49</v>
      </c>
      <c r="G34" s="51" t="s">
        <v>50</v>
      </c>
      <c r="H34" s="83"/>
      <c r="I34" s="223">
        <v>0.1</v>
      </c>
      <c r="J34" s="139">
        <v>0.5</v>
      </c>
      <c r="K34" s="85">
        <f>$H$17*$K$17*$I$34*J34</f>
        <v>1.5</v>
      </c>
      <c r="L34" s="55" t="s">
        <v>33</v>
      </c>
      <c r="M34" s="86"/>
      <c r="N34" s="87" t="str">
        <f t="shared" si="1"/>
        <v>100%</v>
      </c>
      <c r="O34" s="88">
        <f t="shared" si="2"/>
        <v>1.5</v>
      </c>
      <c r="P34" s="89"/>
    </row>
    <row r="35" spans="1:17" ht="75.75" thickBot="1" x14ac:dyDescent="0.3">
      <c r="A35" s="81" t="s">
        <v>103</v>
      </c>
      <c r="B35" s="57"/>
      <c r="C35" s="225"/>
      <c r="D35" s="140" t="s">
        <v>104</v>
      </c>
      <c r="E35" s="59" t="s">
        <v>105</v>
      </c>
      <c r="F35" s="60" t="s">
        <v>49</v>
      </c>
      <c r="G35" s="61" t="s">
        <v>50</v>
      </c>
      <c r="H35" s="141"/>
      <c r="I35" s="227"/>
      <c r="J35" s="142">
        <v>0.5</v>
      </c>
      <c r="K35" s="120">
        <f>$H$17*$K$17*$I$34*J35</f>
        <v>1.5</v>
      </c>
      <c r="L35" s="65" t="s">
        <v>33</v>
      </c>
      <c r="M35" s="135"/>
      <c r="N35" s="136" t="str">
        <f t="shared" si="1"/>
        <v>100%</v>
      </c>
      <c r="O35" s="137">
        <f t="shared" si="2"/>
        <v>1.5</v>
      </c>
      <c r="P35" s="138"/>
      <c r="Q35" s="96"/>
    </row>
    <row r="36" spans="1:17" ht="75" x14ac:dyDescent="0.25">
      <c r="A36" s="99" t="s">
        <v>106</v>
      </c>
      <c r="B36" s="100"/>
      <c r="C36" s="224" t="s">
        <v>107</v>
      </c>
      <c r="D36" s="101" t="s">
        <v>108</v>
      </c>
      <c r="E36" s="102" t="s">
        <v>109</v>
      </c>
      <c r="F36" s="103" t="s">
        <v>49</v>
      </c>
      <c r="G36" s="104" t="s">
        <v>50</v>
      </c>
      <c r="H36" s="143"/>
      <c r="I36" s="226">
        <v>0.05</v>
      </c>
      <c r="J36" s="106">
        <v>0.2</v>
      </c>
      <c r="K36" s="107">
        <f>$H$17*$K$17*$I$36*J36</f>
        <v>0.30000000000000004</v>
      </c>
      <c r="L36" s="108" t="s">
        <v>33</v>
      </c>
      <c r="M36" s="109"/>
      <c r="N36" s="110" t="str">
        <f t="shared" si="1"/>
        <v>100%</v>
      </c>
      <c r="O36" s="111">
        <f t="shared" si="2"/>
        <v>0.30000000000000004</v>
      </c>
      <c r="P36" s="112"/>
    </row>
    <row r="37" spans="1:17" ht="75.75" thickBot="1" x14ac:dyDescent="0.3">
      <c r="A37" s="81" t="s">
        <v>110</v>
      </c>
      <c r="B37" s="113"/>
      <c r="C37" s="225"/>
      <c r="D37" s="114" t="s">
        <v>111</v>
      </c>
      <c r="E37" s="115" t="s">
        <v>112</v>
      </c>
      <c r="F37" s="116" t="s">
        <v>49</v>
      </c>
      <c r="G37" s="117" t="s">
        <v>50</v>
      </c>
      <c r="H37" s="144"/>
      <c r="I37" s="227"/>
      <c r="J37" s="119">
        <v>0.8</v>
      </c>
      <c r="K37" s="120">
        <f>$H$17*$K$17*$I$36*J37</f>
        <v>1.2000000000000002</v>
      </c>
      <c r="L37" s="121" t="s">
        <v>33</v>
      </c>
      <c r="M37" s="122"/>
      <c r="N37" s="123" t="str">
        <f t="shared" si="1"/>
        <v>100%</v>
      </c>
      <c r="O37" s="124">
        <f t="shared" si="2"/>
        <v>1.2000000000000002</v>
      </c>
      <c r="P37" s="125"/>
      <c r="Q37" s="96"/>
    </row>
    <row r="38" spans="1:17" ht="75" x14ac:dyDescent="0.25">
      <c r="A38" s="99" t="s">
        <v>113</v>
      </c>
      <c r="B38" s="100"/>
      <c r="C38" s="233" t="s">
        <v>114</v>
      </c>
      <c r="D38" s="101" t="s">
        <v>115</v>
      </c>
      <c r="E38" s="102" t="s">
        <v>116</v>
      </c>
      <c r="F38" s="103" t="s">
        <v>49</v>
      </c>
      <c r="G38" s="104" t="s">
        <v>50</v>
      </c>
      <c r="H38" s="143"/>
      <c r="I38" s="226">
        <v>0.05</v>
      </c>
      <c r="J38" s="106">
        <v>0.5</v>
      </c>
      <c r="K38" s="107">
        <f>$H$17*$K$17*$I$38*J38</f>
        <v>0.75</v>
      </c>
      <c r="L38" s="128" t="s">
        <v>33</v>
      </c>
      <c r="M38" s="129"/>
      <c r="N38" s="130" t="str">
        <f t="shared" si="1"/>
        <v>100%</v>
      </c>
      <c r="O38" s="131">
        <f t="shared" si="2"/>
        <v>0.75</v>
      </c>
      <c r="P38" s="132"/>
    </row>
    <row r="39" spans="1:17" ht="75.75" thickBot="1" x14ac:dyDescent="0.3">
      <c r="A39" s="145" t="s">
        <v>117</v>
      </c>
      <c r="B39" s="113"/>
      <c r="C39" s="234"/>
      <c r="D39" s="115" t="s">
        <v>118</v>
      </c>
      <c r="E39" s="115" t="s">
        <v>119</v>
      </c>
      <c r="F39" s="116" t="s">
        <v>49</v>
      </c>
      <c r="G39" s="117" t="s">
        <v>50</v>
      </c>
      <c r="H39" s="144"/>
      <c r="I39" s="227"/>
      <c r="J39" s="119">
        <v>0.5</v>
      </c>
      <c r="K39" s="120">
        <f>$H$17*$K$17*$I$38*J39</f>
        <v>0.75</v>
      </c>
      <c r="L39" s="121" t="s">
        <v>33</v>
      </c>
      <c r="M39" s="122"/>
      <c r="N39" s="123" t="str">
        <f>IF(L39="Erfüllt", "100%", 0)</f>
        <v>100%</v>
      </c>
      <c r="O39" s="124">
        <f>K39*N39</f>
        <v>0.75</v>
      </c>
      <c r="P39" s="125"/>
      <c r="Q39" s="96"/>
    </row>
    <row r="40" spans="1:17" ht="15.75" thickBot="1" x14ac:dyDescent="0.3">
      <c r="A40" s="146"/>
      <c r="B40" s="147" t="s">
        <v>120</v>
      </c>
      <c r="C40" s="148"/>
      <c r="D40" s="148"/>
      <c r="E40" s="148"/>
      <c r="F40" s="148"/>
      <c r="G40" s="149"/>
      <c r="H40" s="150" t="s">
        <v>121</v>
      </c>
      <c r="I40" s="151">
        <f>SUM(I18:I39)</f>
        <v>1</v>
      </c>
      <c r="J40" s="152"/>
      <c r="K40" s="153">
        <f>SUM(K18:K39)</f>
        <v>30.000000000000011</v>
      </c>
      <c r="L40" s="150"/>
      <c r="M40" s="154"/>
      <c r="N40" s="155" t="s">
        <v>122</v>
      </c>
      <c r="O40" s="156">
        <f>SUM(O18:O39)</f>
        <v>30.000000000000011</v>
      </c>
      <c r="P40" s="157"/>
    </row>
    <row r="41" spans="1:17" ht="15.75" thickBot="1" x14ac:dyDescent="0.3">
      <c r="A41" s="158"/>
      <c r="B41" s="159"/>
      <c r="C41" s="160"/>
      <c r="D41" s="160"/>
      <c r="E41" s="160"/>
      <c r="F41" s="160"/>
      <c r="G41" s="161"/>
      <c r="H41" s="162"/>
      <c r="I41" s="163"/>
      <c r="J41" s="161"/>
      <c r="K41" s="161"/>
      <c r="L41" s="162"/>
      <c r="M41" s="164"/>
      <c r="N41" s="165"/>
      <c r="O41" s="163"/>
      <c r="P41" s="166"/>
    </row>
    <row r="42" spans="1:17" ht="32.25" thickTop="1" x14ac:dyDescent="0.25">
      <c r="A42" s="167" t="s">
        <v>123</v>
      </c>
      <c r="B42" s="168" t="s">
        <v>124</v>
      </c>
      <c r="C42" s="169"/>
      <c r="D42" s="169"/>
      <c r="E42" s="169"/>
      <c r="F42" s="169"/>
      <c r="G42" s="170"/>
      <c r="H42" s="171">
        <v>1</v>
      </c>
      <c r="I42" s="172"/>
      <c r="J42" s="173"/>
      <c r="K42" s="174">
        <v>70</v>
      </c>
      <c r="L42" s="105"/>
      <c r="M42" s="175"/>
      <c r="N42" s="176"/>
      <c r="O42" s="177"/>
      <c r="P42" s="132"/>
    </row>
    <row r="43" spans="1:17" ht="150" x14ac:dyDescent="0.25">
      <c r="A43" s="133" t="s">
        <v>125</v>
      </c>
      <c r="B43" s="98"/>
      <c r="C43" s="91" t="s">
        <v>126</v>
      </c>
      <c r="D43" s="91" t="s">
        <v>29</v>
      </c>
      <c r="E43" s="91" t="s">
        <v>127</v>
      </c>
      <c r="F43" s="50" t="s">
        <v>128</v>
      </c>
      <c r="G43" s="92" t="s">
        <v>50</v>
      </c>
      <c r="H43" s="93"/>
      <c r="I43" s="178">
        <v>0.2</v>
      </c>
      <c r="J43" s="179"/>
      <c r="K43" s="180">
        <f t="shared" ref="K43:K52" si="4">$K$42*$H$42*I43</f>
        <v>14</v>
      </c>
      <c r="L43" s="128" t="s">
        <v>129</v>
      </c>
      <c r="M43" s="129"/>
      <c r="N43" s="87" t="str">
        <f>IF(L43="&lt;= 1s","100%",IF(L43="&lt;= 3s","75%",IF(L43="&lt;= 5s","50%",IF(L43="&lt;= 10s","25%",IF(L43="&gt; 10s","0%",0%)))))</f>
        <v>100%</v>
      </c>
      <c r="O43" s="88">
        <f t="shared" ref="O43:O52" si="5">K43*N43</f>
        <v>14</v>
      </c>
      <c r="P43" s="132"/>
    </row>
    <row r="44" spans="1:17" ht="75" x14ac:dyDescent="0.25">
      <c r="A44" s="133" t="s">
        <v>130</v>
      </c>
      <c r="B44" s="47"/>
      <c r="C44" s="49" t="s">
        <v>131</v>
      </c>
      <c r="D44" s="49" t="s">
        <v>29</v>
      </c>
      <c r="E44" s="49" t="s">
        <v>132</v>
      </c>
      <c r="F44" s="50" t="s">
        <v>133</v>
      </c>
      <c r="G44" s="51" t="s">
        <v>50</v>
      </c>
      <c r="H44" s="83"/>
      <c r="I44" s="139">
        <v>2.5000000000000001E-2</v>
      </c>
      <c r="J44" s="181"/>
      <c r="K44" s="180">
        <f t="shared" si="4"/>
        <v>1.75</v>
      </c>
      <c r="L44" s="55" t="s">
        <v>33</v>
      </c>
      <c r="M44" s="86"/>
      <c r="N44" s="87" t="str">
        <f t="shared" ref="N44:N49" si="6">IF(L44="Erfüllt", "100%", 0)</f>
        <v>100%</v>
      </c>
      <c r="O44" s="88">
        <f t="shared" si="5"/>
        <v>1.75</v>
      </c>
      <c r="P44" s="89"/>
    </row>
    <row r="45" spans="1:17" ht="90" x14ac:dyDescent="0.25">
      <c r="A45" s="133" t="s">
        <v>134</v>
      </c>
      <c r="B45" s="47"/>
      <c r="C45" s="49" t="s">
        <v>135</v>
      </c>
      <c r="D45" s="49" t="s">
        <v>29</v>
      </c>
      <c r="E45" s="49" t="s">
        <v>136</v>
      </c>
      <c r="F45" s="182" t="s">
        <v>137</v>
      </c>
      <c r="G45" s="51" t="s">
        <v>50</v>
      </c>
      <c r="H45" s="83"/>
      <c r="I45" s="139">
        <v>0.1</v>
      </c>
      <c r="J45" s="181"/>
      <c r="K45" s="180">
        <f t="shared" si="4"/>
        <v>7</v>
      </c>
      <c r="L45" s="55" t="s">
        <v>138</v>
      </c>
      <c r="M45" s="86"/>
      <c r="N45" s="87" t="str">
        <f>IF(L45="&lt;= 5 min.","100%",IF(L45="&lt;= 15 min.","75%",IF(L45="&lt;= 30 min.","50%",IF(L45="&lt;= 60 min.","25%",IF(L45="&gt; 60 min.","0%",0%)))))</f>
        <v>100%</v>
      </c>
      <c r="O45" s="88">
        <f t="shared" si="5"/>
        <v>7</v>
      </c>
      <c r="P45" s="89"/>
    </row>
    <row r="46" spans="1:17" ht="75" x14ac:dyDescent="0.25">
      <c r="A46" s="133" t="s">
        <v>139</v>
      </c>
      <c r="B46" s="47"/>
      <c r="C46" s="49" t="s">
        <v>140</v>
      </c>
      <c r="D46" s="49" t="s">
        <v>29</v>
      </c>
      <c r="E46" s="49" t="s">
        <v>141</v>
      </c>
      <c r="F46" s="50" t="s">
        <v>142</v>
      </c>
      <c r="G46" s="51" t="s">
        <v>50</v>
      </c>
      <c r="H46" s="83"/>
      <c r="I46" s="139">
        <v>2.5000000000000001E-2</v>
      </c>
      <c r="J46" s="181"/>
      <c r="K46" s="180">
        <f t="shared" si="4"/>
        <v>1.75</v>
      </c>
      <c r="L46" s="55" t="s">
        <v>33</v>
      </c>
      <c r="M46" s="86"/>
      <c r="N46" s="87" t="str">
        <f t="shared" si="6"/>
        <v>100%</v>
      </c>
      <c r="O46" s="88">
        <f t="shared" si="5"/>
        <v>1.75</v>
      </c>
      <c r="P46" s="89"/>
    </row>
    <row r="47" spans="1:17" ht="120" x14ac:dyDescent="0.25">
      <c r="A47" s="133" t="s">
        <v>143</v>
      </c>
      <c r="B47" s="47"/>
      <c r="C47" s="49" t="s">
        <v>144</v>
      </c>
      <c r="D47" s="49" t="s">
        <v>29</v>
      </c>
      <c r="E47" s="49" t="s">
        <v>145</v>
      </c>
      <c r="F47" s="50" t="s">
        <v>146</v>
      </c>
      <c r="G47" s="51" t="s">
        <v>50</v>
      </c>
      <c r="H47" s="183"/>
      <c r="I47" s="139">
        <v>0.1</v>
      </c>
      <c r="J47" s="181"/>
      <c r="K47" s="180">
        <f t="shared" si="4"/>
        <v>7</v>
      </c>
      <c r="L47" s="55" t="s">
        <v>33</v>
      </c>
      <c r="M47" s="86"/>
      <c r="N47" s="87" t="str">
        <f t="shared" si="6"/>
        <v>100%</v>
      </c>
      <c r="O47" s="88">
        <f t="shared" si="5"/>
        <v>7</v>
      </c>
      <c r="P47" s="89"/>
    </row>
    <row r="48" spans="1:17" ht="90.75" thickBot="1" x14ac:dyDescent="0.3">
      <c r="A48" s="133" t="s">
        <v>147</v>
      </c>
      <c r="B48" s="47"/>
      <c r="C48" s="49" t="s">
        <v>148</v>
      </c>
      <c r="D48" s="49"/>
      <c r="E48" s="184" t="s">
        <v>149</v>
      </c>
      <c r="F48" s="50" t="s">
        <v>150</v>
      </c>
      <c r="G48" s="51" t="s">
        <v>50</v>
      </c>
      <c r="H48" s="83"/>
      <c r="I48" s="139">
        <v>0.05</v>
      </c>
      <c r="J48" s="181"/>
      <c r="K48" s="180">
        <f t="shared" si="4"/>
        <v>3.5</v>
      </c>
      <c r="L48" s="55" t="s">
        <v>151</v>
      </c>
      <c r="M48" s="86"/>
      <c r="N48" s="87" t="str">
        <f>IF(L48="&gt;= 80%","100%",IF(L48="&gt;= 60%","75%",IF(L48="&gt;= 40%","50%",IF(L48="&gt;= 20%","25%",IF(L48="&lt; 20%","0%",0%)))))</f>
        <v>100%</v>
      </c>
      <c r="O48" s="88">
        <f t="shared" si="5"/>
        <v>3.5</v>
      </c>
      <c r="P48" s="89"/>
    </row>
    <row r="49" spans="1:16" ht="75" x14ac:dyDescent="0.25">
      <c r="A49" s="133" t="s">
        <v>152</v>
      </c>
      <c r="B49" s="47"/>
      <c r="C49" s="49" t="s">
        <v>153</v>
      </c>
      <c r="D49" s="49" t="s">
        <v>29</v>
      </c>
      <c r="E49" s="49" t="s">
        <v>154</v>
      </c>
      <c r="F49" s="103" t="s">
        <v>155</v>
      </c>
      <c r="G49" s="51" t="s">
        <v>50</v>
      </c>
      <c r="H49" s="83"/>
      <c r="I49" s="139">
        <v>0.05</v>
      </c>
      <c r="J49" s="181"/>
      <c r="K49" s="180">
        <f t="shared" si="4"/>
        <v>3.5</v>
      </c>
      <c r="L49" s="55" t="s">
        <v>33</v>
      </c>
      <c r="M49" s="86"/>
      <c r="N49" s="87" t="str">
        <f t="shared" si="6"/>
        <v>100%</v>
      </c>
      <c r="O49" s="88">
        <f t="shared" si="5"/>
        <v>3.5</v>
      </c>
      <c r="P49" s="89"/>
    </row>
    <row r="50" spans="1:16" ht="90" x14ac:dyDescent="0.25">
      <c r="A50" s="133" t="s">
        <v>156</v>
      </c>
      <c r="B50" s="47"/>
      <c r="C50" s="49" t="s">
        <v>157</v>
      </c>
      <c r="D50" s="49" t="s">
        <v>29</v>
      </c>
      <c r="E50" s="49" t="s">
        <v>158</v>
      </c>
      <c r="F50" s="182" t="s">
        <v>159</v>
      </c>
      <c r="G50" s="51" t="s">
        <v>50</v>
      </c>
      <c r="H50" s="83"/>
      <c r="I50" s="139">
        <v>0.15</v>
      </c>
      <c r="J50" s="181"/>
      <c r="K50" s="180">
        <f t="shared" si="4"/>
        <v>10.5</v>
      </c>
      <c r="L50" s="55" t="s">
        <v>160</v>
      </c>
      <c r="M50" s="86"/>
      <c r="N50" s="87" t="str">
        <f>IF(L50="&gt;= 5%","100%",IF(L50="&gt;= 3%","75%",IF(L50="&gt;= 2%","50%",IF(L50="&gt;= 1%","25%",IF(L50="&lt; 1%","0%",0%)))))</f>
        <v>100%</v>
      </c>
      <c r="O50" s="88">
        <f t="shared" si="5"/>
        <v>10.5</v>
      </c>
      <c r="P50" s="89"/>
    </row>
    <row r="51" spans="1:16" ht="90" x14ac:dyDescent="0.25">
      <c r="A51" s="133" t="s">
        <v>161</v>
      </c>
      <c r="B51" s="47"/>
      <c r="C51" s="49" t="s">
        <v>162</v>
      </c>
      <c r="D51" s="49" t="s">
        <v>29</v>
      </c>
      <c r="E51" s="49" t="s">
        <v>158</v>
      </c>
      <c r="F51" s="182" t="s">
        <v>159</v>
      </c>
      <c r="G51" s="51" t="s">
        <v>50</v>
      </c>
      <c r="H51" s="83"/>
      <c r="I51" s="139">
        <v>0.15</v>
      </c>
      <c r="J51" s="181"/>
      <c r="K51" s="180">
        <f t="shared" si="4"/>
        <v>10.5</v>
      </c>
      <c r="L51" s="55" t="s">
        <v>160</v>
      </c>
      <c r="M51" s="86"/>
      <c r="N51" s="87" t="str">
        <f>IF(L51="&gt;= 5%","100%",IF(L51="&gt;= 3%","75%",IF(L51="&gt;= 2%","50%",IF(L51="&gt;= 1%","25%",IF(L51="&lt; 1%","0%",0%)))))</f>
        <v>100%</v>
      </c>
      <c r="O51" s="88">
        <f t="shared" si="5"/>
        <v>10.5</v>
      </c>
      <c r="P51" s="89"/>
    </row>
    <row r="52" spans="1:16" ht="90" x14ac:dyDescent="0.25">
      <c r="A52" s="133" t="s">
        <v>163</v>
      </c>
      <c r="B52" s="47"/>
      <c r="C52" s="49" t="s">
        <v>164</v>
      </c>
      <c r="D52" s="49" t="s">
        <v>29</v>
      </c>
      <c r="E52" s="49" t="s">
        <v>158</v>
      </c>
      <c r="F52" s="182" t="s">
        <v>159</v>
      </c>
      <c r="G52" s="51" t="s">
        <v>50</v>
      </c>
      <c r="H52" s="83"/>
      <c r="I52" s="139">
        <v>0.15</v>
      </c>
      <c r="J52" s="181"/>
      <c r="K52" s="180">
        <f t="shared" si="4"/>
        <v>10.5</v>
      </c>
      <c r="L52" s="55" t="s">
        <v>160</v>
      </c>
      <c r="M52" s="86"/>
      <c r="N52" s="87" t="str">
        <f>IF(L52="&gt;= 5%","100%",IF(L52="&gt;= 3%","75%",IF(L52="&gt;= 2%","50%",IF(L52="&gt;= 1%","25%",IF(L52="&lt; 1%","0%",0%)))))</f>
        <v>100%</v>
      </c>
      <c r="O52" s="88">
        <f t="shared" si="5"/>
        <v>10.5</v>
      </c>
      <c r="P52" s="89"/>
    </row>
    <row r="53" spans="1:16" ht="30.75" thickBot="1" x14ac:dyDescent="0.3">
      <c r="A53" s="185"/>
      <c r="B53" s="186" t="s">
        <v>165</v>
      </c>
      <c r="C53" s="187"/>
      <c r="D53" s="187"/>
      <c r="E53" s="187"/>
      <c r="F53" s="187"/>
      <c r="G53" s="188"/>
      <c r="H53" s="189" t="s">
        <v>121</v>
      </c>
      <c r="I53" s="190">
        <f>SUM(I43:I52)</f>
        <v>1.0000000000000002</v>
      </c>
      <c r="J53" s="191"/>
      <c r="K53" s="192">
        <f>SUM(K43:K52)</f>
        <v>70</v>
      </c>
      <c r="L53" s="189"/>
      <c r="M53" s="192"/>
      <c r="N53" s="193" t="s">
        <v>122</v>
      </c>
      <c r="O53" s="194">
        <f>SUM(O43:O52)</f>
        <v>70</v>
      </c>
      <c r="P53" s="195"/>
    </row>
    <row r="54" spans="1:16" ht="15.75" thickBot="1" x14ac:dyDescent="0.3">
      <c r="A54" s="158"/>
      <c r="B54" s="196"/>
      <c r="C54" s="160"/>
      <c r="D54" s="160"/>
      <c r="E54" s="160"/>
      <c r="F54" s="160"/>
      <c r="G54" s="161"/>
      <c r="H54" s="162"/>
      <c r="I54" s="163"/>
      <c r="J54" s="161"/>
      <c r="K54" s="164"/>
      <c r="L54" s="162"/>
      <c r="M54" s="164"/>
      <c r="N54" s="165"/>
      <c r="O54" s="163"/>
      <c r="P54" s="166"/>
    </row>
    <row r="55" spans="1:16" ht="16.5" thickTop="1" thickBot="1" x14ac:dyDescent="0.3">
      <c r="A55" s="197"/>
      <c r="B55" s="198" t="s">
        <v>166</v>
      </c>
      <c r="C55" s="199"/>
      <c r="D55" s="200"/>
      <c r="E55" s="200"/>
      <c r="F55" s="201"/>
      <c r="G55" s="202"/>
      <c r="H55" s="203" t="s">
        <v>121</v>
      </c>
      <c r="I55" s="204"/>
      <c r="J55" s="202"/>
      <c r="K55" s="205">
        <f>$K$53+$K$40</f>
        <v>100.00000000000001</v>
      </c>
      <c r="L55" s="203"/>
      <c r="M55" s="205"/>
      <c r="N55" s="206" t="s">
        <v>167</v>
      </c>
      <c r="O55" s="207">
        <f>SUM(O53,O40)</f>
        <v>100.00000000000001</v>
      </c>
      <c r="P55" s="208" t="str">
        <f>IF(COUNTIF(P12:P15, "Auschluss") &gt; 0, "Ausschluss", "Wertbar")</f>
        <v>Wertbar</v>
      </c>
    </row>
    <row r="56" spans="1:16" ht="16.5" thickTop="1" thickBot="1" x14ac:dyDescent="0.3">
      <c r="N56" s="209"/>
      <c r="O56" s="209"/>
      <c r="P56" s="210"/>
    </row>
    <row r="57" spans="1:16" ht="16.5" thickTop="1" thickBot="1" x14ac:dyDescent="0.3">
      <c r="A57" s="235" t="s">
        <v>168</v>
      </c>
      <c r="B57" s="236"/>
      <c r="C57" s="236"/>
      <c r="D57" s="237"/>
    </row>
    <row r="58" spans="1:16" x14ac:dyDescent="0.25">
      <c r="A58" s="211"/>
      <c r="B58" s="100" t="s">
        <v>169</v>
      </c>
      <c r="C58" s="238" t="s">
        <v>170</v>
      </c>
      <c r="D58" s="239"/>
    </row>
    <row r="59" spans="1:16" x14ac:dyDescent="0.25">
      <c r="A59" s="212"/>
      <c r="B59" s="47" t="s">
        <v>171</v>
      </c>
      <c r="C59" s="229" t="s">
        <v>170</v>
      </c>
      <c r="D59" s="230"/>
    </row>
    <row r="60" spans="1:16" ht="15.75" thickBot="1" x14ac:dyDescent="0.3">
      <c r="A60" s="213"/>
      <c r="B60" s="214" t="s">
        <v>172</v>
      </c>
      <c r="C60" s="231" t="s">
        <v>173</v>
      </c>
      <c r="D60" s="232"/>
    </row>
    <row r="61" spans="1:16" ht="15.75" thickTop="1" x14ac:dyDescent="0.25"/>
  </sheetData>
  <sheetProtection algorithmName="SHA-512" hashValue="6i97mkwgvX8BKp/niFbRIWTL4y0R4K2VZ5QsOoSWoHecsjwDZaRDVj1Z/3Kw/IXzSZqLYypcdSlT3znhFkFuvw==" saltValue="FuNKT3RZNBXKaCqtWMXyDA==" spinCount="100000" sheet="1" formatCells="0" formatColumns="0" formatRows="0"/>
  <protectedRanges>
    <protectedRange sqref="L12:M15 L18:M39 L43:M52" name="Bieterangaben"/>
  </protectedRanges>
  <mergeCells count="20">
    <mergeCell ref="C59:D59"/>
    <mergeCell ref="C60:D60"/>
    <mergeCell ref="C36:C37"/>
    <mergeCell ref="I36:I37"/>
    <mergeCell ref="C38:C39"/>
    <mergeCell ref="I38:I39"/>
    <mergeCell ref="A57:D57"/>
    <mergeCell ref="C58:D58"/>
    <mergeCell ref="C25:C28"/>
    <mergeCell ref="I25:I28"/>
    <mergeCell ref="C29:C33"/>
    <mergeCell ref="I29:I33"/>
    <mergeCell ref="C34:C35"/>
    <mergeCell ref="I34:I35"/>
    <mergeCell ref="A9:G9"/>
    <mergeCell ref="N9:P9"/>
    <mergeCell ref="C18:C21"/>
    <mergeCell ref="I18:I21"/>
    <mergeCell ref="C22:C24"/>
    <mergeCell ref="I22:I24"/>
  </mergeCells>
  <conditionalFormatting sqref="P12:P15">
    <cfRule type="containsText" dxfId="3" priority="3" operator="containsText" text="Auschluss">
      <formula>NOT(ISERROR(SEARCH("Auschluss",P12)))</formula>
    </cfRule>
    <cfRule type="containsText" dxfId="2" priority="4" operator="containsText" text="Nein">
      <formula>NOT(ISERROR(SEARCH("Nein",P12)))</formula>
    </cfRule>
  </conditionalFormatting>
  <conditionalFormatting sqref="P55">
    <cfRule type="containsText" dxfId="1" priority="1" operator="containsText" text="Ausschluss">
      <formula>NOT(ISERROR(SEARCH("Ausschluss",P55)))</formula>
    </cfRule>
    <cfRule type="containsText" dxfId="0" priority="2" operator="containsText" text="Wertbar">
      <formula>NOT(ISERROR(SEARCH("Wertbar",P55)))</formula>
    </cfRule>
  </conditionalFormatting>
  <dataValidations count="7">
    <dataValidation type="list" allowBlank="1" showInputMessage="1" showErrorMessage="1" sqref="L50:L52">
      <formula1>"&gt;= 5%,&gt;= 3%,&gt;= 2%,&gt;= 1%,&lt; 1%"</formula1>
    </dataValidation>
    <dataValidation type="list" allowBlank="1" showInputMessage="1" showErrorMessage="1" sqref="L48">
      <formula1>"&gt;= 80%,&gt;= 60%,&gt;= 40%,&gt;= 20%,&lt; 20%"</formula1>
    </dataValidation>
    <dataValidation type="list" allowBlank="1" showInputMessage="1" showErrorMessage="1" sqref="L43">
      <formula1>"&lt;= 1s,&lt;= 3s,&lt;= 5s,&lt;= 10s,&gt; 10s"</formula1>
    </dataValidation>
    <dataValidation type="list" allowBlank="1" showInputMessage="1" showErrorMessage="1" sqref="L47">
      <formula1>"Erfüllt,Teilweise erfüllt,Nicht erfüllt"</formula1>
    </dataValidation>
    <dataValidation type="list" allowBlank="1" showInputMessage="1" showErrorMessage="1" sqref="L12:L15 L18:L39 L46 L49 L44">
      <formula1>"Erfüllt,Nicht erfüllt"</formula1>
    </dataValidation>
    <dataValidation type="list" allowBlank="1" showInputMessage="1" showErrorMessage="1" sqref="L45">
      <formula1>"&lt;= 5 min.,&lt;= 15 min.,&lt;= 30 min.,&lt;= 60 min.,&gt; 60 min."</formula1>
    </dataValidation>
    <dataValidation type="list" allowBlank="1" showInputMessage="1" showErrorMessage="1" sqref="L11 L17 L42">
      <formula1>"Ja, Nein"</formula1>
    </dataValidation>
  </dataValidations>
  <pageMargins left="0.70866141732283472" right="0.70866141732283472" top="0.78740157480314965" bottom="0.78740157480314965" header="0.31496062992125984" footer="0.31496062992125984"/>
  <pageSetup paperSize="8" scale="56" fitToHeight="2"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Kriterien- und Bewertungsmatrix</vt:lpstr>
      <vt:lpstr>'Kriterien- und Bewertungsmatrix'!Druckbereich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 Bettig</dc:creator>
  <cp:lastModifiedBy>Philipp Bettig</cp:lastModifiedBy>
  <dcterms:created xsi:type="dcterms:W3CDTF">2024-10-01T13:27:49Z</dcterms:created>
  <dcterms:modified xsi:type="dcterms:W3CDTF">2024-10-07T13:45:10Z</dcterms:modified>
</cp:coreProperties>
</file>