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47_VgV_GS-Krostitz\4_Angebotsphase\4.1_Aufforderung-zur-Angebotsabgabe\P247-1_Aufforderung-Angebotsabgabe\"/>
    </mc:Choice>
  </mc:AlternateContent>
  <xr:revisionPtr revIDLastSave="0" documentId="13_ncr:1_{AB2F73C4-D099-4A6A-B99C-8F5A4B8DA2CB}" xr6:coauthVersionLast="47" xr6:coauthVersionMax="47" xr10:uidLastSave="{00000000-0000-0000-0000-000000000000}"/>
  <bookViews>
    <workbookView xWindow="-120" yWindow="-120" windowWidth="29040" windowHeight="15840" tabRatio="296" xr2:uid="{00000000-000D-0000-FFFF-FFFF00000000}"/>
  </bookViews>
  <sheets>
    <sheet name="Honorardatenblatt" sheetId="1" r:id="rId1"/>
    <sheet name="Wertungshonorar" sheetId="2" r:id="rId2"/>
  </sheets>
  <definedNames>
    <definedName name="_xlnm.Print_Area" localSheetId="0">Honorardatenblatt!$A$1:$F$96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E12" i="2"/>
  <c r="E18" i="2" s="1"/>
  <c r="E40" i="2" s="1"/>
  <c r="E71" i="1"/>
  <c r="E67" i="1"/>
  <c r="E63" i="1"/>
  <c r="E38" i="1"/>
  <c r="E34" i="1"/>
  <c r="E30" i="1"/>
  <c r="D56" i="1"/>
  <c r="F56" i="1" s="1"/>
  <c r="D55" i="1"/>
  <c r="F55" i="1" s="1"/>
  <c r="D46" i="1"/>
  <c r="F46" i="1" s="1"/>
  <c r="D40" i="1"/>
  <c r="D23" i="1"/>
  <c r="D21" i="1"/>
  <c r="D15" i="1"/>
  <c r="D50" i="1"/>
  <c r="F50" i="1" s="1"/>
  <c r="D49" i="1"/>
  <c r="F49" i="1" s="1"/>
  <c r="D48" i="1"/>
  <c r="F48" i="1" s="1"/>
  <c r="D47" i="1"/>
  <c r="F47" i="1" s="1"/>
  <c r="F57" i="1" l="1"/>
  <c r="F51" i="1"/>
  <c r="D73" i="1" s="1"/>
  <c r="D57" i="1"/>
  <c r="D51" i="1"/>
  <c r="E73" i="1" l="1"/>
  <c r="E78" i="1" s="1"/>
  <c r="E24" i="2" s="1"/>
  <c r="D17" i="2" l="1"/>
  <c r="D24" i="2" s="1"/>
  <c r="D25" i="2" s="1"/>
  <c r="D26" i="2" s="1"/>
  <c r="E80" i="1"/>
  <c r="F80" i="1" s="1"/>
  <c r="E81" i="1"/>
  <c r="F81" i="1" s="1"/>
  <c r="F89" i="1"/>
  <c r="E79" i="1"/>
  <c r="F79" i="1" s="1"/>
  <c r="F78" i="1"/>
  <c r="F24" i="2"/>
  <c r="G24" i="2" s="1"/>
  <c r="E26" i="2" l="1"/>
  <c r="G37" i="2" s="1"/>
  <c r="D18" i="2"/>
  <c r="D19" i="2" s="1"/>
  <c r="D20" i="2" s="1"/>
  <c r="G34" i="2"/>
  <c r="E27" i="2"/>
  <c r="G38" i="2" s="1"/>
  <c r="E25" i="2"/>
  <c r="G36" i="2" s="1"/>
  <c r="D27" i="2"/>
  <c r="F26" i="2" l="1"/>
  <c r="G26" i="2" s="1"/>
  <c r="F27" i="2"/>
  <c r="G27" i="2" s="1"/>
  <c r="F25" i="2"/>
  <c r="G25" i="2" s="1"/>
  <c r="F23" i="1"/>
  <c r="D22" i="1"/>
  <c r="F22" i="1" s="1"/>
  <c r="D20" i="1"/>
  <c r="F21" i="1"/>
  <c r="F20" i="1" l="1"/>
  <c r="F24" i="1" s="1"/>
  <c r="D24" i="1"/>
  <c r="F15" i="1" l="1"/>
  <c r="D14" i="1"/>
  <c r="F14" i="1" s="1"/>
  <c r="D13" i="1"/>
  <c r="F13" i="1" s="1"/>
  <c r="D12" i="1"/>
  <c r="F12" i="1" s="1"/>
  <c r="F16" i="1" l="1"/>
  <c r="E40" i="1" s="1"/>
  <c r="D11" i="2" s="1"/>
  <c r="D16" i="1"/>
  <c r="F88" i="1" l="1"/>
  <c r="F90" i="1" s="1"/>
  <c r="F91" i="1" s="1"/>
  <c r="F92" i="1" s="1"/>
  <c r="F93" i="1" s="1"/>
  <c r="F94" i="1" s="1"/>
  <c r="G33" i="2"/>
  <c r="G39" i="2" s="1"/>
  <c r="D12" i="2"/>
  <c r="D13" i="2" s="1"/>
  <c r="D14" i="2" s="1"/>
  <c r="G40" i="2" l="1"/>
  <c r="G41" i="2" s="1"/>
  <c r="G42" i="2" s="1"/>
</calcChain>
</file>

<file path=xl/sharedStrings.xml><?xml version="1.0" encoding="utf-8"?>
<sst xmlns="http://schemas.openxmlformats.org/spreadsheetml/2006/main" count="227" uniqueCount="168">
  <si>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</si>
  <si>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</si>
  <si>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</si>
  <si>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</si>
  <si>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</si>
  <si>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</si>
  <si>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</si>
  <si>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</si>
  <si>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</si>
  <si>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</si>
  <si>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</si>
  <si>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</si>
  <si>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</t>
  </si>
  <si>
    <t>B.</t>
  </si>
  <si>
    <t>C.</t>
  </si>
  <si>
    <t>Stundensatz für: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</si>
  <si>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</si>
  <si>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</si>
  <si>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</si>
  <si>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</si>
  <si>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</si>
  <si>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</si>
  <si>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davon Leistungsphase 7   (  4 %)</t>
  </si>
  <si>
    <t>davon Leistungsphase 9   (  2 %)</t>
  </si>
  <si>
    <t>davon Leistungsphase 8   (32 %)</t>
  </si>
  <si>
    <t>davon Leistungsphase 6   (10 %)</t>
  </si>
  <si>
    <t>davon Leistungsphase 1   (  2 %)</t>
  </si>
  <si>
    <t>davon Leistungsphase 2   (  7 %)</t>
  </si>
  <si>
    <t>davon Leistungsphase 3   (15 %)</t>
  </si>
  <si>
    <t>davon Leistungsphase 4   (  3 %)</t>
  </si>
  <si>
    <t>davon Leistungsphase 5   (25 %)</t>
  </si>
  <si>
    <t xml:space="preserve">Zusammenfassung </t>
  </si>
  <si>
    <t>Technische Zeichner und sonstige Mitarbeiter</t>
  </si>
  <si>
    <t>Pauschalfestpreis</t>
  </si>
  <si>
    <t>Summe Honorar Brandschutz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</si>
  <si>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</si>
  <si>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</si>
  <si>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</si>
  <si>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</si>
  <si>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</si>
  <si>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Netto: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</si>
  <si>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127.556,84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1.904.411,76 Euro netto, bei 100% Leistungsumfang für LP 1-6)</t>
    </r>
    <r>
      <rPr>
        <sz val="10"/>
        <rFont val="Arial"/>
        <family val="2"/>
      </rPr>
      <t xml:space="preserve">
</t>
    </r>
  </si>
  <si>
    <t>C.1.</t>
  </si>
  <si>
    <t>C.2.</t>
  </si>
  <si>
    <t>C.3.</t>
  </si>
  <si>
    <t>E.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</si>
  <si>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435.512,00 €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4.503.676,47 Euro netto, bei 100% Leistungsumfang für LP 1-9)</t>
    </r>
    <r>
      <rPr>
        <sz val="10"/>
        <rFont val="Arial"/>
        <family val="2"/>
      </rPr>
      <t xml:space="preserve">
</t>
    </r>
  </si>
  <si>
    <r>
      <rPr>
        <b/>
        <sz val="12"/>
        <rFont val="Arial"/>
        <family val="2"/>
      </rP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23.08.2024)</t>
    </r>
  </si>
  <si>
    <r>
      <t xml:space="preserve">Finales Honorarangebot des Büros  </t>
    </r>
    <r>
      <rPr>
        <sz val="8"/>
        <rFont val="Arial"/>
        <family val="2"/>
      </rPr>
      <t>(Angabe Name+Adresse):</t>
    </r>
  </si>
  <si>
    <r>
      <rPr>
        <u/>
        <sz val="10"/>
        <rFont val="Arial"/>
        <family val="2"/>
      </rPr>
      <t>Grundlagen Honorarangebot:</t>
    </r>
    <r>
      <rPr>
        <sz val="10"/>
        <rFont val="Arial"/>
        <family val="2"/>
      </rPr>
      <t xml:space="preserve"> 
aktueller Vertragsentwurf inkl. aller Anlagen, evtl. Bieterinformationen, Vergabeverhandlung
                                                </t>
    </r>
  </si>
  <si>
    <t>Vertragsstufe I  - Leistungsphasen 1 - 4</t>
  </si>
  <si>
    <t>A.1.</t>
  </si>
  <si>
    <t>Vertragsstufe II  - Leistungsphasen 5 - 9</t>
  </si>
  <si>
    <t xml:space="preserve">Summe Grundleistungen OPL Gebäude LPH 1 - 4 (27 %)              </t>
  </si>
  <si>
    <t>A.2.</t>
  </si>
  <si>
    <t xml:space="preserve">Summe Grundleistung Tragwerksplanung LPH 1-4  (58 %)             </t>
  </si>
  <si>
    <t>A.3.</t>
  </si>
  <si>
    <t>Bauphysik LPH 1-4</t>
  </si>
  <si>
    <t>Grundleistungen der Tragwerksplanung LPH 1-4</t>
  </si>
  <si>
    <t>A.3.1.</t>
  </si>
  <si>
    <t>A.3.2.</t>
  </si>
  <si>
    <t>A.3.3.</t>
  </si>
  <si>
    <t>Grundleistungen zum Wärmeschutz und der Energiebilanzierung 
gemäß Anlage 1.2.1 Abs.2 HOAI zu den Leistungsphasen 1-4 gemäß Anlage 1.2.2. Abs.1 HOAI</t>
  </si>
  <si>
    <t>Grundleistungen zur Bauakustik (Schallschutz) 
gemäß Anlage 1.2.1 Abs.3 HOAI zu den Leistungsphasen 1-4 gemäß Anlage 1.2.2. Abs.1 HOAI</t>
  </si>
  <si>
    <t>Grundleistungen zur Raumakustik 
gemäß Anlage 1.2.1 Abs.4 HOAI zu den Leistungsphasen 1-4 gemäß Anlage 1.2.2. Abs.1 HOAI</t>
  </si>
  <si>
    <t>Brandschutz LPH 1-4</t>
  </si>
  <si>
    <t xml:space="preserve">Beratung und Planungsleistungen zum Brandschutz während der LPH 1-4 der Objektplanung, Brandschutznachweis durch qualifizierten Brandschutzplaner, Brandschutzordnung nach DIN 14096, Feuerwehrpläne sowie Flucht und Rettungswegeplanung        </t>
  </si>
  <si>
    <t>A.4.</t>
  </si>
  <si>
    <t>Besondere und weitere Leistungen der Vertragsstufe I (LPH 1 - 4)</t>
  </si>
  <si>
    <t>Honorarsumme, pauschal</t>
  </si>
  <si>
    <t>Gesamthonorar Vertragsstufe I (LPH 1 - 4)</t>
  </si>
  <si>
    <t>A.5.</t>
  </si>
  <si>
    <t>A.5.1.</t>
  </si>
  <si>
    <t>Summe Besondere und weitere Leistungen der Vertragsstufe I</t>
  </si>
  <si>
    <t>Mehraufwand aus Mitarbeit an Fördermittelbeantragung, Abstimmung mit Fördermittelgebern, Mitarbeit bei der Beantragung von Fördermitteln bei verschiedenen Fördermittelgebern.</t>
  </si>
  <si>
    <t>A.6.</t>
  </si>
  <si>
    <t>Summe aus A.1 bis A.5 (ohne Nebenkosten, netto)</t>
  </si>
  <si>
    <t>B.1.</t>
  </si>
  <si>
    <t>Grundleistungen der Objektplanung Gebäude LPH 5-9</t>
  </si>
  <si>
    <t>Grundleistungen der Objektplanung Gebäude LPH 1-4</t>
  </si>
  <si>
    <t xml:space="preserve">Summe Grundleistungen OPL Gebäude LPH 5 - 9 (73 %)              </t>
  </si>
  <si>
    <t>B.2.</t>
  </si>
  <si>
    <t>Grundleistungen der Tragwerksplanung LPH 5+6</t>
  </si>
  <si>
    <t xml:space="preserve">Summe Grundleistung Tragwerksplanung LPH 5-6  (42 %)             </t>
  </si>
  <si>
    <t>B.3.</t>
  </si>
  <si>
    <t>B.3.1.</t>
  </si>
  <si>
    <t>B.3.2.</t>
  </si>
  <si>
    <t>B.3.3.</t>
  </si>
  <si>
    <t>Grundleistungen zum Wärmeschutz und der Energiebilanzierung 
gemäß Anlage 1.2.1 Abs.2 HOAI zu den Leistungsphasen 5-7 gemäß Anlage 1.2.2. Abs.1 HOAI</t>
  </si>
  <si>
    <t>Grundleistungen zur Bauakustik (Schallschutz) 
gemäß Anlage 1.2.1 Abs.3 HOAI zu den Leistungsphasen 5-7 gemäß Anlage 1.2.2. Abs.1 HOAI</t>
  </si>
  <si>
    <t>Grundleistungen zur Raumakustik 
gemäß Anlage 1.2.1 Abs.4 HOAI zu den Leistungsphasen 5-7 gemäß Anlage 1.2.2. Abs.1 HOAI</t>
  </si>
  <si>
    <t>Summe Honorar Bauphysik LPH 5-7</t>
  </si>
  <si>
    <t>Summe Honorar Bauphysik LPH 1-4</t>
  </si>
  <si>
    <t>Summe Honorar Brandschutz LPH 1-4</t>
  </si>
  <si>
    <t>B.4.</t>
  </si>
  <si>
    <t>Beratung und Planungsleistungen zum Brandschutz während der LPH 5-9 der Objektplanung</t>
  </si>
  <si>
    <t>Brandschutz LPH 5-9</t>
  </si>
  <si>
    <t>Bauphysik LPH 5-7</t>
  </si>
  <si>
    <t>B.5.</t>
  </si>
  <si>
    <t>Besondere und weitere Leistungen der Vertragsstufe I (LPH 5-9)</t>
  </si>
  <si>
    <t>Mehraufwand aus Mitarbeit an Fördermittelabrechnung gemäß §3 Abs. 1 Vertrag, Abstimmung mit Fördermittelgebern</t>
  </si>
  <si>
    <t>B.6.</t>
  </si>
  <si>
    <t>Gesamthonorar Vertragsstufe II (LPH 5 - 9)</t>
  </si>
  <si>
    <t>Summe aus B.1 bis B.5 (ohne Nebenkosten, netto)</t>
  </si>
  <si>
    <t>Sonstige Honorarkonditionen der Vertragsstufe II (LPH 5 - 9)</t>
  </si>
  <si>
    <t>monatliches Honorar bei Verlängerung der Einsatzzeit der Objektüberwachung gemäß §7 Abs. 3 Vertrag</t>
  </si>
  <si>
    <t>Zuschlag auf Gesamthonorar der Vertragsstufe 2 bei Unterbrechung zwischen den Vertragsstufen 1 und 2</t>
  </si>
  <si>
    <t>Zuschlag (%)</t>
  </si>
  <si>
    <t>Zuschlag (€)</t>
  </si>
  <si>
    <t>Honorar (€)</t>
  </si>
  <si>
    <t>Honorar Stufe 2 bei Unterbrechung von maximal 6 Monaten</t>
  </si>
  <si>
    <t>Honorar Stufe 2 bei Unterbrechung von maximal 12 Monaten</t>
  </si>
  <si>
    <t>Honorar Stufe 2 bei Unterbrechung von maximal 24 Monaten</t>
  </si>
  <si>
    <t>B.7.</t>
  </si>
  <si>
    <t>B.7.1.</t>
  </si>
  <si>
    <t>B.7.2.</t>
  </si>
  <si>
    <t>Stundensätze gemäß §5 (5) Vertrag</t>
  </si>
  <si>
    <t>D.1.</t>
  </si>
  <si>
    <t>D.2.</t>
  </si>
  <si>
    <t>D.3.</t>
  </si>
  <si>
    <t>Gesamthonorar LPH 1-9</t>
  </si>
  <si>
    <t>D.4.</t>
  </si>
  <si>
    <t>D.5.</t>
  </si>
  <si>
    <t>D.6.</t>
  </si>
  <si>
    <t>D.7.</t>
  </si>
  <si>
    <t>Wertung Honorarangebot</t>
  </si>
  <si>
    <t xml:space="preserve">1. Wertung Zuschlagskriterium Preis </t>
  </si>
  <si>
    <t>2. Rechnerische Prüfung des Honorarangebotes</t>
  </si>
  <si>
    <t>2.1. Auftragssumme Vertragsstufe I (LPH 1-4)</t>
  </si>
  <si>
    <t>zzgl. Nebenkosten:</t>
  </si>
  <si>
    <t>Gesamt Netto:</t>
  </si>
  <si>
    <t>Gesamt Brutto:</t>
  </si>
  <si>
    <t>2.2. Auftragssumme Vertragsstufe II (LPH 5-9) bei Unterbrechung bis 6 Monate</t>
  </si>
  <si>
    <t>2.3. Auftragssummen Vertragsstufe II bei Unterbrechungen</t>
  </si>
  <si>
    <t>Basishonorar:</t>
  </si>
  <si>
    <t>Zuschlag:</t>
  </si>
  <si>
    <t>Gesamt, netto:</t>
  </si>
  <si>
    <t>Gesamt, brutto (1):</t>
  </si>
  <si>
    <t>Honorar bei Unterbrechung bis 6 Monate:</t>
  </si>
  <si>
    <t>zzgl. Zuschlag bis 12 Monate:</t>
  </si>
  <si>
    <t>zzgl. Zuschlag bis 24 Monate:</t>
  </si>
  <si>
    <t>zzgl. Zuschlag bis 36 Monate:</t>
  </si>
  <si>
    <t>(1) Bruttowert inkl. Nebenkosten und Umsatzsteuer 19%.</t>
  </si>
  <si>
    <t>3. Ermittlung der in die Wertung eingehenden Honorarsumme</t>
  </si>
  <si>
    <t>3.3. Honorarerhöhung MehrMonat Objektüberwachung</t>
  </si>
  <si>
    <t>3.4. Honorar GL+BL, Stufe II (bis 12 Mon. Unterbrechung)</t>
  </si>
  <si>
    <t>3.5. Honorar GL+BL, Stufe II (bis 24 Mon. Unterbrechung)</t>
  </si>
  <si>
    <t>3.6. Honorar GL+BL, Stufe II (bis 36 Mon. Unterbrechung)</t>
  </si>
  <si>
    <t>3.7. Gesamtwertungshonorar ohne NK</t>
  </si>
  <si>
    <t>3.8. Nebenkosten:</t>
  </si>
  <si>
    <t>3.9. Gesamtwertungshonorar Netto</t>
  </si>
  <si>
    <t>3.10 Gesamtwertungshonorar</t>
  </si>
  <si>
    <t>B.4.1.</t>
  </si>
  <si>
    <t>B.5.1.</t>
  </si>
  <si>
    <t>B.2.1.</t>
  </si>
  <si>
    <t>B.1.1.</t>
  </si>
  <si>
    <t>A.4.1.</t>
  </si>
  <si>
    <t>A.2.1.</t>
  </si>
  <si>
    <t>A.1.1.</t>
  </si>
  <si>
    <t>Honorar Leistungen der Vertragsstufe 1 (LPH 1 - 4) gem. A.6.</t>
  </si>
  <si>
    <t>Honorar Leistungen der Vertragsstufe 2 (LPH 5 - 9) gem. B.6</t>
  </si>
  <si>
    <t>Neubau 2,5-zügige Grundschule mit Hort in Krostitz 
Los 1 – Objektplanung Gebäude und Tragwerksplanung sowie Leistungen zum Brandschutz und der Bauphysik</t>
  </si>
  <si>
    <t>Honorar Stufe 2 bei Unterbrechung von maximal 36 Monaten</t>
  </si>
  <si>
    <t>Durch den Verfahrensbetreuer des AG erfolgt eine rechnerische Prüfung der Honorarangebote.
Das Angebot mit dem niedrigsten Preis (Gesamthonorar brutto inkl. Nebenkosten) erhält die maximale Punktzahl von 5 Punkten. Die nachfolgenden Angebote erhalten indirekt proportional zu dem jeweiligen Mehrpreis weniger Punkte; die Berechnung: Bestangebot x 5 / Angebotspreis. Der Punktwert wird mit dem Faktor 20 multipliziert. Es erfolgt eine kaufmännische Rundung auf die zweite Nachkommastelle.</t>
  </si>
  <si>
    <t>Gesamthonorar VS I gemäß A.6.</t>
  </si>
  <si>
    <t>Gesamthonorar VS II gemäß B.6.</t>
  </si>
  <si>
    <t>3.2.  Gesamthonorar Stufe II (bis 6 Mon. Unterbrechung)</t>
  </si>
  <si>
    <t xml:space="preserve">3.1. Gesamthonorar Stufe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</si>
</sst>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.00\ &quot;€ / Monat&quot;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2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10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164" fontId="1" fillId="3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13" xfId="0" applyNumberFormat="1" applyFont="1" applyFill="1" applyBorder="1" applyAlignment="1" applyProtection="1">
      <alignment horizontal="center" vertical="top"/>
      <protection locked="0"/>
    </xf>
    <xf numFmtId="0" fontId="2" fillId="0" borderId="22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 indent="2"/>
    </xf>
    <xf numFmtId="0" fontId="1" fillId="0" borderId="22" xfId="0" applyFont="1" applyBorder="1" applyAlignment="1">
      <alignment horizontal="left" vertical="center" wrapText="1" indent="2"/>
    </xf>
    <xf numFmtId="10" fontId="1" fillId="0" borderId="1" xfId="1" applyNumberFormat="1" applyFont="1" applyBorder="1" applyAlignment="1">
      <alignment horizontal="center" vertical="center"/>
    </xf>
    <xf numFmtId="10" fontId="1" fillId="3" borderId="1" xfId="1" applyNumberFormat="1" applyFont="1" applyFill="1" applyBorder="1" applyAlignment="1" applyProtection="1">
      <alignment horizontal="center" vertical="center"/>
      <protection locked="0"/>
    </xf>
    <xf numFmtId="16" fontId="2" fillId="0" borderId="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 indent="2"/>
    </xf>
    <xf numFmtId="0" fontId="1" fillId="0" borderId="19" xfId="0" applyFont="1" applyBorder="1" applyAlignment="1">
      <alignment horizontal="left" vertical="center" wrapText="1" indent="2"/>
    </xf>
    <xf numFmtId="10" fontId="1" fillId="3" borderId="39" xfId="1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1" fillId="3" borderId="22" xfId="0" applyNumberFormat="1" applyFont="1" applyFill="1" applyBorder="1" applyAlignment="1" applyProtection="1">
      <alignment horizontal="center" vertical="center"/>
      <protection locked="0"/>
    </xf>
    <xf numFmtId="165" fontId="1" fillId="3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30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10" fontId="1" fillId="3" borderId="12" xfId="0" applyNumberFormat="1" applyFont="1" applyFill="1" applyBorder="1" applyAlignment="1" applyProtection="1">
      <alignment horizontal="center" vertical="center"/>
      <protection locked="0"/>
    </xf>
    <xf numFmtId="10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3" xfId="0" applyNumberFormat="1" applyFont="1" applyBorder="1" applyAlignment="1">
      <alignment vertical="center"/>
    </xf>
    <xf numFmtId="10" fontId="1" fillId="0" borderId="12" xfId="1" applyNumberFormat="1" applyFont="1" applyFill="1" applyBorder="1" applyAlignment="1" applyProtection="1">
      <alignment horizontal="center" vertical="center"/>
    </xf>
    <xf numFmtId="10" fontId="1" fillId="0" borderId="21" xfId="1" applyNumberFormat="1" applyFont="1" applyFill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left" vertical="top" wrapText="1"/>
      <protection locked="0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4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13" fillId="0" borderId="0" xfId="0" applyFont="1"/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2" xfId="0" applyFont="1" applyBorder="1"/>
    <xf numFmtId="0" fontId="0" fillId="0" borderId="22" xfId="0" applyBorder="1"/>
    <xf numFmtId="0" fontId="0" fillId="0" borderId="21" xfId="0" applyBorder="1"/>
    <xf numFmtId="164" fontId="1" fillId="0" borderId="22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0" borderId="34" xfId="0" applyBorder="1"/>
    <xf numFmtId="0" fontId="1" fillId="0" borderId="36" xfId="0" applyFont="1" applyBorder="1" applyAlignment="1">
      <alignment horizontal="right"/>
    </xf>
    <xf numFmtId="164" fontId="0" fillId="0" borderId="35" xfId="0" applyNumberFormat="1" applyBorder="1"/>
    <xf numFmtId="0" fontId="0" fillId="0" borderId="30" xfId="0" applyBorder="1"/>
    <xf numFmtId="0" fontId="0" fillId="0" borderId="31" xfId="0" applyBorder="1"/>
    <xf numFmtId="0" fontId="1" fillId="0" borderId="26" xfId="0" applyFont="1" applyBorder="1" applyAlignment="1">
      <alignment horizontal="right"/>
    </xf>
    <xf numFmtId="164" fontId="0" fillId="0" borderId="31" xfId="0" applyNumberFormat="1" applyBorder="1"/>
    <xf numFmtId="164" fontId="0" fillId="0" borderId="16" xfId="0" applyNumberFormat="1" applyBorder="1"/>
    <xf numFmtId="0" fontId="10" fillId="0" borderId="0" xfId="0" applyFont="1" applyAlignment="1">
      <alignment horizontal="right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0" fontId="1" fillId="0" borderId="12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66" fontId="1" fillId="3" borderId="12" xfId="0" applyNumberFormat="1" applyFont="1" applyFill="1" applyBorder="1" applyAlignment="1" applyProtection="1">
      <alignment horizontal="center" vertical="top"/>
      <protection locked="0"/>
    </xf>
    <xf numFmtId="166" fontId="1" fillId="3" borderId="22" xfId="0" applyNumberFormat="1" applyFont="1" applyFill="1" applyBorder="1" applyAlignment="1" applyProtection="1">
      <alignment horizontal="center" vertical="top"/>
      <protection locked="0"/>
    </xf>
    <xf numFmtId="166" fontId="1" fillId="3" borderId="13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30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30" xfId="0" applyFont="1" applyBorder="1" applyAlignment="1">
      <alignment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32" xfId="0" applyFont="1" applyBorder="1" applyAlignment="1">
      <alignment horizontal="right" vertical="top" wrapText="1"/>
    </xf>
    <xf numFmtId="16" fontId="1" fillId="0" borderId="8" xfId="0" applyNumberFormat="1" applyFont="1" applyBorder="1" applyAlignment="1">
      <alignment horizontal="center" vertical="center" wrapText="1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showRuler="0" topLeftCell="A4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38.140625" style="14" customWidth="1"/>
    <col min="3" max="3" width="15.5703125" style="14" customWidth="1"/>
    <col min="4" max="4" width="13.5703125" style="14" bestFit="1" customWidth="1"/>
    <col min="5" max="5" width="12.5703125" style="14" customWidth="1"/>
    <col min="6" max="6" width="15.28515625" style="14" customWidth="1"/>
    <col min="7" max="7" width="6.42578125" style="14" customWidth="1"/>
    <col min="8" max="8" width="13.28515625" style="14" bestFit="1" customWidth="1"/>
    <col min="9" max="16384" width="11.42578125" style="14"/>
  </cols>
  <sheetData>
    <row r="1" spans="1:9" s="6" customFormat="1" ht="39.75" customHeight="1" x14ac:dyDescent="0.25">
      <c r="A1" s="63" t="s">
        <v>161</v>
      </c>
      <c r="B1" s="63"/>
      <c r="C1" s="63"/>
      <c r="D1" s="63"/>
      <c r="E1" s="62" t="s">
        <v>47</v>
      </c>
      <c r="F1" s="62"/>
      <c r="G1" s="79"/>
    </row>
    <row r="2" spans="1:9" s="7" customFormat="1" ht="23.25" customHeight="1" x14ac:dyDescent="0.2">
      <c r="A2" s="63"/>
      <c r="B2" s="63"/>
      <c r="C2" s="63"/>
      <c r="D2" s="63"/>
      <c r="E2" s="33"/>
      <c r="F2" s="34"/>
    </row>
    <row r="3" spans="1:9" s="7" customFormat="1" ht="16.5" customHeight="1" thickBot="1" x14ac:dyDescent="0.25">
      <c r="A3" s="33"/>
      <c r="B3" s="33"/>
      <c r="C3" s="72" t="s">
        <v>48</v>
      </c>
      <c r="D3" s="72"/>
      <c r="E3" s="72"/>
      <c r="F3" s="72"/>
    </row>
    <row r="4" spans="1:9" s="8" customFormat="1" ht="54" customHeight="1" thickBot="1" x14ac:dyDescent="0.25">
      <c r="A4" s="64" t="s">
        <v>49</v>
      </c>
      <c r="B4" s="65"/>
      <c r="C4" s="69"/>
      <c r="D4" s="70"/>
      <c r="E4" s="70"/>
      <c r="F4" s="71"/>
    </row>
    <row r="5" spans="1:9" s="5" customFormat="1" ht="6" customHeight="1" thickBot="1" x14ac:dyDescent="0.25">
      <c r="A5" s="9"/>
      <c r="B5" s="10"/>
      <c r="C5" s="10"/>
      <c r="D5" s="10"/>
      <c r="E5" s="10"/>
      <c r="F5" s="35"/>
    </row>
    <row r="6" spans="1:9" s="5" customFormat="1" ht="13.5" thickBot="1" x14ac:dyDescent="0.25">
      <c r="A6" s="66" t="s">
        <v>3</v>
      </c>
      <c r="B6" s="67"/>
      <c r="C6" s="67"/>
      <c r="D6" s="67"/>
      <c r="E6" s="67"/>
      <c r="F6" s="68"/>
    </row>
    <row r="7" spans="1:9" s="5" customFormat="1" ht="6" customHeight="1" thickBot="1" x14ac:dyDescent="0.25">
      <c r="A7" s="36"/>
      <c r="B7" s="36"/>
      <c r="C7" s="36"/>
      <c r="D7" s="36"/>
      <c r="E7" s="36"/>
      <c r="F7" s="36"/>
    </row>
    <row r="8" spans="1:9" s="11" customFormat="1" ht="26.25" customHeight="1" thickBot="1" x14ac:dyDescent="0.25">
      <c r="A8" s="80" t="s">
        <v>12</v>
      </c>
      <c r="B8" s="81" t="s">
        <v>50</v>
      </c>
      <c r="C8" s="82"/>
      <c r="D8" s="82"/>
      <c r="E8" s="82"/>
      <c r="F8" s="83"/>
      <c r="G8" s="4"/>
    </row>
    <row r="9" spans="1:9" s="20" customFormat="1" ht="15" customHeight="1" x14ac:dyDescent="0.2">
      <c r="A9" s="87" t="s">
        <v>51</v>
      </c>
      <c r="B9" s="88" t="s">
        <v>79</v>
      </c>
      <c r="C9" s="89"/>
      <c r="D9" s="89"/>
      <c r="E9" s="89"/>
      <c r="F9" s="90"/>
    </row>
    <row r="10" spans="1:9" s="20" customFormat="1" x14ac:dyDescent="0.2">
      <c r="A10" s="25" t="s">
        <v>9</v>
      </c>
      <c r="B10" s="58" t="s">
        <v>0</v>
      </c>
      <c r="C10" s="59"/>
      <c r="D10" s="39" t="s">
        <v>2</v>
      </c>
      <c r="E10" s="39" t="s">
        <v>5</v>
      </c>
      <c r="F10" s="40" t="s">
        <v>1</v>
      </c>
    </row>
    <row r="11" spans="1:9" s="12" customFormat="1" ht="50.25" customHeight="1" x14ac:dyDescent="0.2">
      <c r="A11" s="31" t="s">
        <v>158</v>
      </c>
      <c r="B11" s="60" t="s">
        <v>46</v>
      </c>
      <c r="C11" s="61"/>
      <c r="D11" s="3">
        <v>435512</v>
      </c>
      <c r="E11" s="29" t="s">
        <v>16</v>
      </c>
      <c r="F11" s="15"/>
    </row>
    <row r="12" spans="1:9" s="5" customFormat="1" ht="20.100000000000001" customHeight="1" x14ac:dyDescent="0.2">
      <c r="A12" s="21"/>
      <c r="B12" s="38" t="s">
        <v>26</v>
      </c>
      <c r="C12" s="37"/>
      <c r="D12" s="1">
        <f>ROUND(0.02*D$11,2)</f>
        <v>8710.24</v>
      </c>
      <c r="E12" s="16"/>
      <c r="F12" s="15">
        <f>ROUND($D12*E12,2)</f>
        <v>0</v>
      </c>
      <c r="H12" s="12"/>
      <c r="I12" s="12"/>
    </row>
    <row r="13" spans="1:9" s="5" customFormat="1" ht="20.100000000000001" customHeight="1" x14ac:dyDescent="0.2">
      <c r="A13" s="21"/>
      <c r="B13" s="38" t="s">
        <v>27</v>
      </c>
      <c r="C13" s="37"/>
      <c r="D13" s="1">
        <f>ROUND(0.07*D$11,2)</f>
        <v>30485.84</v>
      </c>
      <c r="E13" s="16"/>
      <c r="F13" s="15">
        <f t="shared" ref="F13" si="0">ROUND($D13*E13,2)</f>
        <v>0</v>
      </c>
      <c r="H13" s="12"/>
      <c r="I13" s="12"/>
    </row>
    <row r="14" spans="1:9" s="5" customFormat="1" ht="20.100000000000001" customHeight="1" x14ac:dyDescent="0.2">
      <c r="A14" s="21"/>
      <c r="B14" s="38" t="s">
        <v>28</v>
      </c>
      <c r="C14" s="37"/>
      <c r="D14" s="1">
        <f>ROUND(0.15*D$11,2)</f>
        <v>65326.8</v>
      </c>
      <c r="E14" s="16"/>
      <c r="F14" s="15">
        <f>ROUND($D14*E14,2)</f>
        <v>0</v>
      </c>
      <c r="H14" s="12"/>
      <c r="I14" s="12"/>
    </row>
    <row r="15" spans="1:9" s="5" customFormat="1" ht="20.100000000000001" customHeight="1" x14ac:dyDescent="0.2">
      <c r="A15" s="32"/>
      <c r="B15" s="38" t="s">
        <v>29</v>
      </c>
      <c r="C15" s="37"/>
      <c r="D15" s="1">
        <f>ROUND(0.03*D$11,2)</f>
        <v>13065.36</v>
      </c>
      <c r="E15" s="16"/>
      <c r="F15" s="15">
        <f>ROUND($D15*E15,2)</f>
        <v>0</v>
      </c>
      <c r="H15" s="12"/>
      <c r="I15" s="12"/>
    </row>
    <row r="16" spans="1:9" s="5" customFormat="1" ht="19.5" customHeight="1" thickBot="1" x14ac:dyDescent="0.25">
      <c r="A16" s="23"/>
      <c r="B16" s="45" t="s">
        <v>53</v>
      </c>
      <c r="C16" s="46"/>
      <c r="D16" s="91">
        <f>SUM(D12:D15)</f>
        <v>117588.24</v>
      </c>
      <c r="E16" s="92"/>
      <c r="F16" s="18">
        <f>SUM(F12:F15)</f>
        <v>0</v>
      </c>
      <c r="H16" s="12"/>
      <c r="I16" s="12"/>
    </row>
    <row r="17" spans="1:6" s="20" customFormat="1" ht="15" customHeight="1" x14ac:dyDescent="0.2">
      <c r="A17" s="87" t="s">
        <v>54</v>
      </c>
      <c r="B17" s="88" t="s">
        <v>58</v>
      </c>
      <c r="C17" s="89"/>
      <c r="D17" s="89"/>
      <c r="E17" s="89"/>
      <c r="F17" s="90"/>
    </row>
    <row r="18" spans="1:6" s="20" customFormat="1" x14ac:dyDescent="0.2">
      <c r="A18" s="25" t="s">
        <v>9</v>
      </c>
      <c r="B18" s="58" t="s">
        <v>0</v>
      </c>
      <c r="C18" s="59"/>
      <c r="D18" s="39" t="s">
        <v>2</v>
      </c>
      <c r="E18" s="39" t="s">
        <v>5</v>
      </c>
      <c r="F18" s="40" t="s">
        <v>1</v>
      </c>
    </row>
    <row r="19" spans="1:6" s="12" customFormat="1" ht="50.25" customHeight="1" x14ac:dyDescent="0.2">
      <c r="A19" s="31" t="s">
        <v>157</v>
      </c>
      <c r="B19" s="60" t="s">
        <v>41</v>
      </c>
      <c r="C19" s="61"/>
      <c r="D19" s="3">
        <v>127556.84</v>
      </c>
      <c r="E19" s="29" t="s">
        <v>16</v>
      </c>
      <c r="F19" s="15"/>
    </row>
    <row r="20" spans="1:6" s="5" customFormat="1" ht="20.100000000000001" customHeight="1" x14ac:dyDescent="0.2">
      <c r="A20" s="21"/>
      <c r="B20" s="38" t="s">
        <v>35</v>
      </c>
      <c r="C20" s="41"/>
      <c r="D20" s="1">
        <f>ROUND(0.03*D19,2)</f>
        <v>3826.71</v>
      </c>
      <c r="E20" s="16"/>
      <c r="F20" s="15">
        <f t="shared" ref="F20:F23" si="1">ROUND($D20*E20,2)</f>
        <v>0</v>
      </c>
    </row>
    <row r="21" spans="1:6" s="5" customFormat="1" ht="20.100000000000001" customHeight="1" x14ac:dyDescent="0.2">
      <c r="A21" s="21"/>
      <c r="B21" s="38" t="s">
        <v>36</v>
      </c>
      <c r="C21" s="41"/>
      <c r="D21" s="1">
        <f>ROUND(0.1*D19,2)</f>
        <v>12755.68</v>
      </c>
      <c r="E21" s="16"/>
      <c r="F21" s="15">
        <f t="shared" si="1"/>
        <v>0</v>
      </c>
    </row>
    <row r="22" spans="1:6" s="5" customFormat="1" ht="20.100000000000001" customHeight="1" x14ac:dyDescent="0.2">
      <c r="A22" s="21"/>
      <c r="B22" s="38" t="s">
        <v>28</v>
      </c>
      <c r="C22" s="41"/>
      <c r="D22" s="1">
        <f>ROUND(0.15*D19,2)</f>
        <v>19133.53</v>
      </c>
      <c r="E22" s="16"/>
      <c r="F22" s="15">
        <f t="shared" si="1"/>
        <v>0</v>
      </c>
    </row>
    <row r="23" spans="1:6" s="5" customFormat="1" ht="20.100000000000001" customHeight="1" x14ac:dyDescent="0.2">
      <c r="A23" s="32"/>
      <c r="B23" s="38" t="s">
        <v>37</v>
      </c>
      <c r="C23" s="41"/>
      <c r="D23" s="1">
        <f>ROUND(0.3*D19,2)</f>
        <v>38267.050000000003</v>
      </c>
      <c r="E23" s="16"/>
      <c r="F23" s="15">
        <f t="shared" si="1"/>
        <v>0</v>
      </c>
    </row>
    <row r="24" spans="1:6" s="5" customFormat="1" ht="19.5" customHeight="1" thickBot="1" x14ac:dyDescent="0.25">
      <c r="A24" s="23"/>
      <c r="B24" s="45" t="s">
        <v>55</v>
      </c>
      <c r="C24" s="46"/>
      <c r="D24" s="91">
        <f>SUM(D20:D23)</f>
        <v>73982.97</v>
      </c>
      <c r="E24" s="92"/>
      <c r="F24" s="18">
        <f>SUM(F20:F23)</f>
        <v>0</v>
      </c>
    </row>
    <row r="25" spans="1:6" s="20" customFormat="1" ht="15" customHeight="1" x14ac:dyDescent="0.2">
      <c r="A25" s="87" t="s">
        <v>56</v>
      </c>
      <c r="B25" s="88" t="s">
        <v>57</v>
      </c>
      <c r="C25" s="89"/>
      <c r="D25" s="89"/>
      <c r="E25" s="89"/>
      <c r="F25" s="90"/>
    </row>
    <row r="26" spans="1:6" s="20" customFormat="1" x14ac:dyDescent="0.2">
      <c r="A26" s="25" t="s">
        <v>9</v>
      </c>
      <c r="B26" s="52" t="s">
        <v>0</v>
      </c>
      <c r="C26" s="44"/>
      <c r="D26" s="53"/>
      <c r="E26" s="50" t="s">
        <v>33</v>
      </c>
      <c r="F26" s="51"/>
    </row>
    <row r="27" spans="1:6" s="5" customFormat="1" ht="39" customHeight="1" x14ac:dyDescent="0.2">
      <c r="A27" s="31" t="s">
        <v>59</v>
      </c>
      <c r="B27" s="94" t="s">
        <v>62</v>
      </c>
      <c r="C27" s="95"/>
      <c r="D27" s="96"/>
      <c r="E27" s="97"/>
      <c r="F27" s="98"/>
    </row>
    <row r="28" spans="1:6" s="5" customFormat="1" ht="39" customHeight="1" x14ac:dyDescent="0.2">
      <c r="A28" s="31" t="s">
        <v>60</v>
      </c>
      <c r="B28" s="94" t="s">
        <v>63</v>
      </c>
      <c r="C28" s="95"/>
      <c r="D28" s="96"/>
      <c r="E28" s="97"/>
      <c r="F28" s="98"/>
    </row>
    <row r="29" spans="1:6" s="5" customFormat="1" ht="39" customHeight="1" x14ac:dyDescent="0.2">
      <c r="A29" s="100" t="s">
        <v>61</v>
      </c>
      <c r="B29" s="94" t="s">
        <v>64</v>
      </c>
      <c r="C29" s="95"/>
      <c r="D29" s="96"/>
      <c r="E29" s="97"/>
      <c r="F29" s="98"/>
    </row>
    <row r="30" spans="1:6" s="5" customFormat="1" ht="19.5" customHeight="1" thickBot="1" x14ac:dyDescent="0.25">
      <c r="A30" s="23"/>
      <c r="B30" s="42" t="s">
        <v>92</v>
      </c>
      <c r="C30" s="93"/>
      <c r="D30" s="93"/>
      <c r="E30" s="54">
        <f>SUM(E27:F29)</f>
        <v>0</v>
      </c>
      <c r="F30" s="55"/>
    </row>
    <row r="31" spans="1:6" s="20" customFormat="1" ht="15" customHeight="1" x14ac:dyDescent="0.2">
      <c r="A31" s="87" t="s">
        <v>67</v>
      </c>
      <c r="B31" s="88" t="s">
        <v>65</v>
      </c>
      <c r="C31" s="89"/>
      <c r="D31" s="89"/>
      <c r="E31" s="89"/>
      <c r="F31" s="90"/>
    </row>
    <row r="32" spans="1:6" s="5" customFormat="1" x14ac:dyDescent="0.2">
      <c r="A32" s="25" t="s">
        <v>9</v>
      </c>
      <c r="B32" s="52" t="s">
        <v>0</v>
      </c>
      <c r="C32" s="44"/>
      <c r="D32" s="53"/>
      <c r="E32" s="50" t="s">
        <v>33</v>
      </c>
      <c r="F32" s="51"/>
    </row>
    <row r="33" spans="1:9" s="5" customFormat="1" ht="49.5" customHeight="1" x14ac:dyDescent="0.2">
      <c r="A33" s="100" t="s">
        <v>156</v>
      </c>
      <c r="B33" s="94" t="s">
        <v>66</v>
      </c>
      <c r="C33" s="95"/>
      <c r="D33" s="96"/>
      <c r="E33" s="97"/>
      <c r="F33" s="98"/>
    </row>
    <row r="34" spans="1:9" s="5" customFormat="1" ht="19.5" customHeight="1" thickBot="1" x14ac:dyDescent="0.25">
      <c r="A34" s="23"/>
      <c r="B34" s="42" t="s">
        <v>93</v>
      </c>
      <c r="C34" s="93"/>
      <c r="D34" s="93"/>
      <c r="E34" s="54">
        <f>E33</f>
        <v>0</v>
      </c>
      <c r="F34" s="55"/>
    </row>
    <row r="35" spans="1:9" s="20" customFormat="1" ht="15" customHeight="1" x14ac:dyDescent="0.2">
      <c r="A35" s="87" t="s">
        <v>71</v>
      </c>
      <c r="B35" s="88" t="s">
        <v>68</v>
      </c>
      <c r="C35" s="89"/>
      <c r="D35" s="89"/>
      <c r="E35" s="89"/>
      <c r="F35" s="90"/>
    </row>
    <row r="36" spans="1:9" s="20" customFormat="1" x14ac:dyDescent="0.2">
      <c r="A36" s="25" t="s">
        <v>9</v>
      </c>
      <c r="B36" s="52" t="s">
        <v>0</v>
      </c>
      <c r="C36" s="44"/>
      <c r="D36" s="53"/>
      <c r="E36" s="50" t="s">
        <v>33</v>
      </c>
      <c r="F36" s="51"/>
    </row>
    <row r="37" spans="1:9" s="5" customFormat="1" ht="38.25" customHeight="1" x14ac:dyDescent="0.2">
      <c r="A37" s="100" t="s">
        <v>72</v>
      </c>
      <c r="B37" s="94" t="s">
        <v>74</v>
      </c>
      <c r="C37" s="95"/>
      <c r="D37" s="96"/>
      <c r="E37" s="97"/>
      <c r="F37" s="98"/>
    </row>
    <row r="38" spans="1:9" s="5" customFormat="1" ht="19.5" customHeight="1" thickBot="1" x14ac:dyDescent="0.25">
      <c r="A38" s="30"/>
      <c r="B38" s="45" t="s">
        <v>73</v>
      </c>
      <c r="C38" s="46"/>
      <c r="D38" s="103"/>
      <c r="E38" s="54">
        <f>E37</f>
        <v>0</v>
      </c>
      <c r="F38" s="55"/>
    </row>
    <row r="39" spans="1:9" s="20" customFormat="1" ht="15" customHeight="1" x14ac:dyDescent="0.2">
      <c r="A39" s="87" t="s">
        <v>75</v>
      </c>
      <c r="B39" s="88" t="s">
        <v>70</v>
      </c>
      <c r="C39" s="89"/>
      <c r="D39" s="89"/>
      <c r="E39" s="89"/>
      <c r="F39" s="90"/>
    </row>
    <row r="40" spans="1:9" s="5" customFormat="1" ht="19.5" customHeight="1" thickBot="1" x14ac:dyDescent="0.25">
      <c r="A40" s="30"/>
      <c r="B40" s="45" t="s">
        <v>76</v>
      </c>
      <c r="C40" s="46"/>
      <c r="D40" s="103" t="e">
        <f>#REF!+#REF!+F2+F10+F18+F26+F34+D38</f>
        <v>#REF!</v>
      </c>
      <c r="E40" s="54">
        <f>F16+F24+E30+E34+E38</f>
        <v>0</v>
      </c>
      <c r="F40" s="55"/>
    </row>
    <row r="41" spans="1:9" s="5" customFormat="1" ht="15.75" customHeight="1" thickBot="1" x14ac:dyDescent="0.25">
      <c r="A41" s="177"/>
      <c r="B41" s="177"/>
      <c r="C41" s="177"/>
      <c r="D41" s="177"/>
      <c r="E41" s="177"/>
      <c r="F41" s="177"/>
    </row>
    <row r="42" spans="1:9" s="11" customFormat="1" ht="26.25" customHeight="1" thickBot="1" x14ac:dyDescent="0.25">
      <c r="A42" s="80" t="s">
        <v>13</v>
      </c>
      <c r="B42" s="81" t="s">
        <v>52</v>
      </c>
      <c r="C42" s="82"/>
      <c r="D42" s="82"/>
      <c r="E42" s="82"/>
      <c r="F42" s="83"/>
      <c r="G42" s="4"/>
    </row>
    <row r="43" spans="1:9" s="20" customFormat="1" ht="15" customHeight="1" x14ac:dyDescent="0.2">
      <c r="A43" s="84" t="s">
        <v>77</v>
      </c>
      <c r="B43" s="88" t="s">
        <v>78</v>
      </c>
      <c r="C43" s="85"/>
      <c r="D43" s="85"/>
      <c r="E43" s="85"/>
      <c r="F43" s="86"/>
    </row>
    <row r="44" spans="1:9" s="20" customFormat="1" x14ac:dyDescent="0.2">
      <c r="A44" s="25" t="s">
        <v>9</v>
      </c>
      <c r="B44" s="58" t="s">
        <v>0</v>
      </c>
      <c r="C44" s="59"/>
      <c r="D44" s="39" t="s">
        <v>2</v>
      </c>
      <c r="E44" s="39" t="s">
        <v>5</v>
      </c>
      <c r="F44" s="40" t="s">
        <v>1</v>
      </c>
    </row>
    <row r="45" spans="1:9" s="12" customFormat="1" ht="50.25" customHeight="1" x14ac:dyDescent="0.2">
      <c r="A45" s="31" t="s">
        <v>155</v>
      </c>
      <c r="B45" s="60" t="s">
        <v>46</v>
      </c>
      <c r="C45" s="61"/>
      <c r="D45" s="3">
        <v>435512</v>
      </c>
      <c r="E45" s="29" t="s">
        <v>16</v>
      </c>
      <c r="F45" s="15"/>
    </row>
    <row r="46" spans="1:9" s="5" customFormat="1" ht="20.100000000000001" customHeight="1" x14ac:dyDescent="0.2">
      <c r="A46" s="21"/>
      <c r="B46" s="38" t="s">
        <v>30</v>
      </c>
      <c r="C46" s="37"/>
      <c r="D46" s="1">
        <f>ROUND(0.25*D$11,2)</f>
        <v>108878</v>
      </c>
      <c r="E46" s="16"/>
      <c r="F46" s="15">
        <f t="shared" ref="F46" si="2">ROUND($D46*E46,2)</f>
        <v>0</v>
      </c>
      <c r="H46" s="12"/>
      <c r="I46" s="12"/>
    </row>
    <row r="47" spans="1:9" s="5" customFormat="1" ht="20.100000000000001" customHeight="1" x14ac:dyDescent="0.2">
      <c r="A47" s="21"/>
      <c r="B47" s="38" t="s">
        <v>25</v>
      </c>
      <c r="C47" s="37"/>
      <c r="D47" s="1">
        <f>ROUND(0.1*D$11,2)</f>
        <v>43551.199999999997</v>
      </c>
      <c r="E47" s="16"/>
      <c r="F47" s="15">
        <f>ROUND($D47*E47,2)</f>
        <v>0</v>
      </c>
      <c r="H47" s="12"/>
      <c r="I47" s="12"/>
    </row>
    <row r="48" spans="1:9" s="5" customFormat="1" ht="20.100000000000001" customHeight="1" x14ac:dyDescent="0.2">
      <c r="A48" s="21"/>
      <c r="B48" s="38" t="s">
        <v>22</v>
      </c>
      <c r="C48" s="37"/>
      <c r="D48" s="1">
        <f>ROUND(0.04*D$11,2)</f>
        <v>17420.48</v>
      </c>
      <c r="E48" s="16"/>
      <c r="F48" s="15">
        <f t="shared" ref="F48:F49" si="3">ROUND($D48*E48,2)</f>
        <v>0</v>
      </c>
      <c r="H48" s="12"/>
      <c r="I48" s="12"/>
    </row>
    <row r="49" spans="1:9" s="5" customFormat="1" ht="20.100000000000001" customHeight="1" x14ac:dyDescent="0.2">
      <c r="A49" s="21"/>
      <c r="B49" s="38" t="s">
        <v>24</v>
      </c>
      <c r="C49" s="37"/>
      <c r="D49" s="1">
        <f>ROUND(0.32*D$11,2)</f>
        <v>139363.84</v>
      </c>
      <c r="E49" s="16"/>
      <c r="F49" s="15">
        <f t="shared" si="3"/>
        <v>0</v>
      </c>
      <c r="H49" s="12"/>
      <c r="I49" s="12"/>
    </row>
    <row r="50" spans="1:9" s="5" customFormat="1" ht="20.100000000000001" customHeight="1" x14ac:dyDescent="0.2">
      <c r="A50" s="32"/>
      <c r="B50" s="38" t="s">
        <v>23</v>
      </c>
      <c r="C50" s="37"/>
      <c r="D50" s="1">
        <f>ROUND(0.02*D$11,2)</f>
        <v>8710.24</v>
      </c>
      <c r="E50" s="16"/>
      <c r="F50" s="15">
        <f>ROUND($D50*E50,2)</f>
        <v>0</v>
      </c>
      <c r="H50" s="12"/>
      <c r="I50" s="12"/>
    </row>
    <row r="51" spans="1:9" s="5" customFormat="1" ht="19.5" customHeight="1" thickBot="1" x14ac:dyDescent="0.25">
      <c r="A51" s="21"/>
      <c r="B51" s="56" t="s">
        <v>80</v>
      </c>
      <c r="C51" s="57"/>
      <c r="D51" s="3">
        <f>SUM(D46:D50)</f>
        <v>317923.76</v>
      </c>
      <c r="E51" s="13"/>
      <c r="F51" s="2">
        <f>SUM(F46:F50)</f>
        <v>0</v>
      </c>
      <c r="H51" s="12"/>
      <c r="I51" s="12"/>
    </row>
    <row r="52" spans="1:9" s="20" customFormat="1" ht="15" customHeight="1" x14ac:dyDescent="0.2">
      <c r="A52" s="87" t="s">
        <v>81</v>
      </c>
      <c r="B52" s="88" t="s">
        <v>82</v>
      </c>
      <c r="C52" s="89"/>
      <c r="D52" s="89"/>
      <c r="E52" s="89"/>
      <c r="F52" s="90"/>
    </row>
    <row r="53" spans="1:9" s="20" customFormat="1" x14ac:dyDescent="0.2">
      <c r="A53" s="25" t="s">
        <v>9</v>
      </c>
      <c r="B53" s="58" t="s">
        <v>0</v>
      </c>
      <c r="C53" s="59"/>
      <c r="D53" s="39" t="s">
        <v>2</v>
      </c>
      <c r="E53" s="39" t="s">
        <v>5</v>
      </c>
      <c r="F53" s="40" t="s">
        <v>1</v>
      </c>
    </row>
    <row r="54" spans="1:9" s="12" customFormat="1" ht="50.25" customHeight="1" x14ac:dyDescent="0.2">
      <c r="A54" s="31" t="s">
        <v>154</v>
      </c>
      <c r="B54" s="60" t="s">
        <v>41</v>
      </c>
      <c r="C54" s="61"/>
      <c r="D54" s="3">
        <v>127556.84</v>
      </c>
      <c r="E54" s="29" t="s">
        <v>16</v>
      </c>
      <c r="F54" s="15"/>
    </row>
    <row r="55" spans="1:9" s="5" customFormat="1" ht="20.100000000000001" customHeight="1" x14ac:dyDescent="0.2">
      <c r="A55" s="21"/>
      <c r="B55" s="38" t="s">
        <v>38</v>
      </c>
      <c r="C55" s="41"/>
      <c r="D55" s="1">
        <f>ROUND(0.4*D54,2)</f>
        <v>51022.74</v>
      </c>
      <c r="E55" s="16"/>
      <c r="F55" s="15">
        <f>ROUND($D55*E55,2)</f>
        <v>0</v>
      </c>
    </row>
    <row r="56" spans="1:9" s="5" customFormat="1" ht="20.100000000000001" customHeight="1" x14ac:dyDescent="0.2">
      <c r="A56" s="32"/>
      <c r="B56" s="38" t="s">
        <v>39</v>
      </c>
      <c r="C56" s="41"/>
      <c r="D56" s="1">
        <f>ROUND(0.02*D54,2)</f>
        <v>2551.14</v>
      </c>
      <c r="E56" s="16"/>
      <c r="F56" s="15">
        <f>ROUND($D56*E56,2)</f>
        <v>0</v>
      </c>
    </row>
    <row r="57" spans="1:9" s="5" customFormat="1" ht="19.5" customHeight="1" thickBot="1" x14ac:dyDescent="0.25">
      <c r="A57" s="21"/>
      <c r="B57" s="56" t="s">
        <v>83</v>
      </c>
      <c r="C57" s="57"/>
      <c r="D57" s="3">
        <f>SUM(D55:D56)</f>
        <v>53573.88</v>
      </c>
      <c r="E57" s="13"/>
      <c r="F57" s="2">
        <f>SUM(F55:F56)</f>
        <v>0</v>
      </c>
    </row>
    <row r="58" spans="1:9" s="20" customFormat="1" ht="15" customHeight="1" x14ac:dyDescent="0.2">
      <c r="A58" s="87" t="s">
        <v>84</v>
      </c>
      <c r="B58" s="88" t="s">
        <v>97</v>
      </c>
      <c r="C58" s="89"/>
      <c r="D58" s="89"/>
      <c r="E58" s="89"/>
      <c r="F58" s="90"/>
    </row>
    <row r="59" spans="1:9" s="20" customFormat="1" x14ac:dyDescent="0.2">
      <c r="A59" s="25" t="s">
        <v>9</v>
      </c>
      <c r="B59" s="52" t="s">
        <v>0</v>
      </c>
      <c r="C59" s="44"/>
      <c r="D59" s="53"/>
      <c r="E59" s="50" t="s">
        <v>33</v>
      </c>
      <c r="F59" s="51"/>
    </row>
    <row r="60" spans="1:9" s="5" customFormat="1" ht="36.950000000000003" customHeight="1" x14ac:dyDescent="0.2">
      <c r="A60" s="31" t="s">
        <v>85</v>
      </c>
      <c r="B60" s="94" t="s">
        <v>88</v>
      </c>
      <c r="C60" s="95"/>
      <c r="D60" s="96"/>
      <c r="E60" s="97"/>
      <c r="F60" s="98"/>
    </row>
    <row r="61" spans="1:9" s="5" customFormat="1" ht="36.950000000000003" customHeight="1" x14ac:dyDescent="0.2">
      <c r="A61" s="31" t="s">
        <v>86</v>
      </c>
      <c r="B61" s="94" t="s">
        <v>89</v>
      </c>
      <c r="C61" s="95"/>
      <c r="D61" s="96"/>
      <c r="E61" s="97"/>
      <c r="F61" s="98"/>
    </row>
    <row r="62" spans="1:9" s="5" customFormat="1" ht="36.950000000000003" customHeight="1" x14ac:dyDescent="0.2">
      <c r="A62" s="100" t="s">
        <v>87</v>
      </c>
      <c r="B62" s="94" t="s">
        <v>90</v>
      </c>
      <c r="C62" s="95"/>
      <c r="D62" s="96"/>
      <c r="E62" s="97"/>
      <c r="F62" s="98"/>
    </row>
    <row r="63" spans="1:9" s="5" customFormat="1" ht="19.5" customHeight="1" thickBot="1" x14ac:dyDescent="0.25">
      <c r="A63" s="23"/>
      <c r="B63" s="42" t="s">
        <v>91</v>
      </c>
      <c r="C63" s="93"/>
      <c r="D63" s="93"/>
      <c r="E63" s="54">
        <f>SUM(E60:F62)</f>
        <v>0</v>
      </c>
      <c r="F63" s="55"/>
    </row>
    <row r="64" spans="1:9" s="20" customFormat="1" ht="15" customHeight="1" x14ac:dyDescent="0.2">
      <c r="A64" s="87" t="s">
        <v>94</v>
      </c>
      <c r="B64" s="88" t="s">
        <v>96</v>
      </c>
      <c r="C64" s="89"/>
      <c r="D64" s="89"/>
      <c r="E64" s="89"/>
      <c r="F64" s="90"/>
    </row>
    <row r="65" spans="1:6" s="5" customFormat="1" x14ac:dyDescent="0.2">
      <c r="A65" s="25" t="s">
        <v>9</v>
      </c>
      <c r="B65" s="52" t="s">
        <v>0</v>
      </c>
      <c r="C65" s="44"/>
      <c r="D65" s="53"/>
      <c r="E65" s="50" t="s">
        <v>33</v>
      </c>
      <c r="F65" s="51"/>
    </row>
    <row r="66" spans="1:6" s="5" customFormat="1" ht="35.25" customHeight="1" x14ac:dyDescent="0.2">
      <c r="A66" s="100" t="s">
        <v>152</v>
      </c>
      <c r="B66" s="94" t="s">
        <v>95</v>
      </c>
      <c r="C66" s="95"/>
      <c r="D66" s="96"/>
      <c r="E66" s="97"/>
      <c r="F66" s="98"/>
    </row>
    <row r="67" spans="1:6" s="5" customFormat="1" ht="19.5" customHeight="1" thickBot="1" x14ac:dyDescent="0.25">
      <c r="A67" s="23"/>
      <c r="B67" s="42" t="s">
        <v>34</v>
      </c>
      <c r="C67" s="93"/>
      <c r="D67" s="93"/>
      <c r="E67" s="54">
        <f>E66</f>
        <v>0</v>
      </c>
      <c r="F67" s="55"/>
    </row>
    <row r="68" spans="1:6" s="20" customFormat="1" ht="15" customHeight="1" x14ac:dyDescent="0.2">
      <c r="A68" s="87" t="s">
        <v>98</v>
      </c>
      <c r="B68" s="88" t="s">
        <v>99</v>
      </c>
      <c r="C68" s="89"/>
      <c r="D68" s="89"/>
      <c r="E68" s="89"/>
      <c r="F68" s="90"/>
    </row>
    <row r="69" spans="1:6" s="20" customFormat="1" x14ac:dyDescent="0.2">
      <c r="A69" s="25" t="s">
        <v>9</v>
      </c>
      <c r="B69" s="52" t="s">
        <v>0</v>
      </c>
      <c r="C69" s="44"/>
      <c r="D69" s="53"/>
      <c r="E69" s="50" t="s">
        <v>33</v>
      </c>
      <c r="F69" s="51"/>
    </row>
    <row r="70" spans="1:6" s="5" customFormat="1" ht="35.25" customHeight="1" x14ac:dyDescent="0.2">
      <c r="A70" s="100" t="s">
        <v>153</v>
      </c>
      <c r="B70" s="94" t="s">
        <v>100</v>
      </c>
      <c r="C70" s="95"/>
      <c r="D70" s="96"/>
      <c r="E70" s="97"/>
      <c r="F70" s="98"/>
    </row>
    <row r="71" spans="1:6" s="5" customFormat="1" ht="19.5" customHeight="1" thickBot="1" x14ac:dyDescent="0.25">
      <c r="A71" s="30"/>
      <c r="B71" s="45" t="s">
        <v>73</v>
      </c>
      <c r="C71" s="46"/>
      <c r="D71" s="103"/>
      <c r="E71" s="54">
        <f>E70</f>
        <v>0</v>
      </c>
      <c r="F71" s="55"/>
    </row>
    <row r="72" spans="1:6" s="20" customFormat="1" ht="15" customHeight="1" x14ac:dyDescent="0.2">
      <c r="A72" s="87" t="s">
        <v>101</v>
      </c>
      <c r="B72" s="88" t="s">
        <v>102</v>
      </c>
      <c r="C72" s="89"/>
      <c r="D72" s="89"/>
      <c r="E72" s="89"/>
      <c r="F72" s="90"/>
    </row>
    <row r="73" spans="1:6" s="5" customFormat="1" ht="19.5" customHeight="1" thickBot="1" x14ac:dyDescent="0.25">
      <c r="A73" s="30"/>
      <c r="B73" s="45" t="s">
        <v>103</v>
      </c>
      <c r="C73" s="46"/>
      <c r="D73" s="103" t="e">
        <f>#REF!+#REF!+F34+F43+F51+F59+F67+D71</f>
        <v>#REF!</v>
      </c>
      <c r="E73" s="54">
        <f>F51+F57+E63+E67+E71</f>
        <v>0</v>
      </c>
      <c r="F73" s="55"/>
    </row>
    <row r="74" spans="1:6" s="20" customFormat="1" ht="15" customHeight="1" x14ac:dyDescent="0.2">
      <c r="A74" s="87" t="s">
        <v>113</v>
      </c>
      <c r="B74" s="88" t="s">
        <v>104</v>
      </c>
      <c r="C74" s="89"/>
      <c r="D74" s="89"/>
      <c r="E74" s="89"/>
      <c r="F74" s="90"/>
    </row>
    <row r="75" spans="1:6" s="20" customFormat="1" x14ac:dyDescent="0.2">
      <c r="A75" s="25" t="s">
        <v>9</v>
      </c>
      <c r="B75" s="58" t="s">
        <v>0</v>
      </c>
      <c r="C75" s="59"/>
      <c r="D75" s="50" t="s">
        <v>69</v>
      </c>
      <c r="E75" s="99"/>
      <c r="F75" s="51"/>
    </row>
    <row r="76" spans="1:6" s="171" customFormat="1" ht="29.25" customHeight="1" x14ac:dyDescent="0.2">
      <c r="A76" s="100" t="s">
        <v>114</v>
      </c>
      <c r="B76" s="166" t="s">
        <v>105</v>
      </c>
      <c r="C76" s="167"/>
      <c r="D76" s="168"/>
      <c r="E76" s="169"/>
      <c r="F76" s="170"/>
    </row>
    <row r="77" spans="1:6" s="20" customFormat="1" ht="24.75" customHeight="1" x14ac:dyDescent="0.2">
      <c r="A77" s="31" t="s">
        <v>115</v>
      </c>
      <c r="B77" s="172" t="s">
        <v>106</v>
      </c>
      <c r="C77" s="173"/>
      <c r="D77" s="174" t="s">
        <v>107</v>
      </c>
      <c r="E77" s="175" t="s">
        <v>108</v>
      </c>
      <c r="F77" s="176" t="s">
        <v>109</v>
      </c>
    </row>
    <row r="78" spans="1:6" s="5" customFormat="1" ht="19.5" customHeight="1" x14ac:dyDescent="0.2">
      <c r="A78" s="106"/>
      <c r="B78" s="107" t="s">
        <v>110</v>
      </c>
      <c r="C78" s="108"/>
      <c r="D78" s="109">
        <v>0</v>
      </c>
      <c r="E78" s="3">
        <f>ROUND(D78*E$73,2)</f>
        <v>0</v>
      </c>
      <c r="F78" s="15">
        <f>$E$73+E78</f>
        <v>0</v>
      </c>
    </row>
    <row r="79" spans="1:6" s="5" customFormat="1" ht="19.5" customHeight="1" x14ac:dyDescent="0.2">
      <c r="A79" s="106"/>
      <c r="B79" s="107" t="s">
        <v>111</v>
      </c>
      <c r="C79" s="108"/>
      <c r="D79" s="110"/>
      <c r="E79" s="3">
        <f>ROUND(D79*E$73,2)</f>
        <v>0</v>
      </c>
      <c r="F79" s="15">
        <f t="shared" ref="F79:F81" si="4">$E$73+E79</f>
        <v>0</v>
      </c>
    </row>
    <row r="80" spans="1:6" s="5" customFormat="1" ht="19.5" customHeight="1" x14ac:dyDescent="0.2">
      <c r="A80" s="106"/>
      <c r="B80" s="107" t="s">
        <v>112</v>
      </c>
      <c r="C80" s="108"/>
      <c r="D80" s="110"/>
      <c r="E80" s="3">
        <f>ROUND(D80*E$73,2)</f>
        <v>0</v>
      </c>
      <c r="F80" s="15">
        <f t="shared" si="4"/>
        <v>0</v>
      </c>
    </row>
    <row r="81" spans="1:7" s="5" customFormat="1" ht="19.5" customHeight="1" thickBot="1" x14ac:dyDescent="0.25">
      <c r="A81" s="111"/>
      <c r="B81" s="112" t="s">
        <v>162</v>
      </c>
      <c r="C81" s="113"/>
      <c r="D81" s="114"/>
      <c r="E81" s="3">
        <f>ROUND(D81*E$73,2)</f>
        <v>0</v>
      </c>
      <c r="F81" s="15">
        <f t="shared" si="4"/>
        <v>0</v>
      </c>
    </row>
    <row r="82" spans="1:7" s="11" customFormat="1" ht="26.25" customHeight="1" x14ac:dyDescent="0.2">
      <c r="A82" s="24" t="s">
        <v>14</v>
      </c>
      <c r="B82" s="115" t="s">
        <v>116</v>
      </c>
      <c r="C82" s="116"/>
      <c r="D82" s="116"/>
      <c r="E82" s="116"/>
      <c r="F82" s="117"/>
      <c r="G82" s="4"/>
    </row>
    <row r="83" spans="1:7" s="20" customFormat="1" x14ac:dyDescent="0.2">
      <c r="A83" s="25" t="s">
        <v>9</v>
      </c>
      <c r="B83" s="58" t="s">
        <v>15</v>
      </c>
      <c r="C83" s="59"/>
      <c r="D83" s="118" t="s">
        <v>18</v>
      </c>
      <c r="E83" s="119"/>
      <c r="F83" s="120"/>
    </row>
    <row r="84" spans="1:7" s="5" customFormat="1" ht="19.5" customHeight="1" x14ac:dyDescent="0.2">
      <c r="A84" s="27" t="s">
        <v>42</v>
      </c>
      <c r="B84" s="47" t="s">
        <v>17</v>
      </c>
      <c r="C84" s="49"/>
      <c r="D84" s="77"/>
      <c r="E84" s="121"/>
      <c r="F84" s="78"/>
    </row>
    <row r="85" spans="1:7" s="5" customFormat="1" ht="19.5" customHeight="1" x14ac:dyDescent="0.2">
      <c r="A85" s="27" t="s">
        <v>43</v>
      </c>
      <c r="B85" s="47" t="s">
        <v>21</v>
      </c>
      <c r="C85" s="48"/>
      <c r="D85" s="77"/>
      <c r="E85" s="121"/>
      <c r="F85" s="78"/>
    </row>
    <row r="86" spans="1:7" s="5" customFormat="1" ht="19.5" customHeight="1" thickBot="1" x14ac:dyDescent="0.25">
      <c r="A86" s="30" t="s">
        <v>44</v>
      </c>
      <c r="B86" s="73" t="s">
        <v>32</v>
      </c>
      <c r="C86" s="74"/>
      <c r="D86" s="75"/>
      <c r="E86" s="122"/>
      <c r="F86" s="76"/>
    </row>
    <row r="87" spans="1:7" s="11" customFormat="1" ht="26.25" customHeight="1" x14ac:dyDescent="0.2">
      <c r="A87" s="24" t="s">
        <v>19</v>
      </c>
      <c r="B87" s="115" t="s">
        <v>31</v>
      </c>
      <c r="C87" s="116"/>
      <c r="D87" s="116"/>
      <c r="E87" s="116"/>
      <c r="F87" s="117"/>
      <c r="G87" s="4"/>
    </row>
    <row r="88" spans="1:7" s="5" customFormat="1" ht="19.5" customHeight="1" x14ac:dyDescent="0.2">
      <c r="A88" s="32" t="s">
        <v>117</v>
      </c>
      <c r="B88" s="104" t="s">
        <v>159</v>
      </c>
      <c r="C88" s="105"/>
      <c r="D88" s="123" t="s">
        <v>6</v>
      </c>
      <c r="E88" s="124"/>
      <c r="F88" s="125">
        <f>E40</f>
        <v>0</v>
      </c>
    </row>
    <row r="89" spans="1:7" s="5" customFormat="1" ht="19.5" customHeight="1" x14ac:dyDescent="0.2">
      <c r="A89" s="32" t="s">
        <v>118</v>
      </c>
      <c r="B89" s="47" t="s">
        <v>160</v>
      </c>
      <c r="C89" s="49"/>
      <c r="D89" s="126" t="s">
        <v>6</v>
      </c>
      <c r="E89" s="127"/>
      <c r="F89" s="125">
        <f>E73</f>
        <v>0</v>
      </c>
    </row>
    <row r="90" spans="1:7" s="5" customFormat="1" ht="19.5" customHeight="1" x14ac:dyDescent="0.2">
      <c r="A90" s="32" t="s">
        <v>119</v>
      </c>
      <c r="B90" s="47" t="s">
        <v>120</v>
      </c>
      <c r="C90" s="49"/>
      <c r="D90" s="126" t="s">
        <v>6</v>
      </c>
      <c r="E90" s="127"/>
      <c r="F90" s="19">
        <f>F88+F89</f>
        <v>0</v>
      </c>
    </row>
    <row r="91" spans="1:7" s="5" customFormat="1" ht="19.5" customHeight="1" x14ac:dyDescent="0.2">
      <c r="A91" s="32" t="s">
        <v>121</v>
      </c>
      <c r="B91" s="22" t="s">
        <v>10</v>
      </c>
      <c r="C91" s="43" t="s">
        <v>11</v>
      </c>
      <c r="D91" s="128"/>
      <c r="E91" s="129"/>
      <c r="F91" s="130">
        <f>ROUND(D91*F90,2)</f>
        <v>0</v>
      </c>
    </row>
    <row r="92" spans="1:7" s="5" customFormat="1" ht="19.5" customHeight="1" x14ac:dyDescent="0.2">
      <c r="A92" s="32" t="s">
        <v>122</v>
      </c>
      <c r="B92" s="22" t="s">
        <v>8</v>
      </c>
      <c r="C92" s="22"/>
      <c r="D92" s="126" t="s">
        <v>6</v>
      </c>
      <c r="E92" s="127"/>
      <c r="F92" s="130">
        <f>F90+F91</f>
        <v>0</v>
      </c>
    </row>
    <row r="93" spans="1:7" s="5" customFormat="1" ht="19.5" customHeight="1" x14ac:dyDescent="0.2">
      <c r="A93" s="32" t="s">
        <v>123</v>
      </c>
      <c r="B93" s="22" t="s">
        <v>4</v>
      </c>
      <c r="C93" s="22"/>
      <c r="D93" s="131">
        <v>0.19</v>
      </c>
      <c r="E93" s="132"/>
      <c r="F93" s="130">
        <f>ROUND(D93*F92,2)</f>
        <v>0</v>
      </c>
    </row>
    <row r="94" spans="1:7" s="17" customFormat="1" ht="32.25" customHeight="1" thickBot="1" x14ac:dyDescent="0.25">
      <c r="A94" s="23" t="s">
        <v>124</v>
      </c>
      <c r="B94" s="28" t="s">
        <v>8</v>
      </c>
      <c r="C94" s="28"/>
      <c r="D94" s="101" t="s">
        <v>7</v>
      </c>
      <c r="E94" s="102"/>
      <c r="F94" s="18">
        <f>F92+F93</f>
        <v>0</v>
      </c>
    </row>
    <row r="95" spans="1:7" s="11" customFormat="1" ht="26.25" customHeight="1" x14ac:dyDescent="0.2">
      <c r="A95" s="24" t="s">
        <v>45</v>
      </c>
      <c r="B95" s="115" t="s">
        <v>20</v>
      </c>
      <c r="C95" s="116"/>
      <c r="D95" s="116"/>
      <c r="E95" s="116"/>
      <c r="F95" s="117"/>
      <c r="G95" s="4"/>
    </row>
    <row r="96" spans="1:7" s="12" customFormat="1" ht="377.25" customHeight="1" thickBot="1" x14ac:dyDescent="0.25">
      <c r="A96" s="133"/>
      <c r="B96" s="134"/>
      <c r="C96" s="134"/>
      <c r="D96" s="134"/>
      <c r="E96" s="134"/>
      <c r="F96" s="135"/>
    </row>
  </sheetData>
  <sheetProtection algorithmName="SHA-512" hashValue="e731B4a61ZmpLqYqzSssDr6ix1gmIl5kKLnBabPNM+xPjsoMBI3t2CmJuyk9bDE/ByoqeJGwNBJalstEKD1CuA==" saltValue="IPdn0pDBK/1hth1uIaW8WQ==" spinCount="100000" sheet="1" selectLockedCells="1"/>
  <mergeCells count="97">
    <mergeCell ref="B82:F82"/>
    <mergeCell ref="D83:F83"/>
    <mergeCell ref="D84:F84"/>
    <mergeCell ref="D85:F85"/>
    <mergeCell ref="B86:C86"/>
    <mergeCell ref="D86:F86"/>
    <mergeCell ref="A78:A81"/>
    <mergeCell ref="B78:C78"/>
    <mergeCell ref="B79:C79"/>
    <mergeCell ref="B80:C80"/>
    <mergeCell ref="B81:C81"/>
    <mergeCell ref="E71:F71"/>
    <mergeCell ref="B73:D73"/>
    <mergeCell ref="E73:F73"/>
    <mergeCell ref="B75:C75"/>
    <mergeCell ref="D75:F75"/>
    <mergeCell ref="E67:F67"/>
    <mergeCell ref="B69:D69"/>
    <mergeCell ref="E69:F69"/>
    <mergeCell ref="B70:D70"/>
    <mergeCell ref="E70:F70"/>
    <mergeCell ref="E62:F62"/>
    <mergeCell ref="E63:F63"/>
    <mergeCell ref="B65:D65"/>
    <mergeCell ref="E65:F65"/>
    <mergeCell ref="B66:D66"/>
    <mergeCell ref="E66:F66"/>
    <mergeCell ref="E59:F59"/>
    <mergeCell ref="B60:D60"/>
    <mergeCell ref="E60:F60"/>
    <mergeCell ref="B61:D61"/>
    <mergeCell ref="E61:F61"/>
    <mergeCell ref="E36:F36"/>
    <mergeCell ref="E37:F37"/>
    <mergeCell ref="B36:D36"/>
    <mergeCell ref="B37:D37"/>
    <mergeCell ref="E38:F38"/>
    <mergeCell ref="B38:D38"/>
    <mergeCell ref="B40:D40"/>
    <mergeCell ref="E40:F40"/>
    <mergeCell ref="A41:F41"/>
    <mergeCell ref="B89:C89"/>
    <mergeCell ref="D89:E89"/>
    <mergeCell ref="B90:C90"/>
    <mergeCell ref="D90:E90"/>
    <mergeCell ref="D91:E91"/>
    <mergeCell ref="D92:E92"/>
    <mergeCell ref="D93:E93"/>
    <mergeCell ref="D94:E94"/>
    <mergeCell ref="B95:F95"/>
    <mergeCell ref="A96:F96"/>
    <mergeCell ref="B77:C77"/>
    <mergeCell ref="B53:C53"/>
    <mergeCell ref="B54:C54"/>
    <mergeCell ref="B57:C57"/>
    <mergeCell ref="B76:C76"/>
    <mergeCell ref="B59:D59"/>
    <mergeCell ref="B62:D62"/>
    <mergeCell ref="B71:D71"/>
    <mergeCell ref="D76:F76"/>
    <mergeCell ref="B8:F8"/>
    <mergeCell ref="B42:F42"/>
    <mergeCell ref="B44:C44"/>
    <mergeCell ref="B45:C45"/>
    <mergeCell ref="B51:C51"/>
    <mergeCell ref="B27:D27"/>
    <mergeCell ref="E27:F27"/>
    <mergeCell ref="B26:D26"/>
    <mergeCell ref="E26:F26"/>
    <mergeCell ref="B28:D28"/>
    <mergeCell ref="E28:F28"/>
    <mergeCell ref="B29:D29"/>
    <mergeCell ref="E29:F29"/>
    <mergeCell ref="E30:F30"/>
    <mergeCell ref="B84:C84"/>
    <mergeCell ref="B85:C85"/>
    <mergeCell ref="B87:F87"/>
    <mergeCell ref="B88:C88"/>
    <mergeCell ref="D88:E88"/>
    <mergeCell ref="E1:F1"/>
    <mergeCell ref="A1:D2"/>
    <mergeCell ref="A4:B4"/>
    <mergeCell ref="A6:F6"/>
    <mergeCell ref="C4:F4"/>
    <mergeCell ref="C3:F3"/>
    <mergeCell ref="B10:C10"/>
    <mergeCell ref="B11:C11"/>
    <mergeCell ref="B16:C16"/>
    <mergeCell ref="B83:C83"/>
    <mergeCell ref="B18:C18"/>
    <mergeCell ref="B19:C19"/>
    <mergeCell ref="B24:C24"/>
    <mergeCell ref="B33:D33"/>
    <mergeCell ref="E32:F32"/>
    <mergeCell ref="E33:F33"/>
    <mergeCell ref="B32:D32"/>
    <mergeCell ref="E34:F34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3" manualBreakCount="3">
    <brk id="34" max="16383" man="1"/>
    <brk id="63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533D-3D32-41A0-BC72-5634DDD756AB}">
  <dimension ref="A1:G42"/>
  <sheetViews>
    <sheetView topLeftCell="A14" workbookViewId="0">
      <selection activeCell="C40" sqref="C40"/>
    </sheetView>
  </sheetViews>
  <sheetFormatPr baseColWidth="10" defaultRowHeight="12.75" x14ac:dyDescent="0.2"/>
  <cols>
    <col min="1" max="1" width="8.42578125" customWidth="1"/>
    <col min="2" max="3" width="13.140625" customWidth="1"/>
    <col min="4" max="4" width="13.140625" style="138" customWidth="1"/>
    <col min="5" max="5" width="13.140625" customWidth="1"/>
    <col min="6" max="6" width="12.85546875" customWidth="1"/>
    <col min="7" max="7" width="17.140625" customWidth="1"/>
  </cols>
  <sheetData>
    <row r="1" spans="1:7" s="6" customFormat="1" ht="39.75" customHeight="1" x14ac:dyDescent="0.25">
      <c r="A1" s="136" t="s">
        <v>161</v>
      </c>
      <c r="B1" s="136"/>
      <c r="C1" s="136"/>
      <c r="D1" s="136"/>
      <c r="E1" s="136"/>
      <c r="F1" s="136"/>
    </row>
    <row r="2" spans="1:7" s="7" customFormat="1" ht="8.25" customHeight="1" x14ac:dyDescent="0.2">
      <c r="A2" s="136"/>
      <c r="B2" s="136"/>
      <c r="C2" s="136"/>
      <c r="D2" s="136"/>
      <c r="E2" s="136"/>
      <c r="F2" s="136"/>
    </row>
    <row r="3" spans="1:7" ht="26.25" x14ac:dyDescent="0.4">
      <c r="A3" s="137" t="s">
        <v>125</v>
      </c>
    </row>
    <row r="5" spans="1:7" x14ac:dyDescent="0.2">
      <c r="A5" s="139" t="s">
        <v>126</v>
      </c>
    </row>
    <row r="6" spans="1:7" ht="78" customHeight="1" x14ac:dyDescent="0.2">
      <c r="A6" s="140" t="s">
        <v>163</v>
      </c>
      <c r="B6" s="140"/>
      <c r="C6" s="140"/>
      <c r="D6" s="140"/>
      <c r="E6" s="140"/>
      <c r="F6" s="140"/>
      <c r="G6" s="140"/>
    </row>
    <row r="8" spans="1:7" x14ac:dyDescent="0.2">
      <c r="A8" s="139" t="s">
        <v>127</v>
      </c>
    </row>
    <row r="10" spans="1:7" x14ac:dyDescent="0.2">
      <c r="A10" s="139" t="s">
        <v>128</v>
      </c>
    </row>
    <row r="11" spans="1:7" x14ac:dyDescent="0.2">
      <c r="C11" s="141" t="s">
        <v>164</v>
      </c>
      <c r="D11" s="138">
        <f>Honorardatenblatt!E40</f>
        <v>0</v>
      </c>
    </row>
    <row r="12" spans="1:7" x14ac:dyDescent="0.2">
      <c r="A12" s="12"/>
      <c r="C12" s="141" t="s">
        <v>129</v>
      </c>
      <c r="D12" s="138">
        <f>D11*E12</f>
        <v>0</v>
      </c>
      <c r="E12" s="142">
        <f>Honorardatenblatt!D91</f>
        <v>0</v>
      </c>
    </row>
    <row r="13" spans="1:7" x14ac:dyDescent="0.2">
      <c r="C13" s="141" t="s">
        <v>130</v>
      </c>
      <c r="D13" s="138">
        <f>D11+D12</f>
        <v>0</v>
      </c>
    </row>
    <row r="14" spans="1:7" x14ac:dyDescent="0.2">
      <c r="C14" s="143" t="s">
        <v>131</v>
      </c>
      <c r="D14" s="144">
        <f>1.19*D13</f>
        <v>0</v>
      </c>
    </row>
    <row r="16" spans="1:7" x14ac:dyDescent="0.2">
      <c r="A16" s="139" t="s">
        <v>132</v>
      </c>
    </row>
    <row r="17" spans="1:7" x14ac:dyDescent="0.2">
      <c r="C17" s="141" t="s">
        <v>165</v>
      </c>
      <c r="D17" s="138">
        <f>Honorardatenblatt!E73</f>
        <v>0</v>
      </c>
    </row>
    <row r="18" spans="1:7" x14ac:dyDescent="0.2">
      <c r="A18" s="12"/>
      <c r="C18" s="141" t="s">
        <v>129</v>
      </c>
      <c r="D18" s="138">
        <f>D17*E18</f>
        <v>0</v>
      </c>
      <c r="E18" s="142">
        <f>E12</f>
        <v>0</v>
      </c>
    </row>
    <row r="19" spans="1:7" x14ac:dyDescent="0.2">
      <c r="C19" s="141" t="s">
        <v>130</v>
      </c>
      <c r="D19" s="138">
        <f>D17+D18</f>
        <v>0</v>
      </c>
    </row>
    <row r="20" spans="1:7" x14ac:dyDescent="0.2">
      <c r="C20" s="143" t="s">
        <v>131</v>
      </c>
      <c r="D20" s="144">
        <f>1.19*D19</f>
        <v>0</v>
      </c>
    </row>
    <row r="22" spans="1:7" x14ac:dyDescent="0.2">
      <c r="A22" s="139" t="s">
        <v>133</v>
      </c>
    </row>
    <row r="23" spans="1:7" x14ac:dyDescent="0.2">
      <c r="A23" s="145"/>
      <c r="B23" s="146"/>
      <c r="C23" s="147"/>
      <c r="D23" s="148" t="s">
        <v>134</v>
      </c>
      <c r="E23" s="149" t="s">
        <v>135</v>
      </c>
      <c r="F23" s="150" t="s">
        <v>136</v>
      </c>
      <c r="G23" s="149" t="s">
        <v>137</v>
      </c>
    </row>
    <row r="24" spans="1:7" x14ac:dyDescent="0.2">
      <c r="A24" s="151"/>
      <c r="C24" s="152" t="s">
        <v>138</v>
      </c>
      <c r="D24" s="138">
        <f>D17</f>
        <v>0</v>
      </c>
      <c r="E24" s="153">
        <f>Honorardatenblatt!E78</f>
        <v>0</v>
      </c>
      <c r="F24" s="138">
        <f>D24+E24</f>
        <v>0</v>
      </c>
      <c r="G24" s="153">
        <f>F24*(1+E$18)*1.19</f>
        <v>0</v>
      </c>
    </row>
    <row r="25" spans="1:7" x14ac:dyDescent="0.2">
      <c r="A25" s="151"/>
      <c r="C25" s="152" t="s">
        <v>139</v>
      </c>
      <c r="D25" s="138">
        <f>D24</f>
        <v>0</v>
      </c>
      <c r="E25" s="153">
        <f>Honorardatenblatt!E79</f>
        <v>0</v>
      </c>
      <c r="F25" s="138">
        <f t="shared" ref="F25:F27" si="0">D25+E25</f>
        <v>0</v>
      </c>
      <c r="G25" s="153">
        <f t="shared" ref="G25:G26" si="1">F25*(1+E$18)*1.19</f>
        <v>0</v>
      </c>
    </row>
    <row r="26" spans="1:7" x14ac:dyDescent="0.2">
      <c r="A26" s="151"/>
      <c r="C26" s="152" t="s">
        <v>140</v>
      </c>
      <c r="D26" s="138">
        <f t="shared" ref="D26:D27" si="2">D25</f>
        <v>0</v>
      </c>
      <c r="E26" s="153">
        <f>Honorardatenblatt!E80</f>
        <v>0</v>
      </c>
      <c r="F26" s="138">
        <f t="shared" si="0"/>
        <v>0</v>
      </c>
      <c r="G26" s="153">
        <f t="shared" si="1"/>
        <v>0</v>
      </c>
    </row>
    <row r="27" spans="1:7" x14ac:dyDescent="0.2">
      <c r="A27" s="154"/>
      <c r="B27" s="155"/>
      <c r="C27" s="156" t="s">
        <v>141</v>
      </c>
      <c r="D27" s="157">
        <f t="shared" si="2"/>
        <v>0</v>
      </c>
      <c r="E27" s="158">
        <f>Honorardatenblatt!E81</f>
        <v>0</v>
      </c>
      <c r="F27" s="157">
        <f t="shared" si="0"/>
        <v>0</v>
      </c>
      <c r="G27" s="158">
        <f>F27*(1+E$18)*1.19</f>
        <v>0</v>
      </c>
    </row>
    <row r="28" spans="1:7" x14ac:dyDescent="0.2">
      <c r="G28" s="159" t="s">
        <v>142</v>
      </c>
    </row>
    <row r="31" spans="1:7" x14ac:dyDescent="0.2">
      <c r="A31" s="139" t="s">
        <v>143</v>
      </c>
    </row>
    <row r="33" spans="1:7" s="160" customFormat="1" ht="19.5" customHeight="1" x14ac:dyDescent="0.2">
      <c r="A33" s="5" t="s">
        <v>167</v>
      </c>
      <c r="D33" s="161"/>
      <c r="F33" s="161" t="s">
        <v>40</v>
      </c>
      <c r="G33" s="161">
        <f>D11</f>
        <v>0</v>
      </c>
    </row>
    <row r="34" spans="1:7" s="160" customFormat="1" ht="19.5" customHeight="1" x14ac:dyDescent="0.2">
      <c r="A34" s="5" t="s">
        <v>166</v>
      </c>
      <c r="D34" s="161"/>
      <c r="F34" s="160" t="s">
        <v>40</v>
      </c>
      <c r="G34" s="161">
        <f>D17</f>
        <v>0</v>
      </c>
    </row>
    <row r="35" spans="1:7" s="160" customFormat="1" ht="19.5" customHeight="1" x14ac:dyDescent="0.2">
      <c r="A35" s="160" t="s">
        <v>144</v>
      </c>
      <c r="D35" s="161"/>
      <c r="F35" s="160" t="s">
        <v>40</v>
      </c>
      <c r="G35" s="161">
        <f>Honorardatenblatt!D76</f>
        <v>0</v>
      </c>
    </row>
    <row r="36" spans="1:7" s="160" customFormat="1" ht="19.5" customHeight="1" x14ac:dyDescent="0.2">
      <c r="A36" s="160" t="s">
        <v>145</v>
      </c>
      <c r="D36" s="161"/>
      <c r="F36" s="160" t="s">
        <v>40</v>
      </c>
      <c r="G36" s="161">
        <f>E25</f>
        <v>0</v>
      </c>
    </row>
    <row r="37" spans="1:7" s="160" customFormat="1" ht="19.5" customHeight="1" x14ac:dyDescent="0.2">
      <c r="A37" s="160" t="s">
        <v>146</v>
      </c>
      <c r="D37" s="161"/>
      <c r="F37" s="160" t="s">
        <v>40</v>
      </c>
      <c r="G37" s="161">
        <f>E26</f>
        <v>0</v>
      </c>
    </row>
    <row r="38" spans="1:7" s="160" customFormat="1" ht="19.5" customHeight="1" x14ac:dyDescent="0.2">
      <c r="A38" s="160" t="s">
        <v>147</v>
      </c>
      <c r="D38" s="161"/>
      <c r="F38" s="160" t="s">
        <v>40</v>
      </c>
      <c r="G38" s="161">
        <f>E27</f>
        <v>0</v>
      </c>
    </row>
    <row r="39" spans="1:7" s="160" customFormat="1" ht="19.5" customHeight="1" x14ac:dyDescent="0.2">
      <c r="A39" s="160" t="s">
        <v>148</v>
      </c>
      <c r="D39" s="161"/>
      <c r="F39" s="160" t="s">
        <v>40</v>
      </c>
      <c r="G39" s="161">
        <f>SUM(G33:G38)</f>
        <v>0</v>
      </c>
    </row>
    <row r="40" spans="1:7" s="160" customFormat="1" ht="19.5" customHeight="1" x14ac:dyDescent="0.2">
      <c r="A40" s="160" t="s">
        <v>149</v>
      </c>
      <c r="E40" s="162">
        <f>E18</f>
        <v>0</v>
      </c>
      <c r="F40" s="160" t="s">
        <v>40</v>
      </c>
      <c r="G40" s="161">
        <f>E40*G39</f>
        <v>0</v>
      </c>
    </row>
    <row r="41" spans="1:7" s="160" customFormat="1" ht="19.5" customHeight="1" x14ac:dyDescent="0.2">
      <c r="A41" s="160" t="s">
        <v>150</v>
      </c>
      <c r="D41" s="161"/>
      <c r="F41" s="160" t="s">
        <v>40</v>
      </c>
      <c r="G41" s="161">
        <f>G39+G40</f>
        <v>0</v>
      </c>
    </row>
    <row r="42" spans="1:7" s="17" customFormat="1" ht="19.5" customHeight="1" x14ac:dyDescent="0.2">
      <c r="A42" s="163" t="s">
        <v>151</v>
      </c>
      <c r="B42" s="26"/>
      <c r="C42" s="26"/>
      <c r="D42" s="164"/>
      <c r="E42" s="26"/>
      <c r="F42" s="26" t="s">
        <v>7</v>
      </c>
      <c r="G42" s="165">
        <f>1.19*G41</f>
        <v>0</v>
      </c>
    </row>
  </sheetData>
  <sheetProtection algorithmName="SHA-512" hashValue="M5fLIMDwsMOtWIZU78hJmUPiJgYooeD86HZgaIv6alavr9VRUzUf5lMidQmV4neke7ysDpcRbSA7fJVbj1rPCQ==" saltValue="61sVrpWNeVNMhHD10jnKrQ==" spinCount="100000" sheet="1" objects="1" scenarios="1" selectLockedCells="1" selectUnlockedCells="1"/>
  <mergeCells count="2">
    <mergeCell ref="A1:F2"/>
    <mergeCell ref="A6:G6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Wertungshonorar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2024-08-23T13:27:11Z</cp:lastPrinted>
  <dcterms:created xsi:type="dcterms:W3CDTF">2011-08-17T11:10:42Z</dcterms:created>
  <dcterms:modified xsi:type="dcterms:W3CDTF">2024-08-23T13:39:50Z</dcterms:modified>
</cp:coreProperties>
</file>