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51_VgV_BSZ12_Robert-Blum-Schule\4_Angebotsphase\4.1_Aufforderung-zur-Angebotsabgabe\P251-2_Angebotsaufforderung_Los2\"/>
    </mc:Choice>
  </mc:AlternateContent>
  <xr:revisionPtr revIDLastSave="0" documentId="13_ncr:1_{551C0C09-E6E9-4DC8-A96E-1113C6C31568}" xr6:coauthVersionLast="47" xr6:coauthVersionMax="47" xr10:uidLastSave="{00000000-0000-0000-0000-000000000000}"/>
  <bookViews>
    <workbookView xWindow="-108" yWindow="-108" windowWidth="23256" windowHeight="12720" tabRatio="296" xr2:uid="{00000000-000D-0000-FFFF-FFFF00000000}"/>
  </bookViews>
  <sheets>
    <sheet name="Honorardatenblatt" sheetId="1" r:id="rId1"/>
    <sheet name="Tabelle1" sheetId="2" r:id="rId2"/>
  </sheets>
  <definedNames>
    <definedName name="_xlnm.Print_Area" localSheetId="0">Honorardatenblatt!$A$1:$F$51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D35" i="1"/>
  <c r="F35" i="1" s="1"/>
  <c r="D34" i="1"/>
  <c r="F34" i="1" s="1"/>
  <c r="D33" i="1"/>
  <c r="F33" i="1" s="1"/>
  <c r="D32" i="1"/>
  <c r="F32" i="1" s="1"/>
  <c r="F36" i="1" s="1"/>
  <c r="D31" i="1"/>
  <c r="F31" i="1" s="1"/>
  <c r="D30" i="1"/>
  <c r="F30" i="1" s="1"/>
  <c r="D29" i="1"/>
  <c r="F29" i="1" s="1"/>
  <c r="D28" i="1"/>
  <c r="F28" i="1" s="1"/>
  <c r="D27" i="1"/>
  <c r="F27" i="1" s="1"/>
  <c r="D20" i="1"/>
  <c r="D19" i="1"/>
  <c r="D18" i="1"/>
  <c r="D17" i="1"/>
  <c r="D16" i="1"/>
  <c r="D15" i="1"/>
  <c r="D14" i="1"/>
  <c r="D13" i="1"/>
  <c r="D12" i="1"/>
  <c r="B4" i="2" l="1"/>
  <c r="A4" i="2"/>
  <c r="B3" i="2"/>
  <c r="A3" i="2"/>
  <c r="D36" i="1" l="1"/>
  <c r="F37" i="1" l="1"/>
  <c r="F38" i="1" s="1"/>
  <c r="F22" i="1" l="1"/>
  <c r="F23" i="1" s="1"/>
  <c r="D21" i="1"/>
  <c r="F45" i="1" l="1"/>
  <c r="F46" i="1" l="1"/>
  <c r="F47" i="1" s="1"/>
  <c r="F48" i="1" l="1"/>
  <c r="F49" i="1" s="1"/>
</calcChain>
</file>

<file path=xl/sharedStrings.xml><?xml version="1.0" encoding="utf-8"?>
<sst xmlns="http://schemas.openxmlformats.org/spreadsheetml/2006/main" count="80" uniqueCount="59">
  <si>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</si>
  <si>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</si>
  <si>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</si>
  <si>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</si>
  <si>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</si>
  <si>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</si>
  <si>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</si>
  <si>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</si>
  <si>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</si>
  <si>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</si>
  <si>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</si>
  <si>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</si>
  <si>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A.1.</t>
  </si>
  <si>
    <t>A.2.</t>
  </si>
  <si>
    <t>B.1.</t>
  </si>
  <si>
    <t>B.2.</t>
  </si>
  <si>
    <t>C.1.</t>
  </si>
  <si>
    <t>C.2.</t>
  </si>
  <si>
    <t>A.</t>
  </si>
  <si>
    <t>B.</t>
  </si>
  <si>
    <t>C.</t>
  </si>
  <si>
    <t>Stundensatz für:</t>
  </si>
  <si>
    <t>B.3.</t>
  </si>
  <si>
    <t>Stundensätze gemäß Vertrag §7 (9)</t>
  </si>
  <si>
    <t>C.3.</t>
  </si>
  <si>
    <t>C.4.</t>
  </si>
  <si>
    <t>C.5.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</si>
  <si>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</si>
  <si>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</si>
  <si>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</si>
  <si>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</si>
  <si>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</si>
  <si>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den Mitarbeiter / Dipl.Ing.  (Architekten / Ingenieure)</t>
  </si>
  <si>
    <t>davon Leistungsphase 9   (  2 %)</t>
  </si>
  <si>
    <t>davon Leistungsphase 5   (25 %)</t>
  </si>
  <si>
    <t xml:space="preserve">Zusammenfassung </t>
  </si>
  <si>
    <t>Umbauzuschlag</t>
  </si>
  <si>
    <t>Technische Zeichner und sonstige Mitarbeiter</t>
  </si>
  <si>
    <t>Honorarerstangebot des Büros  (Angabe Name+Adresse):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</si>
  <si>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        
                                                </t>
    </r>
  </si>
  <si>
    <t>Objektplanung Freianlagen</t>
  </si>
  <si>
    <t>davon Leistungsphase 1   (  3 %)</t>
  </si>
  <si>
    <t>davon Leistungsphase 2   (10 %)</t>
  </si>
  <si>
    <t>davon Leistungsphase 3   (16 %)</t>
  </si>
  <si>
    <t>davon Leistungsphase 4   (  4 %)</t>
  </si>
  <si>
    <t>davon Leistungsphase 6   (  7 %)</t>
  </si>
  <si>
    <t>davon Leistungsphase 7   (  3 %)</t>
  </si>
  <si>
    <t>davon Leistungsphase 8   (30 %)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</si>
  <si>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07.08.2024)</t>
    </r>
  </si>
  <si>
    <t xml:space="preserve">Summe Grundleistungen OPL FA BSZ inkl. Umbauzuschlag         </t>
  </si>
  <si>
    <t xml:space="preserve">Summe Grundleistungen OPL FA BSZ LPH 1 - 9  (100 %)              </t>
  </si>
  <si>
    <t xml:space="preserve">Summe Grundleistungen OPL FA Sporthalle LPH 1 - 9  (100 %)              </t>
  </si>
  <si>
    <t xml:space="preserve">Summe Grundleistungen OPL FA Sporthalle inkl. Umbauzuschlag         </t>
  </si>
  <si>
    <t>Gesamthonorar ohne Nebenkosten (A.1.-A.2.)</t>
  </si>
  <si>
    <t>Honorar Grundleistungen Objektplanung Freianlagen zur Sporthalle (Freianlagenteil B)</t>
  </si>
  <si>
    <t>Honorar Grundleistungen Objektplanung Freianlagen zum BSZ (Freianlagenteil A)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</si>
  <si>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250.410,23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IV, anrechenb. Kosten: 1.495.798,32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</si>
  <si>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138.526,15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IV, anrechenb. Kosten: 743.058,82 Euro netto, bei 100% Leistungsumfang für LP 1-9)</t>
    </r>
    <r>
      <rPr>
        <sz val="10"/>
        <rFont val="Arial"/>
        <family val="2"/>
      </rPr>
      <t xml:space="preserve">
</t>
    </r>
  </si>
  <si>
    <t>Modernisierung BSZ 12 Robert-Blum-Schule Haus 2 und 3-Feld Sporthalle 
Rosenowstraße 56, 04357 Leipzig
Los 2 – Vergabe der Objektplanung Freianlagen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</si>
</sst>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3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6" xfId="2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0" fontId="2" fillId="0" borderId="1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31" xfId="0" applyFont="1" applyBorder="1" applyAlignment="1">
      <alignment vertical="center" wrapText="1"/>
    </xf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164" fontId="1" fillId="0" borderId="3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164" fontId="0" fillId="0" borderId="0" xfId="0" applyNumberFormat="1"/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showRuler="0" zoomScaleNormal="100" workbookViewId="0">
      <selection activeCell="E12" sqref="E12"/>
    </sheetView>
  </sheetViews>
  <sheetFormatPr baseColWidth="10" defaultColWidth="11.44140625" defaultRowHeight="13.2" x14ac:dyDescent="0.25"/>
  <cols>
    <col min="1" max="1" width="7" style="14" bestFit="1" customWidth="1"/>
    <col min="2" max="2" width="42" style="14" customWidth="1"/>
    <col min="3" max="3" width="33.44140625" style="14" customWidth="1"/>
    <col min="4" max="4" width="13.88671875" style="14" customWidth="1"/>
    <col min="5" max="5" width="14.5546875" style="14" customWidth="1"/>
    <col min="6" max="6" width="16.33203125" style="14" customWidth="1"/>
    <col min="7" max="7" width="6.44140625" style="14" customWidth="1"/>
    <col min="8" max="8" width="11.44140625" style="14"/>
    <col min="9" max="9" width="11.6640625" style="14" bestFit="1" customWidth="1"/>
    <col min="10" max="16384" width="11.44140625" style="14"/>
  </cols>
  <sheetData>
    <row r="1" spans="1:9" s="6" customFormat="1" ht="39.75" customHeight="1" x14ac:dyDescent="0.3">
      <c r="A1" s="76" t="s">
        <v>58</v>
      </c>
      <c r="B1" s="76"/>
      <c r="C1" s="76"/>
      <c r="D1" s="76"/>
      <c r="E1" s="75" t="s">
        <v>48</v>
      </c>
      <c r="F1" s="75"/>
    </row>
    <row r="2" spans="1:9" s="7" customFormat="1" ht="8.25" customHeight="1" x14ac:dyDescent="0.25">
      <c r="A2" s="76"/>
      <c r="B2" s="76"/>
      <c r="C2" s="76"/>
      <c r="D2" s="76"/>
      <c r="E2" s="41"/>
      <c r="F2" s="42"/>
    </row>
    <row r="3" spans="1:9" s="7" customFormat="1" ht="16.5" customHeight="1" thickBot="1" x14ac:dyDescent="0.3">
      <c r="A3" s="41"/>
      <c r="B3" s="41"/>
      <c r="C3" s="85" t="s">
        <v>38</v>
      </c>
      <c r="D3" s="85"/>
      <c r="E3" s="85"/>
      <c r="F3" s="85"/>
    </row>
    <row r="4" spans="1:9" s="8" customFormat="1" ht="41.25" customHeight="1" thickBot="1" x14ac:dyDescent="0.3">
      <c r="A4" s="77" t="s">
        <v>39</v>
      </c>
      <c r="B4" s="78"/>
      <c r="C4" s="82"/>
      <c r="D4" s="83"/>
      <c r="E4" s="83"/>
      <c r="F4" s="84"/>
    </row>
    <row r="5" spans="1:9" s="5" customFormat="1" ht="6" customHeight="1" thickBot="1" x14ac:dyDescent="0.3">
      <c r="A5" s="9"/>
      <c r="B5" s="10"/>
      <c r="C5" s="10"/>
      <c r="D5" s="10"/>
      <c r="E5" s="10"/>
      <c r="F5" s="43"/>
    </row>
    <row r="6" spans="1:9" s="5" customFormat="1" ht="13.8" thickBot="1" x14ac:dyDescent="0.3">
      <c r="A6" s="79" t="s">
        <v>3</v>
      </c>
      <c r="B6" s="80"/>
      <c r="C6" s="80"/>
      <c r="D6" s="80"/>
      <c r="E6" s="80"/>
      <c r="F6" s="81"/>
    </row>
    <row r="7" spans="1:9" s="5" customFormat="1" ht="6" customHeight="1" thickBot="1" x14ac:dyDescent="0.3">
      <c r="A7" s="44"/>
      <c r="B7" s="44"/>
      <c r="C7" s="44"/>
      <c r="D7" s="44"/>
      <c r="E7" s="44"/>
      <c r="F7" s="44"/>
    </row>
    <row r="8" spans="1:9" s="11" customFormat="1" ht="15" customHeight="1" x14ac:dyDescent="0.25">
      <c r="A8" s="31" t="s">
        <v>18</v>
      </c>
      <c r="B8" s="61" t="s">
        <v>40</v>
      </c>
      <c r="C8" s="62"/>
      <c r="D8" s="62"/>
      <c r="E8" s="62"/>
      <c r="F8" s="63"/>
      <c r="G8" s="4"/>
    </row>
    <row r="9" spans="1:9" s="24" customFormat="1" ht="15" customHeight="1" x14ac:dyDescent="0.25">
      <c r="A9" s="52" t="s">
        <v>12</v>
      </c>
      <c r="B9" s="53" t="s">
        <v>55</v>
      </c>
      <c r="C9" s="54"/>
      <c r="D9" s="54"/>
      <c r="E9" s="54"/>
      <c r="F9" s="64"/>
    </row>
    <row r="10" spans="1:9" s="24" customFormat="1" ht="21" customHeight="1" x14ac:dyDescent="0.25">
      <c r="A10" s="32" t="s">
        <v>9</v>
      </c>
      <c r="B10" s="65" t="s">
        <v>0</v>
      </c>
      <c r="C10" s="66"/>
      <c r="D10" s="50" t="s">
        <v>2</v>
      </c>
      <c r="E10" s="50" t="s">
        <v>5</v>
      </c>
      <c r="F10" s="51" t="s">
        <v>1</v>
      </c>
    </row>
    <row r="11" spans="1:9" s="12" customFormat="1" ht="50.25" customHeight="1" x14ac:dyDescent="0.25">
      <c r="A11" s="39"/>
      <c r="B11" s="67" t="s">
        <v>56</v>
      </c>
      <c r="C11" s="68"/>
      <c r="D11" s="3">
        <v>250410.23</v>
      </c>
      <c r="E11" s="37" t="s">
        <v>27</v>
      </c>
      <c r="F11" s="15"/>
      <c r="I11" s="45"/>
    </row>
    <row r="12" spans="1:9" s="5" customFormat="1" ht="15" customHeight="1" x14ac:dyDescent="0.25">
      <c r="A12" s="27"/>
      <c r="B12" s="49" t="s">
        <v>41</v>
      </c>
      <c r="C12" s="48"/>
      <c r="D12" s="1">
        <f>(0.03*D$11)</f>
        <v>7512.3068999999996</v>
      </c>
      <c r="E12" s="16"/>
      <c r="F12" s="15">
        <f t="shared" ref="F12:F20" si="0">$D12*E12</f>
        <v>0</v>
      </c>
    </row>
    <row r="13" spans="1:9" s="5" customFormat="1" ht="15" customHeight="1" x14ac:dyDescent="0.25">
      <c r="A13" s="27"/>
      <c r="B13" s="49" t="s">
        <v>42</v>
      </c>
      <c r="C13" s="48"/>
      <c r="D13" s="1">
        <f>0.1*D$11</f>
        <v>25041.023000000001</v>
      </c>
      <c r="E13" s="16"/>
      <c r="F13" s="15">
        <f t="shared" si="0"/>
        <v>0</v>
      </c>
    </row>
    <row r="14" spans="1:9" s="5" customFormat="1" ht="15" customHeight="1" x14ac:dyDescent="0.25">
      <c r="A14" s="27"/>
      <c r="B14" s="49" t="s">
        <v>43</v>
      </c>
      <c r="C14" s="48"/>
      <c r="D14" s="1">
        <f>(0.16*D$11)</f>
        <v>40065.6368</v>
      </c>
      <c r="E14" s="16"/>
      <c r="F14" s="15">
        <f t="shared" si="0"/>
        <v>0</v>
      </c>
    </row>
    <row r="15" spans="1:9" s="5" customFormat="1" ht="15" customHeight="1" x14ac:dyDescent="0.25">
      <c r="A15" s="27"/>
      <c r="B15" s="49" t="s">
        <v>44</v>
      </c>
      <c r="C15" s="48"/>
      <c r="D15" s="1">
        <f>0.04*D$11</f>
        <v>10016.4092</v>
      </c>
      <c r="E15" s="16"/>
      <c r="F15" s="15">
        <f t="shared" si="0"/>
        <v>0</v>
      </c>
    </row>
    <row r="16" spans="1:9" s="5" customFormat="1" ht="15" customHeight="1" x14ac:dyDescent="0.25">
      <c r="A16" s="27"/>
      <c r="B16" s="49" t="s">
        <v>34</v>
      </c>
      <c r="C16" s="48"/>
      <c r="D16" s="1">
        <f>0.25*D$11</f>
        <v>62602.557500000003</v>
      </c>
      <c r="E16" s="16"/>
      <c r="F16" s="15">
        <f t="shared" si="0"/>
        <v>0</v>
      </c>
    </row>
    <row r="17" spans="1:9" s="5" customFormat="1" ht="15" customHeight="1" x14ac:dyDescent="0.25">
      <c r="A17" s="27"/>
      <c r="B17" s="49" t="s">
        <v>45</v>
      </c>
      <c r="C17" s="48"/>
      <c r="D17" s="1">
        <f>0.07*D$11</f>
        <v>17528.716100000001</v>
      </c>
      <c r="E17" s="16"/>
      <c r="F17" s="15">
        <f t="shared" si="0"/>
        <v>0</v>
      </c>
    </row>
    <row r="18" spans="1:9" s="5" customFormat="1" ht="15" customHeight="1" x14ac:dyDescent="0.25">
      <c r="A18" s="27"/>
      <c r="B18" s="49" t="s">
        <v>46</v>
      </c>
      <c r="C18" s="48"/>
      <c r="D18" s="1">
        <f>0.03*D$11</f>
        <v>7512.3068999999996</v>
      </c>
      <c r="E18" s="16"/>
      <c r="F18" s="15">
        <f t="shared" si="0"/>
        <v>0</v>
      </c>
    </row>
    <row r="19" spans="1:9" s="5" customFormat="1" ht="15" customHeight="1" x14ac:dyDescent="0.25">
      <c r="A19" s="27"/>
      <c r="B19" s="49" t="s">
        <v>47</v>
      </c>
      <c r="C19" s="48"/>
      <c r="D19" s="1">
        <f>0.3*D$11</f>
        <v>75123.069000000003</v>
      </c>
      <c r="E19" s="16"/>
      <c r="F19" s="15">
        <f t="shared" si="0"/>
        <v>0</v>
      </c>
    </row>
    <row r="20" spans="1:9" s="5" customFormat="1" ht="15" customHeight="1" x14ac:dyDescent="0.25">
      <c r="A20" s="27"/>
      <c r="B20" s="49" t="s">
        <v>33</v>
      </c>
      <c r="C20" s="48"/>
      <c r="D20" s="1">
        <f>0.02*D$11</f>
        <v>5008.2046</v>
      </c>
      <c r="E20" s="16"/>
      <c r="F20" s="15">
        <f t="shared" si="0"/>
        <v>0</v>
      </c>
    </row>
    <row r="21" spans="1:9" s="5" customFormat="1" ht="20.100000000000001" customHeight="1" x14ac:dyDescent="0.25">
      <c r="A21" s="27"/>
      <c r="B21" s="69" t="s">
        <v>50</v>
      </c>
      <c r="C21" s="70"/>
      <c r="D21" s="3">
        <f>SUM(D12:D20)</f>
        <v>250410.22999999998</v>
      </c>
      <c r="E21" s="13"/>
      <c r="F21" s="2">
        <f>SUM(F12:F20)</f>
        <v>0</v>
      </c>
    </row>
    <row r="22" spans="1:9" s="5" customFormat="1" ht="15" customHeight="1" x14ac:dyDescent="0.25">
      <c r="A22" s="27"/>
      <c r="B22" s="46" t="s">
        <v>36</v>
      </c>
      <c r="C22" s="71" t="s">
        <v>11</v>
      </c>
      <c r="D22" s="72"/>
      <c r="E22" s="47"/>
      <c r="F22" s="22">
        <f>ROUND(E22*F21,2)</f>
        <v>0</v>
      </c>
    </row>
    <row r="23" spans="1:9" s="5" customFormat="1" ht="20.100000000000001" customHeight="1" thickBot="1" x14ac:dyDescent="0.3">
      <c r="A23" s="30"/>
      <c r="B23" s="73" t="s">
        <v>49</v>
      </c>
      <c r="C23" s="74"/>
      <c r="D23" s="74"/>
      <c r="E23" s="60"/>
      <c r="F23" s="19">
        <f>SUM(F21:F22)</f>
        <v>0</v>
      </c>
    </row>
    <row r="24" spans="1:9" s="24" customFormat="1" ht="15" customHeight="1" x14ac:dyDescent="0.25">
      <c r="A24" s="52" t="s">
        <v>13</v>
      </c>
      <c r="B24" s="53" t="s">
        <v>54</v>
      </c>
      <c r="C24" s="54"/>
      <c r="D24" s="54"/>
      <c r="E24" s="54"/>
      <c r="F24" s="64"/>
    </row>
    <row r="25" spans="1:9" s="24" customFormat="1" ht="21" customHeight="1" x14ac:dyDescent="0.25">
      <c r="A25" s="32" t="s">
        <v>9</v>
      </c>
      <c r="B25" s="65" t="s">
        <v>0</v>
      </c>
      <c r="C25" s="66"/>
      <c r="D25" s="50" t="s">
        <v>2</v>
      </c>
      <c r="E25" s="50" t="s">
        <v>5</v>
      </c>
      <c r="F25" s="51" t="s">
        <v>1</v>
      </c>
    </row>
    <row r="26" spans="1:9" s="12" customFormat="1" ht="50.25" customHeight="1" x14ac:dyDescent="0.25">
      <c r="A26" s="39"/>
      <c r="B26" s="67" t="s">
        <v>57</v>
      </c>
      <c r="C26" s="68"/>
      <c r="D26" s="3">
        <v>138526.15</v>
      </c>
      <c r="E26" s="37" t="s">
        <v>27</v>
      </c>
      <c r="F26" s="15"/>
      <c r="I26" s="45"/>
    </row>
    <row r="27" spans="1:9" s="5" customFormat="1" ht="15" customHeight="1" x14ac:dyDescent="0.25">
      <c r="A27" s="27"/>
      <c r="B27" s="49" t="s">
        <v>41</v>
      </c>
      <c r="C27" s="48"/>
      <c r="D27" s="1">
        <f>(0.03*D$26)</f>
        <v>4155.7844999999998</v>
      </c>
      <c r="E27" s="16"/>
      <c r="F27" s="15">
        <f t="shared" ref="F27:F35" si="1">$D27*E27</f>
        <v>0</v>
      </c>
    </row>
    <row r="28" spans="1:9" s="5" customFormat="1" ht="15" customHeight="1" x14ac:dyDescent="0.25">
      <c r="A28" s="27"/>
      <c r="B28" s="49" t="s">
        <v>42</v>
      </c>
      <c r="C28" s="48"/>
      <c r="D28" s="1">
        <f>0.1*D$26</f>
        <v>13852.615</v>
      </c>
      <c r="E28" s="16"/>
      <c r="F28" s="15">
        <f t="shared" si="1"/>
        <v>0</v>
      </c>
    </row>
    <row r="29" spans="1:9" s="5" customFormat="1" ht="15" customHeight="1" x14ac:dyDescent="0.25">
      <c r="A29" s="27"/>
      <c r="B29" s="49" t="s">
        <v>43</v>
      </c>
      <c r="C29" s="48"/>
      <c r="D29" s="1">
        <f>(0.16*D$26)</f>
        <v>22164.184000000001</v>
      </c>
      <c r="E29" s="16"/>
      <c r="F29" s="15">
        <f t="shared" si="1"/>
        <v>0</v>
      </c>
    </row>
    <row r="30" spans="1:9" s="5" customFormat="1" ht="15" customHeight="1" x14ac:dyDescent="0.25">
      <c r="A30" s="27"/>
      <c r="B30" s="49" t="s">
        <v>44</v>
      </c>
      <c r="C30" s="48"/>
      <c r="D30" s="1">
        <f>0.04*D$26</f>
        <v>5541.0460000000003</v>
      </c>
      <c r="E30" s="16"/>
      <c r="F30" s="15">
        <f t="shared" si="1"/>
        <v>0</v>
      </c>
    </row>
    <row r="31" spans="1:9" s="5" customFormat="1" ht="15" customHeight="1" x14ac:dyDescent="0.25">
      <c r="A31" s="27"/>
      <c r="B31" s="49" t="s">
        <v>34</v>
      </c>
      <c r="C31" s="48"/>
      <c r="D31" s="1">
        <f>0.25*D$26</f>
        <v>34631.537499999999</v>
      </c>
      <c r="E31" s="16"/>
      <c r="F31" s="15">
        <f t="shared" si="1"/>
        <v>0</v>
      </c>
    </row>
    <row r="32" spans="1:9" s="5" customFormat="1" ht="15" customHeight="1" x14ac:dyDescent="0.25">
      <c r="A32" s="27"/>
      <c r="B32" s="49" t="s">
        <v>45</v>
      </c>
      <c r="C32" s="48"/>
      <c r="D32" s="1">
        <f>0.07*D$26</f>
        <v>9696.8305</v>
      </c>
      <c r="E32" s="16"/>
      <c r="F32" s="15">
        <f t="shared" si="1"/>
        <v>0</v>
      </c>
    </row>
    <row r="33" spans="1:7" s="5" customFormat="1" ht="15" customHeight="1" x14ac:dyDescent="0.25">
      <c r="A33" s="27"/>
      <c r="B33" s="49" t="s">
        <v>46</v>
      </c>
      <c r="C33" s="48"/>
      <c r="D33" s="1">
        <f>0.03*D$26</f>
        <v>4155.7844999999998</v>
      </c>
      <c r="E33" s="16"/>
      <c r="F33" s="15">
        <f t="shared" si="1"/>
        <v>0</v>
      </c>
    </row>
    <row r="34" spans="1:7" s="5" customFormat="1" ht="15" customHeight="1" x14ac:dyDescent="0.25">
      <c r="A34" s="27"/>
      <c r="B34" s="49" t="s">
        <v>47</v>
      </c>
      <c r="C34" s="48"/>
      <c r="D34" s="1">
        <f>0.3*D$26</f>
        <v>41557.844999999994</v>
      </c>
      <c r="E34" s="16"/>
      <c r="F34" s="15">
        <f t="shared" si="1"/>
        <v>0</v>
      </c>
    </row>
    <row r="35" spans="1:7" s="5" customFormat="1" ht="15" customHeight="1" x14ac:dyDescent="0.25">
      <c r="A35" s="27"/>
      <c r="B35" s="49" t="s">
        <v>33</v>
      </c>
      <c r="C35" s="48"/>
      <c r="D35" s="1">
        <f>0.02*D$26</f>
        <v>2770.5230000000001</v>
      </c>
      <c r="E35" s="16"/>
      <c r="F35" s="15">
        <f t="shared" si="1"/>
        <v>0</v>
      </c>
    </row>
    <row r="36" spans="1:7" s="5" customFormat="1" ht="20.100000000000001" customHeight="1" x14ac:dyDescent="0.25">
      <c r="A36" s="27"/>
      <c r="B36" s="69" t="s">
        <v>51</v>
      </c>
      <c r="C36" s="70"/>
      <c r="D36" s="3">
        <f>SUM(D27:D35)</f>
        <v>138526.14999999997</v>
      </c>
      <c r="E36" s="13"/>
      <c r="F36" s="2">
        <f>SUM(F27:F35)</f>
        <v>0</v>
      </c>
    </row>
    <row r="37" spans="1:7" s="5" customFormat="1" ht="15" customHeight="1" x14ac:dyDescent="0.25">
      <c r="A37" s="27"/>
      <c r="B37" s="46" t="s">
        <v>36</v>
      </c>
      <c r="C37" s="71" t="s">
        <v>11</v>
      </c>
      <c r="D37" s="72"/>
      <c r="E37" s="47"/>
      <c r="F37" s="22">
        <f>ROUND(E37*F36,2)</f>
        <v>0</v>
      </c>
    </row>
    <row r="38" spans="1:7" s="5" customFormat="1" ht="20.100000000000001" customHeight="1" thickBot="1" x14ac:dyDescent="0.3">
      <c r="A38" s="30"/>
      <c r="B38" s="73" t="s">
        <v>52</v>
      </c>
      <c r="C38" s="74"/>
      <c r="D38" s="74"/>
      <c r="E38" s="60"/>
      <c r="F38" s="19">
        <f>SUM(F36:F37)</f>
        <v>0</v>
      </c>
    </row>
    <row r="39" spans="1:7" s="11" customFormat="1" ht="15" customHeight="1" x14ac:dyDescent="0.25">
      <c r="A39" s="31" t="s">
        <v>19</v>
      </c>
      <c r="B39" s="61" t="s">
        <v>23</v>
      </c>
      <c r="C39" s="62"/>
      <c r="D39" s="62"/>
      <c r="E39" s="62"/>
      <c r="F39" s="63"/>
      <c r="G39" s="4"/>
    </row>
    <row r="40" spans="1:7" s="24" customFormat="1" ht="16.5" customHeight="1" x14ac:dyDescent="0.25">
      <c r="A40" s="32" t="s">
        <v>9</v>
      </c>
      <c r="B40" s="88" t="s">
        <v>21</v>
      </c>
      <c r="C40" s="86"/>
      <c r="D40" s="33"/>
      <c r="E40" s="86" t="s">
        <v>29</v>
      </c>
      <c r="F40" s="87"/>
    </row>
    <row r="41" spans="1:7" s="5" customFormat="1" ht="24.75" customHeight="1" x14ac:dyDescent="0.25">
      <c r="A41" s="34" t="s">
        <v>14</v>
      </c>
      <c r="B41" s="97" t="s">
        <v>28</v>
      </c>
      <c r="C41" s="98"/>
      <c r="D41" s="28"/>
      <c r="E41" s="99"/>
      <c r="F41" s="100"/>
    </row>
    <row r="42" spans="1:7" s="5" customFormat="1" ht="24.75" customHeight="1" x14ac:dyDescent="0.25">
      <c r="A42" s="34" t="s">
        <v>15</v>
      </c>
      <c r="B42" s="97" t="s">
        <v>32</v>
      </c>
      <c r="C42" s="98"/>
      <c r="D42" s="28"/>
      <c r="E42" s="99"/>
      <c r="F42" s="100"/>
    </row>
    <row r="43" spans="1:7" s="5" customFormat="1" ht="24.75" customHeight="1" thickBot="1" x14ac:dyDescent="0.3">
      <c r="A43" s="30" t="s">
        <v>22</v>
      </c>
      <c r="B43" s="92" t="s">
        <v>37</v>
      </c>
      <c r="C43" s="93"/>
      <c r="D43" s="94"/>
      <c r="E43" s="95"/>
      <c r="F43" s="96"/>
    </row>
    <row r="44" spans="1:7" s="11" customFormat="1" ht="15" customHeight="1" x14ac:dyDescent="0.25">
      <c r="A44" s="31" t="s">
        <v>20</v>
      </c>
      <c r="B44" s="61" t="s">
        <v>35</v>
      </c>
      <c r="C44" s="62"/>
      <c r="D44" s="62"/>
      <c r="E44" s="62"/>
      <c r="F44" s="63"/>
      <c r="G44" s="4"/>
    </row>
    <row r="45" spans="1:7" s="5" customFormat="1" ht="24.75" customHeight="1" x14ac:dyDescent="0.25">
      <c r="A45" s="40" t="s">
        <v>16</v>
      </c>
      <c r="B45" s="55" t="s">
        <v>53</v>
      </c>
      <c r="C45" s="55"/>
      <c r="D45" s="56"/>
      <c r="E45" s="57" t="s">
        <v>6</v>
      </c>
      <c r="F45" s="58">
        <f>F23+F38</f>
        <v>0</v>
      </c>
    </row>
    <row r="46" spans="1:7" s="5" customFormat="1" ht="24.75" customHeight="1" x14ac:dyDescent="0.25">
      <c r="A46" s="26" t="s">
        <v>17</v>
      </c>
      <c r="B46" s="28" t="s">
        <v>10</v>
      </c>
      <c r="C46" s="101" t="s">
        <v>11</v>
      </c>
      <c r="D46" s="102"/>
      <c r="E46" s="29"/>
      <c r="F46" s="22">
        <f>ROUND(E46*F45,2)</f>
        <v>0</v>
      </c>
    </row>
    <row r="47" spans="1:7" s="5" customFormat="1" ht="24.75" customHeight="1" x14ac:dyDescent="0.25">
      <c r="A47" s="34" t="s">
        <v>24</v>
      </c>
      <c r="B47" s="35" t="s">
        <v>8</v>
      </c>
      <c r="C47" s="35"/>
      <c r="D47" s="17"/>
      <c r="E47" s="13" t="s">
        <v>6</v>
      </c>
      <c r="F47" s="2">
        <f>F45+F46</f>
        <v>0</v>
      </c>
    </row>
    <row r="48" spans="1:7" s="5" customFormat="1" ht="24.75" customHeight="1" x14ac:dyDescent="0.25">
      <c r="A48" s="34" t="s">
        <v>25</v>
      </c>
      <c r="B48" s="35" t="s">
        <v>4</v>
      </c>
      <c r="C48" s="35"/>
      <c r="D48" s="20"/>
      <c r="E48" s="23">
        <v>0.19</v>
      </c>
      <c r="F48" s="21">
        <f>ROUND(E48*F47,2)</f>
        <v>0</v>
      </c>
    </row>
    <row r="49" spans="1:7" s="18" customFormat="1" ht="24.75" customHeight="1" thickBot="1" x14ac:dyDescent="0.3">
      <c r="A49" s="38" t="s">
        <v>26</v>
      </c>
      <c r="B49" s="35" t="s">
        <v>8</v>
      </c>
      <c r="C49" s="36"/>
      <c r="D49" s="36"/>
      <c r="E49" s="25" t="s">
        <v>7</v>
      </c>
      <c r="F49" s="19">
        <f>F47+F48</f>
        <v>0</v>
      </c>
    </row>
    <row r="50" spans="1:7" s="11" customFormat="1" ht="15" customHeight="1" x14ac:dyDescent="0.25">
      <c r="A50" s="31" t="s">
        <v>30</v>
      </c>
      <c r="B50" s="61" t="s">
        <v>31</v>
      </c>
      <c r="C50" s="62"/>
      <c r="D50" s="62"/>
      <c r="E50" s="62"/>
      <c r="F50" s="63"/>
      <c r="G50" s="4"/>
    </row>
    <row r="51" spans="1:7" ht="201" customHeight="1" thickBot="1" x14ac:dyDescent="0.3">
      <c r="A51" s="89"/>
      <c r="B51" s="90"/>
      <c r="C51" s="90"/>
      <c r="D51" s="90"/>
      <c r="E51" s="90"/>
      <c r="F51" s="91"/>
    </row>
  </sheetData>
  <sheetProtection algorithmName="SHA-512" hashValue="qhraZfGeYNNHjnma/niHdNkLcU3wLc69B6flwGpxMn4vTMXqqVaOmYhV7Hq3l7hwVn8vE8dPomCksmWTo/YVIA==" saltValue="p6xjhhEkV5LoJ0YgsKv6Mg==" spinCount="100000" sheet="1" selectLockedCells="1"/>
  <mergeCells count="26">
    <mergeCell ref="E40:F40"/>
    <mergeCell ref="B40:C40"/>
    <mergeCell ref="A51:F51"/>
    <mergeCell ref="B43:D43"/>
    <mergeCell ref="E43:F43"/>
    <mergeCell ref="B41:C41"/>
    <mergeCell ref="E41:F41"/>
    <mergeCell ref="B42:C42"/>
    <mergeCell ref="E42:F42"/>
    <mergeCell ref="C46:D46"/>
    <mergeCell ref="E1:F1"/>
    <mergeCell ref="A1:D2"/>
    <mergeCell ref="A4:B4"/>
    <mergeCell ref="A6:F6"/>
    <mergeCell ref="C4:F4"/>
    <mergeCell ref="C3:F3"/>
    <mergeCell ref="B10:C10"/>
    <mergeCell ref="B11:C11"/>
    <mergeCell ref="B21:C21"/>
    <mergeCell ref="C22:D22"/>
    <mergeCell ref="B23:D23"/>
    <mergeCell ref="B25:C25"/>
    <mergeCell ref="B26:C26"/>
    <mergeCell ref="B36:C36"/>
    <mergeCell ref="C37:D37"/>
    <mergeCell ref="B38:D38"/>
  </mergeCells>
  <phoneticPr fontId="0" type="noConversion"/>
  <printOptions horizontalCentered="1"/>
  <pageMargins left="0.23622047244094491" right="0.23622047244094491" top="0.35433070866141736" bottom="0.35433070866141736" header="0.31496062992125984" footer="0.31496062992125984"/>
  <pageSetup paperSize="8" fitToWidth="0" orientation="portrait" copies="4" r:id="rId1"/>
  <headerFooter alignWithMargins="0">
    <oddFooter>&amp;L&amp;8&lt;&amp;F&gt;&amp;C&amp;8Funke Management + Bauberatung
Prager Str. 60,  04317 Leipzig&amp;R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A319-5BDA-45ED-B13A-C5C75699033D}">
  <dimension ref="A2:B4"/>
  <sheetViews>
    <sheetView workbookViewId="0">
      <selection activeCell="A5" sqref="A5"/>
    </sheetView>
  </sheetViews>
  <sheetFormatPr baseColWidth="10" defaultColWidth="11.44140625" defaultRowHeight="13.2" x14ac:dyDescent="0.25"/>
  <cols>
    <col min="1" max="2" width="13.33203125" style="59" bestFit="1" customWidth="1"/>
    <col min="3" max="16384" width="11.44140625" style="59"/>
  </cols>
  <sheetData>
    <row r="2" spans="1:2" x14ac:dyDescent="0.25">
      <c r="A2" s="59">
        <v>3218016.25</v>
      </c>
      <c r="B2" s="59">
        <v>1706775</v>
      </c>
    </row>
    <row r="3" spans="1:2" x14ac:dyDescent="0.25">
      <c r="A3" s="59">
        <f>A2/1.19</f>
        <v>2704215.3361344538</v>
      </c>
      <c r="B3" s="59">
        <f>B2/1.19</f>
        <v>1434264.705882353</v>
      </c>
    </row>
    <row r="4" spans="1:2" x14ac:dyDescent="0.25">
      <c r="A4" s="59">
        <f>0.19*A3</f>
        <v>513800.91386554623</v>
      </c>
      <c r="B4" s="59">
        <f>0.19*B3</f>
        <v>272510.29411764705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Honorardatenblatt</vt:lpstr>
      <vt:lpstr>Tabelle1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Claudia Herrmann</cp:lastModifiedBy>
  <cp:lastPrinted>2024-08-08T09:00:32Z</cp:lastPrinted>
  <dcterms:created xsi:type="dcterms:W3CDTF">2011-08-17T11:10:42Z</dcterms:created>
  <dcterms:modified xsi:type="dcterms:W3CDTF">2024-08-08T09:01:49Z</dcterms:modified>
</cp:coreProperties>
</file>