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181_VgV_KH-Glauchau-Zentralapotheke\4_Angebotsphase\4.1_Aufforderung-zur-Angebotsabgabe\"/>
    </mc:Choice>
  </mc:AlternateContent>
  <xr:revisionPtr revIDLastSave="0" documentId="13_ncr:1_{FFEC99B0-C13E-43B9-B15F-306E6D19D01D}" xr6:coauthVersionLast="47" xr6:coauthVersionMax="47" xr10:uidLastSave="{00000000-0000-0000-0000-000000000000}"/>
  <bookViews>
    <workbookView xWindow="-120" yWindow="-120" windowWidth="29040" windowHeight="15990" tabRatio="518" firstSheet="1" activeTab="1" xr2:uid="{00000000-000D-0000-FFFF-FFFF00000000}"/>
  </bookViews>
  <sheets>
    <sheet name="Gesamtwertung" sheetId="3" r:id="rId1"/>
    <sheet name="Tabelle" sheetId="2" r:id="rId2"/>
  </sheets>
  <definedNames>
    <definedName name="_xlnm.Print_Titles" localSheetId="1">Tabelle!$1:$7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2" l="1"/>
  <c r="F64" i="2"/>
  <c r="D28" i="2"/>
  <c r="D24" i="2"/>
  <c r="F24" i="2" s="1"/>
  <c r="F12" i="2"/>
  <c r="D12" i="2"/>
  <c r="D53" i="2" l="1"/>
  <c r="F53" i="2" s="1"/>
  <c r="D52" i="2"/>
  <c r="F52" i="2" s="1"/>
  <c r="D51" i="2"/>
  <c r="F51" i="2" s="1"/>
  <c r="D50" i="2"/>
  <c r="F50" i="2" s="1"/>
  <c r="D49" i="2"/>
  <c r="F49" i="2" s="1"/>
  <c r="D48" i="2"/>
  <c r="D41" i="2"/>
  <c r="F41" i="2" s="1"/>
  <c r="D40" i="2"/>
  <c r="F40" i="2" s="1"/>
  <c r="D39" i="2"/>
  <c r="F39" i="2" s="1"/>
  <c r="D38" i="2"/>
  <c r="F38" i="2" s="1"/>
  <c r="D37" i="2"/>
  <c r="F37" i="2" s="1"/>
  <c r="D36" i="2"/>
  <c r="D29" i="2"/>
  <c r="F29" i="2" s="1"/>
  <c r="F28" i="2"/>
  <c r="D27" i="2"/>
  <c r="F27" i="2" s="1"/>
  <c r="D26" i="2"/>
  <c r="F26" i="2" s="1"/>
  <c r="D25" i="2"/>
  <c r="F25" i="2" s="1"/>
  <c r="D54" i="2" l="1"/>
  <c r="F48" i="2"/>
  <c r="F54" i="2" s="1"/>
  <c r="F55" i="2" s="1"/>
  <c r="F56" i="2" s="1"/>
  <c r="D42" i="2"/>
  <c r="F36" i="2"/>
  <c r="F42" i="2" s="1"/>
  <c r="F43" i="2" s="1"/>
  <c r="F44" i="2" s="1"/>
  <c r="F30" i="2"/>
  <c r="D30" i="2"/>
  <c r="F31" i="2" l="1"/>
  <c r="F32" i="2" s="1"/>
  <c r="D17" i="2"/>
  <c r="F17" i="2" s="1"/>
  <c r="D16" i="2"/>
  <c r="F16" i="2" s="1"/>
  <c r="D15" i="2"/>
  <c r="F15" i="2" s="1"/>
  <c r="D14" i="2"/>
  <c r="F14" i="2" s="1"/>
  <c r="D13" i="2"/>
  <c r="F13" i="2" s="1"/>
  <c r="F18" i="2" l="1"/>
  <c r="D18" i="2"/>
  <c r="E69" i="2" l="1"/>
  <c r="F77" i="2" s="1"/>
  <c r="F19" i="2" l="1"/>
  <c r="F20" i="2" s="1"/>
  <c r="F76" i="2" l="1"/>
  <c r="F78" i="2" s="1"/>
  <c r="F79" i="2" s="1"/>
  <c r="F80" i="2" s="1"/>
  <c r="L6" i="3"/>
  <c r="F6" i="3"/>
  <c r="J6" i="3"/>
  <c r="H6" i="3"/>
  <c r="D6" i="3"/>
  <c r="F81" i="2" l="1"/>
  <c r="F82" i="2" s="1"/>
  <c r="B6" i="3" l="1"/>
  <c r="E83" i="2"/>
  <c r="B10" i="3" l="1"/>
  <c r="B14" i="3" s="1"/>
  <c r="H10" i="3"/>
  <c r="H14" i="3" s="1"/>
  <c r="L10" i="3"/>
  <c r="L14" i="3" s="1"/>
  <c r="J10" i="3"/>
  <c r="J14" i="3" s="1"/>
  <c r="B15" i="3" l="1"/>
  <c r="H15" i="3"/>
  <c r="J15" i="3"/>
  <c r="L15" i="3"/>
  <c r="D10" i="3"/>
  <c r="D14" i="3" s="1"/>
  <c r="D15" i="3" s="1"/>
  <c r="F10" i="3" l="1"/>
  <c r="F14" i="3" s="1"/>
  <c r="F15" i="3" s="1"/>
</calcChain>
</file>

<file path=xl/sharedStrings.xml><?xml version="1.0" encoding="utf-8"?>
<sst xmlns="http://schemas.openxmlformats.org/spreadsheetml/2006/main" count="181" uniqueCount="126">
  <si>
    <t>Leistungsbild</t>
  </si>
  <si>
    <t>Honorarsumme</t>
  </si>
  <si>
    <t>Basis-Honorar</t>
  </si>
  <si>
    <t>Umsatzsteuer</t>
  </si>
  <si>
    <t>Faktor</t>
  </si>
  <si>
    <t>Netto</t>
  </si>
  <si>
    <t>Brutto</t>
  </si>
  <si>
    <t xml:space="preserve">Gesamthonorar inkl. Nebenkosten </t>
  </si>
  <si>
    <t>lfd. Nr.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</si>
  <si>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</si>
  <si>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</si>
  <si>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</si>
  <si>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</si>
  <si>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</si>
  <si>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</si>
  <si>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</si>
  <si>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</si>
  <si>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</si>
  <si>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B.3.</t>
  </si>
  <si>
    <t>C.3.</t>
  </si>
  <si>
    <t>C.4.</t>
  </si>
  <si>
    <t>C.5.</t>
  </si>
  <si>
    <t>D.</t>
  </si>
  <si>
    <t>Summe Honorare weitere Leistungen:</t>
  </si>
  <si>
    <t xml:space="preserve">Zusammenfassung </t>
  </si>
  <si>
    <t>Umbauzuschlag</t>
  </si>
  <si>
    <t>A.3.</t>
  </si>
  <si>
    <t>Technische Zeichner und sonstige Mitarbeiter</t>
  </si>
  <si>
    <t>C.6.</t>
  </si>
  <si>
    <t>Punktbewertung</t>
  </si>
  <si>
    <t>IPROconsult GmbH
Dresden</t>
  </si>
  <si>
    <t>Stundensatz:</t>
  </si>
  <si>
    <t>Stundensatz in Euro netto für:</t>
  </si>
  <si>
    <t>davon Leistungsphase 6   (  7 %)</t>
  </si>
  <si>
    <t>Einenkel Landschaftsarchitektur GmbH Leipzig</t>
  </si>
  <si>
    <t>studio polymorph
 Bernard &amp; Waszczuk  Berlin</t>
  </si>
  <si>
    <t>GFSL Gruen für Stadt + Leben LA eG Leipzig</t>
  </si>
  <si>
    <t>Spiel Raum Planung
A. Brüggemann
Leipzig</t>
  </si>
  <si>
    <t>EVERGREEN Landschaftsarchitekten  Dresden</t>
  </si>
  <si>
    <t>BG Isfort Architekten / ADA SP Architekten Dresden</t>
  </si>
  <si>
    <t>BG KKS Archit.+Ing./ Schubert + Horst Architekten Dresden</t>
  </si>
  <si>
    <t>BG Woltereck Fitzner / Rattey Schade 
 Leipzig</t>
  </si>
  <si>
    <t>Eßmann, Gärtner, Nieper Architekten GbR Leipzig</t>
  </si>
  <si>
    <t>Gruber+Popp Architekt:innen BDA
Berlin</t>
  </si>
  <si>
    <t>OPL Gebäude</t>
  </si>
  <si>
    <t>Bieter</t>
  </si>
  <si>
    <t>Honorar</t>
  </si>
  <si>
    <t>OPL Freianlagen</t>
  </si>
  <si>
    <t>Bewertung Preis</t>
  </si>
  <si>
    <t>Bewertung Bietergemeinschaft</t>
  </si>
  <si>
    <t>Gesamthonorar</t>
  </si>
  <si>
    <t>Bieter / Bietergemeinschaft</t>
  </si>
  <si>
    <t>Gruber+Popp BDA
studio polymorph
 Bernard &amp; Waszczuk  Berlin</t>
  </si>
  <si>
    <t>Woltereck Fitzner / Rattey Schade / GFSL Gruen für Stadt + Leben LA eG Leipzig</t>
  </si>
  <si>
    <t>KKS Archit.+Ing./ Schubert + Horst Architekten / EVERGREEN LA  
Dresden</t>
  </si>
  <si>
    <t>EGN Architekten GbR  / Spiel Raum Planung 
A. Brüggemann 
Leipzig</t>
  </si>
  <si>
    <t>IPROconsult GmbH
Dresden</t>
  </si>
  <si>
    <t>Gemeinschaftsschule und Sporthalle, Martin-Herrmann-Straße 1, 04249 Leipzig,
Modernisierung und Erweiterung: Vergabe der Objektplanung Gebäude und Freianlagen: 
Vergleich der Honorarangebote - Punktbewertung</t>
  </si>
  <si>
    <t>Isfort Architekten / ADA SP Architekten Dresden / Einenkel LA
Leipzig</t>
  </si>
  <si>
    <t>Klärende Punkte in Vergabeverhandlung</t>
  </si>
  <si>
    <t>Laufzeit für Projektplattform</t>
  </si>
  <si>
    <t>vorerst keine</t>
  </si>
  <si>
    <t>Honorar für Planung Ausstattung</t>
  </si>
  <si>
    <t xml:space="preserve">Konditionen Plattform und Anmerkungen im Vertrag zu §3 (2.3), §6.1 und §9.2 </t>
  </si>
  <si>
    <t>zur OPL Gebäude:</t>
  </si>
  <si>
    <t>zur OPL Freianlagen:</t>
  </si>
  <si>
    <t>Umfang Leistungen zu Koordinierte Leitungsplanung</t>
  </si>
  <si>
    <t>Umfang Leistungen zu Koordinierte Leitungsplanung und Umgang mit Kalkulation</t>
  </si>
  <si>
    <t>Std.-Satz für "Technische Zeichner und sonstige MA"</t>
  </si>
  <si>
    <t>Anmerkung zum Vertrag</t>
  </si>
  <si>
    <r>
      <t>Honorarerstangebote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27.11.2023)</t>
    </r>
  </si>
  <si>
    <t>den Auftragnehmer und Partner</t>
  </si>
  <si>
    <t xml:space="preserve">den Mitarbeiter </t>
  </si>
  <si>
    <t>D.6.</t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</si>
  <si>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</si>
  <si>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Protokoll Vergabeverhandlung        
                                                </t>
    </r>
  </si>
  <si>
    <t>Achtung:   Die hellblau hinterlegten Felder sind zwingend auszufüllen!</t>
  </si>
  <si>
    <t>Anmerkungen / Unterschrift</t>
  </si>
  <si>
    <t>Gesamtpreis</t>
  </si>
  <si>
    <t>Einzelpreis</t>
  </si>
  <si>
    <t>-</t>
  </si>
  <si>
    <t xml:space="preserve">Ersatzneubau Zentralapotheke Glauchau
Los 2 – Vergabe Ingenieurleistungen TGA HLSK, GLT 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</si>
  <si>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06.06.2024)</t>
    </r>
  </si>
  <si>
    <t>Planung technische Ausrüstung BMT</t>
  </si>
  <si>
    <t>Honorar Grundleistungen gemäß 7.2.4 Vertrag ALG 1</t>
  </si>
  <si>
    <t>davon Leistungsphase 4   (  2 %)</t>
  </si>
  <si>
    <t>davon Leistungsphase 5   (22 %)</t>
  </si>
  <si>
    <t>davon Leistungsphase 7   (  5 %)</t>
  </si>
  <si>
    <t>davon Leistungsphase 8   (35 %)</t>
  </si>
  <si>
    <t>davon Leistungsphase 9   (  1 %)</t>
  </si>
  <si>
    <t>Summe Grundleistung ALG 1</t>
  </si>
  <si>
    <t>Summe Grundleistungen ALG 1 inkl. UZ</t>
  </si>
  <si>
    <t>Honorar Grundleistungen gemäß 7.2.4 Vertrag ALG 2</t>
  </si>
  <si>
    <t>Summe Grundleistung ALG 2</t>
  </si>
  <si>
    <t>Summe Grundleistungen ALG 2 inkl. UZ</t>
  </si>
  <si>
    <t>Honorar Grundleistungen gemäß 7.2.4 Vertrag ALG 3</t>
  </si>
  <si>
    <t>Summe Grundleistung ALG 3</t>
  </si>
  <si>
    <t>Summe Grundleistungen ALG 3 inkl. UZ</t>
  </si>
  <si>
    <t>A.4.</t>
  </si>
  <si>
    <t>A.5.</t>
  </si>
  <si>
    <t>Honorar Grundleistungen gemäß 7.2.4 Vertrag ALG 8</t>
  </si>
  <si>
    <t>Summe Grundleistung ALG 8</t>
  </si>
  <si>
    <t>Summe Grundleistungen ALG 8 inkl. UZ</t>
  </si>
  <si>
    <t xml:space="preserve">Honorar besondere Leist. gem. 7.4 / Anlage 5 </t>
  </si>
  <si>
    <t>Einarbeitung in vorhandene Planungsunterlagen</t>
  </si>
  <si>
    <t xml:space="preserve">Mitwirkung bei der Wirtschaftlichkeitsuntersuchung </t>
  </si>
  <si>
    <t>Untersuchung ebenerdige Anlieferung</t>
  </si>
  <si>
    <t>Überarbeitung vorhandene Vor- und Entwurfsplanung</t>
  </si>
  <si>
    <t>Überprüfung und Anerkennung von Schalplänen</t>
  </si>
  <si>
    <t>Mitwirkung Wandansichten</t>
  </si>
  <si>
    <t>Mitwirkung Erstellung Raumbuch</t>
  </si>
  <si>
    <t>Fortschreiben der Ausführungspläne bis zum Bestand</t>
  </si>
  <si>
    <t>Mitwirkung Erstellung Verwendungsnachweis</t>
  </si>
  <si>
    <t>Stundensätze gemäß 7.5 Vertrag</t>
  </si>
  <si>
    <t>Gesamthonorar ohne Nebenkosten (A.1.-A.4.)</t>
  </si>
  <si>
    <t>Honorar besondere Leistungen (A.5.)</t>
  </si>
  <si>
    <t xml:space="preserve">Gesamthonorar ohne Nebenkosten </t>
  </si>
  <si>
    <t>Nebenkosten gemäß 7.6.1 Vertrag</t>
  </si>
  <si>
    <t>C.7.</t>
  </si>
  <si>
    <r>
      <t xml:space="preserve">Honorar Grundleistungen </t>
    </r>
    <r>
      <rPr>
        <sz val="8"/>
        <rFont val="Arial"/>
        <family val="2"/>
      </rPr>
      <t>(Basissatz, HZ II, AK: 90.320,62 Euro netto, Basishonorar:)</t>
    </r>
  </si>
  <si>
    <t>Sonstiger Zuschlag oder Abschlag</t>
  </si>
  <si>
    <r>
      <t xml:space="preserve">Honorar Grundleistungen </t>
    </r>
    <r>
      <rPr>
        <sz val="8"/>
        <rFont val="Arial"/>
        <family val="2"/>
      </rPr>
      <t>(Basissatz, HZ II, AK: 87.014,29 Euro netto, Basishonorar:)</t>
    </r>
  </si>
  <si>
    <r>
      <t xml:space="preserve">Honorar Grundleistungen </t>
    </r>
    <r>
      <rPr>
        <sz val="8"/>
        <rFont val="Arial"/>
        <family val="2"/>
      </rPr>
      <t>(Basissatz, HZ III, AK: 477.484,18 Euro netto, Basishonorar:)</t>
    </r>
  </si>
  <si>
    <r>
      <t xml:space="preserve">Honorar Grundleistungen </t>
    </r>
    <r>
      <rPr>
        <sz val="8"/>
        <rFont val="Arial"/>
        <family val="2"/>
      </rPr>
      <t>(Basissatz, HZ III, AK: 93.336,97 Euro netto, Basishonorar:)</t>
    </r>
  </si>
  <si>
    <t>Prüfung und Wertung von Nebenangeboten, 
Angabe durchschnittl. Honorar je Stück, (gerechnet mit 10 Stück)</t>
  </si>
  <si>
    <t>Überwachung Mangelbeseitigung über 5 Jahre, 
Angabe mittlerer Std.-Satz, gerechnet mit 50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</si>
</sst>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&quot;€ / Std.&quot;"/>
    <numFmt numFmtId="166" formatCode="#,##0.00\ &quot;Punkte&quot;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164" fontId="2" fillId="0" borderId="1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9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16" fontId="1" fillId="0" borderId="4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16" fontId="1" fillId="0" borderId="2" xfId="0" applyNumberFormat="1" applyFont="1" applyBorder="1" applyAlignment="1">
      <alignment horizontal="center" vertical="center" wrapText="1"/>
    </xf>
    <xf numFmtId="16" fontId="1" fillId="0" borderId="10" xfId="0" applyNumberFormat="1" applyFont="1" applyBorder="1" applyAlignment="1">
      <alignment horizontal="center" vertical="top" wrapText="1"/>
    </xf>
    <xf numFmtId="16" fontId="1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0" applyBorder="1"/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0" fillId="5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0" fillId="0" borderId="31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6" fontId="1" fillId="0" borderId="5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49" fontId="2" fillId="0" borderId="3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2" fillId="4" borderId="16" xfId="0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right" vertical="center"/>
    </xf>
    <xf numFmtId="10" fontId="2" fillId="0" borderId="41" xfId="1" applyNumberFormat="1" applyFont="1" applyFill="1" applyBorder="1" applyAlignment="1" applyProtection="1">
      <alignment horizontal="center" vertical="center"/>
    </xf>
    <xf numFmtId="164" fontId="1" fillId="3" borderId="17" xfId="0" applyNumberFormat="1" applyFont="1" applyFill="1" applyBorder="1" applyAlignment="1" applyProtection="1">
      <alignment vertical="center" wrapText="1"/>
      <protection locked="0"/>
    </xf>
    <xf numFmtId="164" fontId="0" fillId="0" borderId="35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1" fillId="5" borderId="32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1" fillId="0" borderId="32" xfId="0" applyFont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0" fillId="5" borderId="32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166" fontId="10" fillId="0" borderId="32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164" fontId="0" fillId="0" borderId="32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1" fillId="3" borderId="23" xfId="0" applyFont="1" applyFill="1" applyBorder="1" applyAlignment="1" applyProtection="1">
      <alignment horizontal="left" vertical="top" wrapText="1"/>
      <protection locked="0"/>
    </xf>
    <xf numFmtId="0" fontId="1" fillId="3" borderId="13" xfId="0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165" fontId="1" fillId="3" borderId="8" xfId="0" applyNumberFormat="1" applyFont="1" applyFill="1" applyBorder="1" applyAlignment="1" applyProtection="1">
      <alignment horizontal="center" vertical="center"/>
      <protection locked="0"/>
    </xf>
    <xf numFmtId="165" fontId="1" fillId="3" borderId="9" xfId="0" applyNumberFormat="1" applyFont="1" applyFill="1" applyBorder="1" applyAlignment="1" applyProtection="1">
      <alignment horizontal="center" vertical="center"/>
      <protection locked="0"/>
    </xf>
    <xf numFmtId="164" fontId="2" fillId="0" borderId="18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65" fontId="1" fillId="3" borderId="18" xfId="0" applyNumberFormat="1" applyFont="1" applyFill="1" applyBorder="1" applyAlignment="1" applyProtection="1">
      <alignment horizontal="center" vertical="center"/>
      <protection locked="0"/>
    </xf>
    <xf numFmtId="165" fontId="1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3" borderId="36" xfId="0" applyFont="1" applyFill="1" applyBorder="1" applyAlignment="1" applyProtection="1">
      <alignment horizontal="center" vertical="top" wrapText="1"/>
      <protection locked="0"/>
    </xf>
    <xf numFmtId="0" fontId="2" fillId="3" borderId="38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 applyProtection="1">
      <alignment horizontal="center" vertical="top" wrapText="1"/>
      <protection locked="0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38" xfId="0" applyNumberFormat="1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15" xfId="0" applyFont="1" applyBorder="1" applyAlignment="1">
      <alignment vertical="center"/>
    </xf>
    <xf numFmtId="2" fontId="1" fillId="3" borderId="40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2" fontId="1" fillId="3" borderId="40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>
      <alignment vertical="top"/>
    </xf>
    <xf numFmtId="4" fontId="2" fillId="0" borderId="32" xfId="0" applyNumberFormat="1" applyFont="1" applyBorder="1" applyAlignment="1">
      <alignment horizontal="center" vertical="top"/>
    </xf>
    <xf numFmtId="164" fontId="1" fillId="3" borderId="17" xfId="0" applyNumberFormat="1" applyFont="1" applyFill="1" applyBorder="1" applyAlignment="1" applyProtection="1">
      <alignment vertical="top" wrapText="1"/>
      <protection locked="0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5F9C-C181-4E9E-A7C0-8A036202E748}">
  <dimension ref="A1:M19"/>
  <sheetViews>
    <sheetView topLeftCell="A4" workbookViewId="0">
      <selection activeCell="N2" sqref="A2:XFD2"/>
    </sheetView>
  </sheetViews>
  <sheetFormatPr baseColWidth="10" defaultRowHeight="12.75" x14ac:dyDescent="0.2"/>
  <cols>
    <col min="1" max="1" width="25.42578125" customWidth="1"/>
    <col min="2" max="13" width="12.28515625" customWidth="1"/>
  </cols>
  <sheetData>
    <row r="1" spans="1:13" s="3" customFormat="1" ht="35.25" customHeight="1" x14ac:dyDescent="0.25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1" t="s">
        <v>70</v>
      </c>
      <c r="K1" s="91"/>
      <c r="L1" s="91"/>
      <c r="M1" s="91"/>
    </row>
    <row r="2" spans="1:13" s="4" customFormat="1" ht="26.2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1"/>
      <c r="K2" s="91"/>
      <c r="L2" s="91"/>
      <c r="M2" s="91"/>
    </row>
    <row r="3" spans="1:13" ht="13.5" thickBot="1" x14ac:dyDescent="0.25"/>
    <row r="4" spans="1:13" x14ac:dyDescent="0.2">
      <c r="A4" s="79" t="s">
        <v>44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s="40" customFormat="1" ht="39" customHeight="1" x14ac:dyDescent="0.2">
      <c r="A5" s="42" t="s">
        <v>45</v>
      </c>
      <c r="B5" s="71" t="s">
        <v>30</v>
      </c>
      <c r="C5" s="71"/>
      <c r="D5" s="71" t="s">
        <v>39</v>
      </c>
      <c r="E5" s="71"/>
      <c r="F5" s="71" t="s">
        <v>42</v>
      </c>
      <c r="G5" s="71"/>
      <c r="H5" s="71" t="s">
        <v>41</v>
      </c>
      <c r="I5" s="71"/>
      <c r="J5" s="71" t="s">
        <v>40</v>
      </c>
      <c r="K5" s="71"/>
      <c r="L5" s="71" t="s">
        <v>43</v>
      </c>
      <c r="M5" s="88"/>
    </row>
    <row r="6" spans="1:13" s="40" customFormat="1" ht="39" customHeight="1" x14ac:dyDescent="0.2">
      <c r="A6" s="43" t="s">
        <v>46</v>
      </c>
      <c r="B6" s="89">
        <f>Tabelle!F82</f>
        <v>0</v>
      </c>
      <c r="C6" s="89"/>
      <c r="D6" s="89" t="e">
        <f>Tabelle!#REF!</f>
        <v>#REF!</v>
      </c>
      <c r="E6" s="89"/>
      <c r="F6" s="89" t="e">
        <f>Tabelle!#REF!</f>
        <v>#REF!</v>
      </c>
      <c r="G6" s="89"/>
      <c r="H6" s="89" t="e">
        <f>Tabelle!#REF!</f>
        <v>#REF!</v>
      </c>
      <c r="I6" s="89"/>
      <c r="J6" s="89" t="e">
        <f>Tabelle!#REF!</f>
        <v>#REF!</v>
      </c>
      <c r="K6" s="89"/>
      <c r="L6" s="89" t="e">
        <f>Tabelle!#REF!</f>
        <v>#REF!</v>
      </c>
      <c r="M6" s="90"/>
    </row>
    <row r="7" spans="1:13" ht="40.5" customHeight="1" x14ac:dyDescent="0.2">
      <c r="A7" s="44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5"/>
    </row>
    <row r="8" spans="1:13" x14ac:dyDescent="0.2">
      <c r="A8" s="74" t="s">
        <v>47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s="40" customFormat="1" ht="39" customHeight="1" x14ac:dyDescent="0.2">
      <c r="A9" s="42" t="s">
        <v>45</v>
      </c>
      <c r="B9" s="71" t="s">
        <v>30</v>
      </c>
      <c r="C9" s="71"/>
      <c r="D9" s="71" t="s">
        <v>34</v>
      </c>
      <c r="E9" s="71"/>
      <c r="F9" s="71" t="s">
        <v>37</v>
      </c>
      <c r="G9" s="71"/>
      <c r="H9" s="71" t="s">
        <v>36</v>
      </c>
      <c r="I9" s="71"/>
      <c r="J9" s="71" t="s">
        <v>38</v>
      </c>
      <c r="K9" s="71"/>
      <c r="L9" s="71" t="s">
        <v>35</v>
      </c>
      <c r="M9" s="88"/>
    </row>
    <row r="10" spans="1:13" s="40" customFormat="1" ht="39" customHeight="1" thickBot="1" x14ac:dyDescent="0.25">
      <c r="A10" s="37" t="s">
        <v>46</v>
      </c>
      <c r="B10" s="69" t="e">
        <f>#REF!</f>
        <v>#REF!</v>
      </c>
      <c r="C10" s="69"/>
      <c r="D10" s="69" t="e">
        <f>#REF!</f>
        <v>#REF!</v>
      </c>
      <c r="E10" s="69"/>
      <c r="F10" s="69" t="e">
        <f>#REF!</f>
        <v>#REF!</v>
      </c>
      <c r="G10" s="69"/>
      <c r="H10" s="69" t="e">
        <f>#REF!</f>
        <v>#REF!</v>
      </c>
      <c r="I10" s="69"/>
      <c r="J10" s="69" t="e">
        <f>#REF!</f>
        <v>#REF!</v>
      </c>
      <c r="K10" s="69"/>
      <c r="L10" s="69" t="e">
        <f>#REF!</f>
        <v>#REF!</v>
      </c>
      <c r="M10" s="70"/>
    </row>
    <row r="11" spans="1:13" ht="53.45" customHeight="1" thickBot="1" x14ac:dyDescent="0.25"/>
    <row r="12" spans="1:13" x14ac:dyDescent="0.2">
      <c r="A12" s="79" t="s">
        <v>49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</row>
    <row r="13" spans="1:13" s="40" customFormat="1" ht="80.25" customHeight="1" x14ac:dyDescent="0.2">
      <c r="A13" s="46" t="s">
        <v>51</v>
      </c>
      <c r="B13" s="82" t="s">
        <v>56</v>
      </c>
      <c r="C13" s="82"/>
      <c r="D13" s="82" t="s">
        <v>58</v>
      </c>
      <c r="E13" s="82"/>
      <c r="F13" s="82" t="s">
        <v>55</v>
      </c>
      <c r="G13" s="82"/>
      <c r="H13" s="82" t="s">
        <v>53</v>
      </c>
      <c r="I13" s="82"/>
      <c r="J13" s="82" t="s">
        <v>54</v>
      </c>
      <c r="K13" s="82"/>
      <c r="L13" s="82" t="s">
        <v>52</v>
      </c>
      <c r="M13" s="83"/>
    </row>
    <row r="14" spans="1:13" s="10" customFormat="1" ht="39" customHeight="1" x14ac:dyDescent="0.2">
      <c r="A14" s="47" t="s">
        <v>50</v>
      </c>
      <c r="B14" s="86" t="e">
        <f>B6+B10</f>
        <v>#REF!</v>
      </c>
      <c r="C14" s="86"/>
      <c r="D14" s="86" t="e">
        <f>D6+D10</f>
        <v>#REF!</v>
      </c>
      <c r="E14" s="86"/>
      <c r="F14" s="86" t="e">
        <f>F6+F10</f>
        <v>#REF!</v>
      </c>
      <c r="G14" s="86"/>
      <c r="H14" s="86" t="e">
        <f>H6+H10</f>
        <v>#REF!</v>
      </c>
      <c r="I14" s="86"/>
      <c r="J14" s="86" t="e">
        <f>J6+J10</f>
        <v>#REF!</v>
      </c>
      <c r="K14" s="86"/>
      <c r="L14" s="86" t="e">
        <f>L6+L10</f>
        <v>#REF!</v>
      </c>
      <c r="M14" s="87"/>
    </row>
    <row r="15" spans="1:13" s="10" customFormat="1" ht="39" customHeight="1" x14ac:dyDescent="0.2">
      <c r="A15" s="48" t="s">
        <v>48</v>
      </c>
      <c r="B15" s="84" t="e">
        <f>$B$14*100/B14</f>
        <v>#REF!</v>
      </c>
      <c r="C15" s="84"/>
      <c r="D15" s="84" t="e">
        <f>$B$14*100/D14</f>
        <v>#REF!</v>
      </c>
      <c r="E15" s="84"/>
      <c r="F15" s="84" t="e">
        <f>$B$14*100/F14</f>
        <v>#REF!</v>
      </c>
      <c r="G15" s="84"/>
      <c r="H15" s="84" t="e">
        <f>$B$14*100/H14</f>
        <v>#REF!</v>
      </c>
      <c r="I15" s="84"/>
      <c r="J15" s="84" t="e">
        <f>$B$14*100/J14</f>
        <v>#REF!</v>
      </c>
      <c r="K15" s="84"/>
      <c r="L15" s="84" t="e">
        <f>$B$14*100/L14</f>
        <v>#REF!</v>
      </c>
      <c r="M15" s="85"/>
    </row>
    <row r="16" spans="1:13" x14ac:dyDescent="0.2">
      <c r="A16" s="49"/>
      <c r="M16" s="50"/>
    </row>
    <row r="17" spans="1:13" x14ac:dyDescent="0.2">
      <c r="A17" s="74" t="s">
        <v>59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s="40" customFormat="1" ht="51.75" customHeight="1" x14ac:dyDescent="0.2">
      <c r="A18" s="51" t="s">
        <v>64</v>
      </c>
      <c r="B18" s="77" t="s">
        <v>60</v>
      </c>
      <c r="C18" s="77"/>
      <c r="D18" s="77" t="s">
        <v>61</v>
      </c>
      <c r="E18" s="77"/>
      <c r="F18" s="77" t="s">
        <v>61</v>
      </c>
      <c r="G18" s="77"/>
      <c r="H18" s="77" t="s">
        <v>62</v>
      </c>
      <c r="I18" s="77"/>
      <c r="J18" s="77" t="s">
        <v>61</v>
      </c>
      <c r="K18" s="77"/>
      <c r="L18" s="77" t="s">
        <v>63</v>
      </c>
      <c r="M18" s="78"/>
    </row>
    <row r="19" spans="1:13" s="40" customFormat="1" ht="51.75" customHeight="1" thickBot="1" x14ac:dyDescent="0.25">
      <c r="A19" s="52" t="s">
        <v>65</v>
      </c>
      <c r="B19" s="72" t="s">
        <v>66</v>
      </c>
      <c r="C19" s="72"/>
      <c r="D19" s="72" t="s">
        <v>66</v>
      </c>
      <c r="E19" s="72"/>
      <c r="F19" s="72" t="s">
        <v>61</v>
      </c>
      <c r="G19" s="72"/>
      <c r="H19" s="72" t="s">
        <v>67</v>
      </c>
      <c r="I19" s="72"/>
      <c r="J19" s="72" t="s">
        <v>68</v>
      </c>
      <c r="K19" s="72"/>
      <c r="L19" s="72" t="s">
        <v>69</v>
      </c>
      <c r="M19" s="73"/>
    </row>
  </sheetData>
  <mergeCells count="60">
    <mergeCell ref="L6:M6"/>
    <mergeCell ref="J1:M2"/>
    <mergeCell ref="B5:C5"/>
    <mergeCell ref="D5:E5"/>
    <mergeCell ref="J5:K5"/>
    <mergeCell ref="H5:I5"/>
    <mergeCell ref="F5:G5"/>
    <mergeCell ref="L5:M5"/>
    <mergeCell ref="A4:M4"/>
    <mergeCell ref="B6:C6"/>
    <mergeCell ref="D6:E6"/>
    <mergeCell ref="J6:K6"/>
    <mergeCell ref="H6:I6"/>
    <mergeCell ref="F6:G6"/>
    <mergeCell ref="A1:I2"/>
    <mergeCell ref="H9:I9"/>
    <mergeCell ref="D9:E9"/>
    <mergeCell ref="J9:K9"/>
    <mergeCell ref="L9:M9"/>
    <mergeCell ref="A8:M8"/>
    <mergeCell ref="L15:M15"/>
    <mergeCell ref="B14:C14"/>
    <mergeCell ref="D14:E14"/>
    <mergeCell ref="J14:K14"/>
    <mergeCell ref="H14:I14"/>
    <mergeCell ref="F14:G14"/>
    <mergeCell ref="L14:M14"/>
    <mergeCell ref="B15:C15"/>
    <mergeCell ref="D15:E15"/>
    <mergeCell ref="J15:K15"/>
    <mergeCell ref="H15:I15"/>
    <mergeCell ref="F15:G15"/>
    <mergeCell ref="A12:M12"/>
    <mergeCell ref="B13:C13"/>
    <mergeCell ref="D13:E13"/>
    <mergeCell ref="F13:G13"/>
    <mergeCell ref="H13:I13"/>
    <mergeCell ref="J13:K13"/>
    <mergeCell ref="L13:M13"/>
    <mergeCell ref="F10:G10"/>
    <mergeCell ref="B10:C10"/>
    <mergeCell ref="H10:I10"/>
    <mergeCell ref="D10:E10"/>
    <mergeCell ref="J10:K10"/>
    <mergeCell ref="L10:M10"/>
    <mergeCell ref="F9:G9"/>
    <mergeCell ref="B9:C9"/>
    <mergeCell ref="L19:M19"/>
    <mergeCell ref="A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</mergeCells>
  <pageMargins left="0.31496062992125984" right="0.31496062992125984" top="0.39370078740157483" bottom="0.78740157480314965" header="0.31496062992125984" footer="0.31496062992125984"/>
  <pageSetup paperSize="9" scale="80" orientation="landscape" r:id="rId1"/>
  <headerFooter>
    <oddFooter>&amp;L&amp;8&lt;&amp;F&gt;&amp;C&amp;8Funke Management + Bauberatung
Prager Str. 60,  04317 Leipzig&amp;RSeite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60D-74D9-4B0A-87DC-5A5534F22721}">
  <dimension ref="A1:F85"/>
  <sheetViews>
    <sheetView tabSelected="1" showRuler="0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7" customWidth="1"/>
    <col min="2" max="2" width="47.7109375" style="7" customWidth="1"/>
    <col min="3" max="3" width="9.28515625" style="7" customWidth="1"/>
    <col min="4" max="4" width="16.42578125" style="7" customWidth="1"/>
    <col min="5" max="5" width="13.42578125" style="7" customWidth="1"/>
    <col min="6" max="6" width="16.85546875" style="7" customWidth="1"/>
    <col min="7" max="16384" width="11.42578125" style="7"/>
  </cols>
  <sheetData>
    <row r="1" spans="1:6" s="3" customFormat="1" ht="30" customHeight="1" x14ac:dyDescent="0.25">
      <c r="A1" s="92" t="s">
        <v>81</v>
      </c>
      <c r="B1" s="92"/>
      <c r="C1" s="92"/>
      <c r="D1" s="92"/>
      <c r="E1" s="91" t="s">
        <v>82</v>
      </c>
      <c r="F1" s="91"/>
    </row>
    <row r="2" spans="1:6" s="4" customFormat="1" ht="6.75" customHeight="1" x14ac:dyDescent="0.2">
      <c r="A2" s="92"/>
      <c r="B2" s="92"/>
      <c r="C2" s="92"/>
      <c r="D2" s="92"/>
      <c r="E2" s="59"/>
      <c r="F2" s="59"/>
    </row>
    <row r="3" spans="1:6" s="4" customFormat="1" ht="16.5" customHeight="1" thickBot="1" x14ac:dyDescent="0.25">
      <c r="A3" s="23"/>
      <c r="B3" s="23"/>
      <c r="C3" s="120" t="s">
        <v>74</v>
      </c>
      <c r="D3" s="120"/>
      <c r="E3" s="120"/>
      <c r="F3" s="120"/>
    </row>
    <row r="4" spans="1:6" s="5" customFormat="1" ht="41.25" customHeight="1" thickBot="1" x14ac:dyDescent="0.25">
      <c r="A4" s="121" t="s">
        <v>75</v>
      </c>
      <c r="B4" s="122"/>
      <c r="C4" s="123"/>
      <c r="D4" s="124"/>
      <c r="E4" s="124"/>
      <c r="F4" s="125"/>
    </row>
    <row r="5" spans="1:6" s="2" customFormat="1" ht="6" customHeight="1" thickBot="1" x14ac:dyDescent="0.25">
      <c r="A5" s="55"/>
      <c r="B5" s="56"/>
      <c r="C5" s="56"/>
      <c r="D5" s="56"/>
      <c r="E5" s="56"/>
      <c r="F5" s="57"/>
    </row>
    <row r="6" spans="1:6" s="2" customFormat="1" ht="13.5" thickBot="1" x14ac:dyDescent="0.25">
      <c r="A6" s="126" t="s">
        <v>76</v>
      </c>
      <c r="B6" s="127"/>
      <c r="C6" s="127"/>
      <c r="D6" s="127"/>
      <c r="E6" s="127"/>
      <c r="F6" s="128"/>
    </row>
    <row r="7" spans="1:6" s="2" customFormat="1" ht="6" customHeight="1" thickBot="1" x14ac:dyDescent="0.25">
      <c r="A7" s="58"/>
      <c r="B7" s="58"/>
      <c r="C7" s="58"/>
      <c r="D7" s="58"/>
      <c r="E7" s="58"/>
      <c r="F7" s="58"/>
    </row>
    <row r="8" spans="1:6" s="6" customFormat="1" ht="18" customHeight="1" x14ac:dyDescent="0.2">
      <c r="A8" s="17" t="s">
        <v>15</v>
      </c>
      <c r="B8" s="32" t="s">
        <v>83</v>
      </c>
      <c r="C8" s="33"/>
      <c r="D8" s="33"/>
      <c r="E8" s="33"/>
      <c r="F8" s="34"/>
    </row>
    <row r="9" spans="1:6" s="13" customFormat="1" x14ac:dyDescent="0.2">
      <c r="A9" s="28" t="s">
        <v>9</v>
      </c>
      <c r="B9" s="29" t="s">
        <v>84</v>
      </c>
      <c r="C9" s="30"/>
      <c r="D9" s="60"/>
      <c r="E9" s="30"/>
      <c r="F9" s="35"/>
    </row>
    <row r="10" spans="1:6" s="13" customFormat="1" x14ac:dyDescent="0.2">
      <c r="A10" s="18" t="s">
        <v>8</v>
      </c>
      <c r="B10" s="97" t="s">
        <v>0</v>
      </c>
      <c r="C10" s="98"/>
      <c r="D10" s="26" t="s">
        <v>2</v>
      </c>
      <c r="E10" s="61" t="s">
        <v>4</v>
      </c>
      <c r="F10" s="27" t="s">
        <v>1</v>
      </c>
    </row>
    <row r="11" spans="1:6" ht="23.25" customHeight="1" x14ac:dyDescent="0.2">
      <c r="A11" s="21"/>
      <c r="B11" s="129" t="s">
        <v>119</v>
      </c>
      <c r="C11" s="99"/>
      <c r="D11" s="36">
        <v>25021.31</v>
      </c>
      <c r="E11" s="62"/>
      <c r="F11" s="8"/>
    </row>
    <row r="12" spans="1:6" s="2" customFormat="1" x14ac:dyDescent="0.2">
      <c r="A12" s="15"/>
      <c r="B12" s="93" t="s">
        <v>85</v>
      </c>
      <c r="C12" s="94"/>
      <c r="D12" s="9">
        <f>ROUND(0.02*D$11,2)</f>
        <v>500.43</v>
      </c>
      <c r="E12" s="131"/>
      <c r="F12" s="8">
        <f>ROUND($D$12*E12,2)</f>
        <v>0</v>
      </c>
    </row>
    <row r="13" spans="1:6" s="2" customFormat="1" x14ac:dyDescent="0.2">
      <c r="A13" s="15"/>
      <c r="B13" s="93" t="s">
        <v>86</v>
      </c>
      <c r="C13" s="94"/>
      <c r="D13" s="9">
        <f>ROUND(0.22*D$11,2)</f>
        <v>5504.69</v>
      </c>
      <c r="E13" s="131"/>
      <c r="F13" s="8">
        <f>ROUND($D$13*E13,2)</f>
        <v>0</v>
      </c>
    </row>
    <row r="14" spans="1:6" s="2" customFormat="1" x14ac:dyDescent="0.2">
      <c r="A14" s="15"/>
      <c r="B14" s="93" t="s">
        <v>33</v>
      </c>
      <c r="C14" s="94"/>
      <c r="D14" s="9">
        <f>ROUND(0.07*D$11,2)</f>
        <v>1751.49</v>
      </c>
      <c r="E14" s="131"/>
      <c r="F14" s="8">
        <f>ROUND($D$14*E14,2)</f>
        <v>0</v>
      </c>
    </row>
    <row r="15" spans="1:6" s="2" customFormat="1" x14ac:dyDescent="0.2">
      <c r="A15" s="15"/>
      <c r="B15" s="93" t="s">
        <v>87</v>
      </c>
      <c r="C15" s="94"/>
      <c r="D15" s="9">
        <f>ROUND(0.05*D$11,2)</f>
        <v>1251.07</v>
      </c>
      <c r="E15" s="131"/>
      <c r="F15" s="8">
        <f>ROUND($D$15*E15,2)</f>
        <v>0</v>
      </c>
    </row>
    <row r="16" spans="1:6" s="2" customFormat="1" x14ac:dyDescent="0.2">
      <c r="A16" s="15"/>
      <c r="B16" s="93" t="s">
        <v>88</v>
      </c>
      <c r="C16" s="94"/>
      <c r="D16" s="9">
        <f>ROUND(0.35*D$11,2)</f>
        <v>8757.4599999999991</v>
      </c>
      <c r="E16" s="131"/>
      <c r="F16" s="8">
        <f>ROUND($D$16*E16,2)</f>
        <v>0</v>
      </c>
    </row>
    <row r="17" spans="1:6" s="2" customFormat="1" x14ac:dyDescent="0.2">
      <c r="A17" s="15"/>
      <c r="B17" s="93" t="s">
        <v>89</v>
      </c>
      <c r="C17" s="94"/>
      <c r="D17" s="9">
        <f>ROUND(0.01*D$11,2)</f>
        <v>250.21</v>
      </c>
      <c r="E17" s="131"/>
      <c r="F17" s="8">
        <f>ROUND($D$17*E17,2)</f>
        <v>0</v>
      </c>
    </row>
    <row r="18" spans="1:6" s="2" customFormat="1" x14ac:dyDescent="0.2">
      <c r="A18" s="15"/>
      <c r="B18" s="95" t="s">
        <v>90</v>
      </c>
      <c r="C18" s="96"/>
      <c r="D18" s="36">
        <f>SUM(D12:D17)</f>
        <v>18015.349999999999</v>
      </c>
      <c r="E18" s="63"/>
      <c r="F18" s="1">
        <f>SUM(F12:F17)</f>
        <v>0</v>
      </c>
    </row>
    <row r="19" spans="1:6" s="2" customFormat="1" x14ac:dyDescent="0.2">
      <c r="A19" s="15"/>
      <c r="B19" s="24" t="s">
        <v>120</v>
      </c>
      <c r="C19" s="25"/>
      <c r="E19" s="64"/>
      <c r="F19" s="12">
        <f>ROUND(E19*F18,2)</f>
        <v>0</v>
      </c>
    </row>
    <row r="20" spans="1:6" s="2" customFormat="1" x14ac:dyDescent="0.2">
      <c r="A20" s="22"/>
      <c r="B20" s="95" t="s">
        <v>91</v>
      </c>
      <c r="C20" s="96"/>
      <c r="D20" s="96"/>
      <c r="E20" s="130"/>
      <c r="F20" s="1">
        <f>SUM(F18:F19)</f>
        <v>0</v>
      </c>
    </row>
    <row r="21" spans="1:6" s="2" customFormat="1" x14ac:dyDescent="0.2">
      <c r="A21" s="28" t="s">
        <v>10</v>
      </c>
      <c r="B21" s="29" t="s">
        <v>92</v>
      </c>
      <c r="C21" s="30"/>
      <c r="D21" s="60"/>
      <c r="E21" s="30"/>
      <c r="F21" s="35"/>
    </row>
    <row r="22" spans="1:6" s="2" customFormat="1" x14ac:dyDescent="0.2">
      <c r="A22" s="18" t="s">
        <v>8</v>
      </c>
      <c r="B22" s="97" t="s">
        <v>0</v>
      </c>
      <c r="C22" s="98"/>
      <c r="D22" s="26" t="s">
        <v>2</v>
      </c>
      <c r="E22" s="61" t="s">
        <v>4</v>
      </c>
      <c r="F22" s="27" t="s">
        <v>1</v>
      </c>
    </row>
    <row r="23" spans="1:6" ht="23.25" customHeight="1" x14ac:dyDescent="0.2">
      <c r="A23" s="21"/>
      <c r="B23" s="129" t="s">
        <v>121</v>
      </c>
      <c r="C23" s="99"/>
      <c r="D23" s="36">
        <v>24294.18</v>
      </c>
      <c r="E23" s="62"/>
      <c r="F23" s="8"/>
    </row>
    <row r="24" spans="1:6" s="2" customFormat="1" x14ac:dyDescent="0.2">
      <c r="A24" s="15"/>
      <c r="B24" s="93" t="s">
        <v>85</v>
      </c>
      <c r="C24" s="94"/>
      <c r="D24" s="9">
        <f>ROUND(0.02*D$23,2)</f>
        <v>485.88</v>
      </c>
      <c r="E24" s="131"/>
      <c r="F24" s="8">
        <f>ROUND($D$24*E24,2)</f>
        <v>0</v>
      </c>
    </row>
    <row r="25" spans="1:6" s="2" customFormat="1" x14ac:dyDescent="0.2">
      <c r="A25" s="15"/>
      <c r="B25" s="93" t="s">
        <v>86</v>
      </c>
      <c r="C25" s="94"/>
      <c r="D25" s="9">
        <f>ROUND(0.22*D$23,2)</f>
        <v>5344.72</v>
      </c>
      <c r="E25" s="131"/>
      <c r="F25" s="8">
        <f>ROUND($D$25*E25,2)</f>
        <v>0</v>
      </c>
    </row>
    <row r="26" spans="1:6" s="2" customFormat="1" x14ac:dyDescent="0.2">
      <c r="A26" s="15"/>
      <c r="B26" s="93" t="s">
        <v>33</v>
      </c>
      <c r="C26" s="94"/>
      <c r="D26" s="9">
        <f>ROUND(0.07*D$23,2)</f>
        <v>1700.59</v>
      </c>
      <c r="E26" s="131"/>
      <c r="F26" s="8">
        <f>ROUND($D$26*E26,2)</f>
        <v>0</v>
      </c>
    </row>
    <row r="27" spans="1:6" s="2" customFormat="1" x14ac:dyDescent="0.2">
      <c r="A27" s="15"/>
      <c r="B27" s="93" t="s">
        <v>87</v>
      </c>
      <c r="C27" s="94"/>
      <c r="D27" s="9">
        <f>ROUND(0.05*D$23,2)</f>
        <v>1214.71</v>
      </c>
      <c r="E27" s="131"/>
      <c r="F27" s="8">
        <f>ROUND($D$27*E27,2)</f>
        <v>0</v>
      </c>
    </row>
    <row r="28" spans="1:6" s="2" customFormat="1" x14ac:dyDescent="0.2">
      <c r="A28" s="15"/>
      <c r="B28" s="93" t="s">
        <v>88</v>
      </c>
      <c r="C28" s="94"/>
      <c r="D28" s="9">
        <f>ROUND(0.35*D$23,2)</f>
        <v>8502.9599999999991</v>
      </c>
      <c r="E28" s="131"/>
      <c r="F28" s="8">
        <f>ROUND($D$28*E28,2)</f>
        <v>0</v>
      </c>
    </row>
    <row r="29" spans="1:6" s="2" customFormat="1" x14ac:dyDescent="0.2">
      <c r="A29" s="15"/>
      <c r="B29" s="93" t="s">
        <v>89</v>
      </c>
      <c r="C29" s="94"/>
      <c r="D29" s="9">
        <f>ROUND(0.01*D$23,2)</f>
        <v>242.94</v>
      </c>
      <c r="E29" s="131"/>
      <c r="F29" s="8">
        <f>ROUND($D$29*E29,2)</f>
        <v>0</v>
      </c>
    </row>
    <row r="30" spans="1:6" s="2" customFormat="1" x14ac:dyDescent="0.2">
      <c r="A30" s="15"/>
      <c r="B30" s="95" t="s">
        <v>93</v>
      </c>
      <c r="C30" s="96"/>
      <c r="D30" s="36">
        <f>SUM(D24:D29)</f>
        <v>17491.8</v>
      </c>
      <c r="E30" s="63"/>
      <c r="F30" s="1">
        <f>SUM(F24:F29)</f>
        <v>0</v>
      </c>
    </row>
    <row r="31" spans="1:6" s="2" customFormat="1" x14ac:dyDescent="0.2">
      <c r="A31" s="15"/>
      <c r="B31" s="24" t="s">
        <v>25</v>
      </c>
      <c r="C31" s="25"/>
      <c r="E31" s="64"/>
      <c r="F31" s="12">
        <f>ROUND(E31*F30,2)</f>
        <v>0</v>
      </c>
    </row>
    <row r="32" spans="1:6" s="2" customFormat="1" x14ac:dyDescent="0.2">
      <c r="A32" s="22"/>
      <c r="B32" s="95" t="s">
        <v>94</v>
      </c>
      <c r="C32" s="96"/>
      <c r="D32" s="96"/>
      <c r="E32" s="130"/>
      <c r="F32" s="1">
        <f>SUM(F30:F31)</f>
        <v>0</v>
      </c>
    </row>
    <row r="33" spans="1:6" s="2" customFormat="1" x14ac:dyDescent="0.2">
      <c r="A33" s="28" t="s">
        <v>26</v>
      </c>
      <c r="B33" s="29" t="s">
        <v>95</v>
      </c>
      <c r="C33" s="30"/>
      <c r="D33" s="60"/>
      <c r="E33" s="30"/>
      <c r="F33" s="35"/>
    </row>
    <row r="34" spans="1:6" s="2" customFormat="1" x14ac:dyDescent="0.2">
      <c r="A34" s="18" t="s">
        <v>8</v>
      </c>
      <c r="B34" s="97" t="s">
        <v>0</v>
      </c>
      <c r="C34" s="98"/>
      <c r="D34" s="26" t="s">
        <v>2</v>
      </c>
      <c r="E34" s="61" t="s">
        <v>4</v>
      </c>
      <c r="F34" s="27" t="s">
        <v>1</v>
      </c>
    </row>
    <row r="35" spans="1:6" ht="23.25" customHeight="1" x14ac:dyDescent="0.2">
      <c r="A35" s="21"/>
      <c r="B35" s="129" t="s">
        <v>122</v>
      </c>
      <c r="C35" s="99"/>
      <c r="D35" s="36">
        <v>108867.61</v>
      </c>
      <c r="E35" s="62"/>
      <c r="F35" s="8"/>
    </row>
    <row r="36" spans="1:6" s="2" customFormat="1" x14ac:dyDescent="0.2">
      <c r="A36" s="15"/>
      <c r="B36" s="93" t="s">
        <v>85</v>
      </c>
      <c r="C36" s="94"/>
      <c r="D36" s="9">
        <f>ROUND(0.02*D$35,2)</f>
        <v>2177.35</v>
      </c>
      <c r="E36" s="131"/>
      <c r="F36" s="8">
        <f>ROUND($D$36*E36,2)</f>
        <v>0</v>
      </c>
    </row>
    <row r="37" spans="1:6" s="2" customFormat="1" x14ac:dyDescent="0.2">
      <c r="A37" s="15"/>
      <c r="B37" s="93" t="s">
        <v>86</v>
      </c>
      <c r="C37" s="94"/>
      <c r="D37" s="9">
        <f>ROUND(0.22*D$35,2)</f>
        <v>23950.87</v>
      </c>
      <c r="E37" s="131"/>
      <c r="F37" s="8">
        <f>ROUND($D$37*E37,2)</f>
        <v>0</v>
      </c>
    </row>
    <row r="38" spans="1:6" s="2" customFormat="1" x14ac:dyDescent="0.2">
      <c r="A38" s="15"/>
      <c r="B38" s="93" t="s">
        <v>33</v>
      </c>
      <c r="C38" s="94"/>
      <c r="D38" s="9">
        <f>ROUND(0.07*D$35,2)</f>
        <v>7620.73</v>
      </c>
      <c r="E38" s="131"/>
      <c r="F38" s="8">
        <f>ROUND($D$38*E38,2)</f>
        <v>0</v>
      </c>
    </row>
    <row r="39" spans="1:6" s="2" customFormat="1" x14ac:dyDescent="0.2">
      <c r="A39" s="15"/>
      <c r="B39" s="93" t="s">
        <v>87</v>
      </c>
      <c r="C39" s="94"/>
      <c r="D39" s="9">
        <f>ROUND(0.05*D$35,2)</f>
        <v>5443.38</v>
      </c>
      <c r="E39" s="131"/>
      <c r="F39" s="8">
        <f>ROUND($D$39*E39,2)</f>
        <v>0</v>
      </c>
    </row>
    <row r="40" spans="1:6" s="2" customFormat="1" x14ac:dyDescent="0.2">
      <c r="A40" s="15"/>
      <c r="B40" s="93" t="s">
        <v>88</v>
      </c>
      <c r="C40" s="94"/>
      <c r="D40" s="9">
        <f>ROUND(0.35*D$35,2)</f>
        <v>38103.660000000003</v>
      </c>
      <c r="E40" s="131"/>
      <c r="F40" s="8">
        <f>ROUND($D$40*E40,2)</f>
        <v>0</v>
      </c>
    </row>
    <row r="41" spans="1:6" s="2" customFormat="1" x14ac:dyDescent="0.2">
      <c r="A41" s="15"/>
      <c r="B41" s="93" t="s">
        <v>89</v>
      </c>
      <c r="C41" s="94"/>
      <c r="D41" s="9">
        <f>ROUND(0.01*D$35,2)</f>
        <v>1088.68</v>
      </c>
      <c r="E41" s="131"/>
      <c r="F41" s="8">
        <f>ROUND($D$41*E41,2)</f>
        <v>0</v>
      </c>
    </row>
    <row r="42" spans="1:6" s="2" customFormat="1" x14ac:dyDescent="0.2">
      <c r="A42" s="15"/>
      <c r="B42" s="95" t="s">
        <v>96</v>
      </c>
      <c r="C42" s="96"/>
      <c r="D42" s="36">
        <f>SUM(D36:D41)</f>
        <v>78384.669999999984</v>
      </c>
      <c r="E42" s="63"/>
      <c r="F42" s="1">
        <f>SUM(F36:F41)</f>
        <v>0</v>
      </c>
    </row>
    <row r="43" spans="1:6" s="2" customFormat="1" x14ac:dyDescent="0.2">
      <c r="A43" s="15"/>
      <c r="B43" s="24" t="s">
        <v>25</v>
      </c>
      <c r="C43" s="25"/>
      <c r="E43" s="64"/>
      <c r="F43" s="12">
        <f>ROUND(E43*F42,2)</f>
        <v>0</v>
      </c>
    </row>
    <row r="44" spans="1:6" s="2" customFormat="1" x14ac:dyDescent="0.2">
      <c r="A44" s="22"/>
      <c r="B44" s="95" t="s">
        <v>97</v>
      </c>
      <c r="C44" s="96"/>
      <c r="D44" s="96"/>
      <c r="E44" s="130"/>
      <c r="F44" s="1">
        <f>SUM(F42:F43)</f>
        <v>0</v>
      </c>
    </row>
    <row r="45" spans="1:6" s="2" customFormat="1" x14ac:dyDescent="0.2">
      <c r="A45" s="28" t="s">
        <v>98</v>
      </c>
      <c r="B45" s="29" t="s">
        <v>100</v>
      </c>
      <c r="C45" s="30"/>
      <c r="D45" s="60"/>
      <c r="E45" s="30"/>
      <c r="F45" s="35"/>
    </row>
    <row r="46" spans="1:6" s="2" customFormat="1" x14ac:dyDescent="0.2">
      <c r="A46" s="18" t="s">
        <v>8</v>
      </c>
      <c r="B46" s="97" t="s">
        <v>0</v>
      </c>
      <c r="C46" s="98"/>
      <c r="D46" s="26" t="s">
        <v>2</v>
      </c>
      <c r="E46" s="61" t="s">
        <v>4</v>
      </c>
      <c r="F46" s="27" t="s">
        <v>1</v>
      </c>
    </row>
    <row r="47" spans="1:6" ht="23.25" customHeight="1" x14ac:dyDescent="0.2">
      <c r="A47" s="21"/>
      <c r="B47" s="129" t="s">
        <v>123</v>
      </c>
      <c r="C47" s="99"/>
      <c r="D47" s="36">
        <v>30151.87</v>
      </c>
      <c r="E47" s="62"/>
      <c r="F47" s="8"/>
    </row>
    <row r="48" spans="1:6" s="2" customFormat="1" x14ac:dyDescent="0.2">
      <c r="A48" s="15"/>
      <c r="B48" s="93" t="s">
        <v>85</v>
      </c>
      <c r="C48" s="94"/>
      <c r="D48" s="9">
        <f>ROUND(0.02*D$47,2)</f>
        <v>603.04</v>
      </c>
      <c r="E48" s="131"/>
      <c r="F48" s="8">
        <f>ROUND($D$48*E48,2)</f>
        <v>0</v>
      </c>
    </row>
    <row r="49" spans="1:6" s="2" customFormat="1" x14ac:dyDescent="0.2">
      <c r="A49" s="15"/>
      <c r="B49" s="93" t="s">
        <v>86</v>
      </c>
      <c r="C49" s="94"/>
      <c r="D49" s="9">
        <f>ROUND(0.22*D$47,2)</f>
        <v>6633.41</v>
      </c>
      <c r="E49" s="131"/>
      <c r="F49" s="8">
        <f>ROUND($D$49*E49,2)</f>
        <v>0</v>
      </c>
    </row>
    <row r="50" spans="1:6" s="2" customFormat="1" x14ac:dyDescent="0.2">
      <c r="A50" s="15"/>
      <c r="B50" s="93" t="s">
        <v>33</v>
      </c>
      <c r="C50" s="94"/>
      <c r="D50" s="9">
        <f>ROUND(0.07*D$47,2)</f>
        <v>2110.63</v>
      </c>
      <c r="E50" s="131"/>
      <c r="F50" s="8">
        <f>ROUND($D$50*E50,2)</f>
        <v>0</v>
      </c>
    </row>
    <row r="51" spans="1:6" s="2" customFormat="1" x14ac:dyDescent="0.2">
      <c r="A51" s="15"/>
      <c r="B51" s="93" t="s">
        <v>87</v>
      </c>
      <c r="C51" s="94"/>
      <c r="D51" s="9">
        <f>ROUND(0.05*D$47,2)</f>
        <v>1507.59</v>
      </c>
      <c r="E51" s="131"/>
      <c r="F51" s="8">
        <f>ROUND($D$51*E51,2)</f>
        <v>0</v>
      </c>
    </row>
    <row r="52" spans="1:6" s="2" customFormat="1" x14ac:dyDescent="0.2">
      <c r="A52" s="15"/>
      <c r="B52" s="93" t="s">
        <v>88</v>
      </c>
      <c r="C52" s="94"/>
      <c r="D52" s="9">
        <f>ROUND(0.35*D$47,2)</f>
        <v>10553.15</v>
      </c>
      <c r="E52" s="131"/>
      <c r="F52" s="8">
        <f>ROUND($D$52*E52,2)</f>
        <v>0</v>
      </c>
    </row>
    <row r="53" spans="1:6" s="2" customFormat="1" x14ac:dyDescent="0.2">
      <c r="A53" s="15"/>
      <c r="B53" s="93" t="s">
        <v>89</v>
      </c>
      <c r="C53" s="94"/>
      <c r="D53" s="9">
        <f>ROUND(0.01*D$47,2)</f>
        <v>301.52</v>
      </c>
      <c r="E53" s="131"/>
      <c r="F53" s="8">
        <f>ROUND($D$53*E53,2)</f>
        <v>0</v>
      </c>
    </row>
    <row r="54" spans="1:6" s="2" customFormat="1" x14ac:dyDescent="0.2">
      <c r="A54" s="15"/>
      <c r="B54" s="95" t="s">
        <v>101</v>
      </c>
      <c r="C54" s="96"/>
      <c r="D54" s="36">
        <f>SUM(D48:D53)</f>
        <v>21709.34</v>
      </c>
      <c r="E54" s="63"/>
      <c r="F54" s="1">
        <f>SUM(F48:F53)</f>
        <v>0</v>
      </c>
    </row>
    <row r="55" spans="1:6" s="2" customFormat="1" x14ac:dyDescent="0.2">
      <c r="A55" s="15"/>
      <c r="B55" s="24" t="s">
        <v>25</v>
      </c>
      <c r="C55" s="25"/>
      <c r="E55" s="64"/>
      <c r="F55" s="12">
        <f>ROUND(E55*F54,2)</f>
        <v>0</v>
      </c>
    </row>
    <row r="56" spans="1:6" s="2" customFormat="1" x14ac:dyDescent="0.2">
      <c r="A56" s="22"/>
      <c r="B56" s="95" t="s">
        <v>102</v>
      </c>
      <c r="C56" s="96"/>
      <c r="D56" s="96"/>
      <c r="E56" s="130"/>
      <c r="F56" s="1">
        <f>SUM(F54:F55)</f>
        <v>0</v>
      </c>
    </row>
    <row r="57" spans="1:6" s="13" customFormat="1" x14ac:dyDescent="0.2">
      <c r="A57" s="28" t="s">
        <v>99</v>
      </c>
      <c r="B57" s="29" t="s">
        <v>103</v>
      </c>
      <c r="C57" s="30"/>
      <c r="D57" s="30"/>
      <c r="E57" s="65" t="s">
        <v>79</v>
      </c>
      <c r="F57" s="66" t="s">
        <v>78</v>
      </c>
    </row>
    <row r="58" spans="1:6" s="2" customFormat="1" ht="12.75" customHeight="1" x14ac:dyDescent="0.2">
      <c r="A58" s="54">
        <v>1</v>
      </c>
      <c r="B58" s="103" t="s">
        <v>104</v>
      </c>
      <c r="C58" s="104"/>
      <c r="D58" s="104"/>
      <c r="E58" s="63" t="s">
        <v>80</v>
      </c>
      <c r="F58" s="68"/>
    </row>
    <row r="59" spans="1:6" s="2" customFormat="1" ht="12.75" customHeight="1" x14ac:dyDescent="0.2">
      <c r="A59" s="54">
        <v>2</v>
      </c>
      <c r="B59" s="103" t="s">
        <v>105</v>
      </c>
      <c r="C59" s="104"/>
      <c r="D59" s="104"/>
      <c r="E59" s="63" t="s">
        <v>80</v>
      </c>
      <c r="F59" s="68"/>
    </row>
    <row r="60" spans="1:6" s="2" customFormat="1" ht="12.75" customHeight="1" x14ac:dyDescent="0.2">
      <c r="A60" s="54">
        <v>3</v>
      </c>
      <c r="B60" s="103" t="s">
        <v>106</v>
      </c>
      <c r="C60" s="104"/>
      <c r="D60" s="104"/>
      <c r="E60" s="63" t="s">
        <v>80</v>
      </c>
      <c r="F60" s="68"/>
    </row>
    <row r="61" spans="1:6" s="2" customFormat="1" ht="12.75" customHeight="1" x14ac:dyDescent="0.2">
      <c r="A61" s="54">
        <v>4</v>
      </c>
      <c r="B61" s="103" t="s">
        <v>107</v>
      </c>
      <c r="C61" s="104"/>
      <c r="D61" s="104"/>
      <c r="E61" s="63" t="s">
        <v>80</v>
      </c>
      <c r="F61" s="68"/>
    </row>
    <row r="62" spans="1:6" s="2" customFormat="1" ht="12.75" customHeight="1" x14ac:dyDescent="0.2">
      <c r="A62" s="54">
        <v>5</v>
      </c>
      <c r="B62" s="103" t="s">
        <v>108</v>
      </c>
      <c r="C62" s="104"/>
      <c r="D62" s="104"/>
      <c r="E62" s="63" t="s">
        <v>80</v>
      </c>
      <c r="F62" s="68"/>
    </row>
    <row r="63" spans="1:6" s="2" customFormat="1" ht="12.75" customHeight="1" x14ac:dyDescent="0.2">
      <c r="A63" s="54">
        <v>6</v>
      </c>
      <c r="B63" s="103" t="s">
        <v>109</v>
      </c>
      <c r="C63" s="104"/>
      <c r="D63" s="104"/>
      <c r="E63" s="63" t="s">
        <v>80</v>
      </c>
      <c r="F63" s="68"/>
    </row>
    <row r="64" spans="1:6" s="2" customFormat="1" ht="26.25" customHeight="1" x14ac:dyDescent="0.2">
      <c r="A64" s="132">
        <v>7</v>
      </c>
      <c r="B64" s="133" t="s">
        <v>124</v>
      </c>
      <c r="C64" s="134"/>
      <c r="D64" s="134"/>
      <c r="E64" s="135"/>
      <c r="F64" s="136">
        <f>E64*10</f>
        <v>0</v>
      </c>
    </row>
    <row r="65" spans="1:6" s="2" customFormat="1" ht="12.75" customHeight="1" x14ac:dyDescent="0.2">
      <c r="A65" s="132">
        <v>8</v>
      </c>
      <c r="B65" s="133" t="s">
        <v>110</v>
      </c>
      <c r="C65" s="134"/>
      <c r="D65" s="134"/>
      <c r="E65" s="137" t="s">
        <v>80</v>
      </c>
      <c r="F65" s="138"/>
    </row>
    <row r="66" spans="1:6" s="2" customFormat="1" ht="12.75" customHeight="1" x14ac:dyDescent="0.2">
      <c r="A66" s="132">
        <v>9</v>
      </c>
      <c r="B66" s="133" t="s">
        <v>111</v>
      </c>
      <c r="C66" s="134"/>
      <c r="D66" s="134"/>
      <c r="E66" s="137" t="s">
        <v>80</v>
      </c>
      <c r="F66" s="138"/>
    </row>
    <row r="67" spans="1:6" s="2" customFormat="1" ht="27" customHeight="1" x14ac:dyDescent="0.2">
      <c r="A67" s="132">
        <v>10</v>
      </c>
      <c r="B67" s="133" t="s">
        <v>125</v>
      </c>
      <c r="C67" s="134"/>
      <c r="D67" s="134"/>
      <c r="E67" s="135"/>
      <c r="F67" s="136">
        <f>E67*50</f>
        <v>0</v>
      </c>
    </row>
    <row r="68" spans="1:6" s="2" customFormat="1" ht="12.75" customHeight="1" x14ac:dyDescent="0.2">
      <c r="A68" s="54">
        <v>11</v>
      </c>
      <c r="B68" s="103" t="s">
        <v>112</v>
      </c>
      <c r="C68" s="104"/>
      <c r="D68" s="104"/>
      <c r="E68" s="63" t="s">
        <v>80</v>
      </c>
      <c r="F68" s="68"/>
    </row>
    <row r="69" spans="1:6" s="2" customFormat="1" ht="13.5" thickBot="1" x14ac:dyDescent="0.25">
      <c r="A69" s="53"/>
      <c r="B69" s="118" t="s">
        <v>23</v>
      </c>
      <c r="C69" s="119"/>
      <c r="D69" s="119"/>
      <c r="E69" s="107">
        <f>SUM(F58:F68)</f>
        <v>0</v>
      </c>
      <c r="F69" s="108"/>
    </row>
    <row r="70" spans="1:6" s="6" customFormat="1" ht="18" customHeight="1" x14ac:dyDescent="0.2">
      <c r="A70" s="17" t="s">
        <v>16</v>
      </c>
      <c r="B70" s="32" t="s">
        <v>113</v>
      </c>
      <c r="C70" s="33"/>
      <c r="D70" s="33"/>
      <c r="E70" s="33"/>
      <c r="F70" s="34"/>
    </row>
    <row r="71" spans="1:6" s="13" customFormat="1" x14ac:dyDescent="0.2">
      <c r="A71" s="18" t="s">
        <v>8</v>
      </c>
      <c r="B71" s="111" t="s">
        <v>32</v>
      </c>
      <c r="C71" s="112"/>
      <c r="D71" s="19"/>
      <c r="E71" s="111" t="s">
        <v>31</v>
      </c>
      <c r="F71" s="113"/>
    </row>
    <row r="72" spans="1:6" s="2" customFormat="1" x14ac:dyDescent="0.2">
      <c r="A72" s="20" t="s">
        <v>11</v>
      </c>
      <c r="B72" s="103" t="s">
        <v>71</v>
      </c>
      <c r="C72" s="104"/>
      <c r="D72" s="104"/>
      <c r="E72" s="105"/>
      <c r="F72" s="106"/>
    </row>
    <row r="73" spans="1:6" s="2" customFormat="1" x14ac:dyDescent="0.2">
      <c r="A73" s="20" t="s">
        <v>12</v>
      </c>
      <c r="B73" s="103" t="s">
        <v>72</v>
      </c>
      <c r="C73" s="104"/>
      <c r="D73" s="104"/>
      <c r="E73" s="105"/>
      <c r="F73" s="106"/>
    </row>
    <row r="74" spans="1:6" s="2" customFormat="1" ht="13.5" thickBot="1" x14ac:dyDescent="0.25">
      <c r="A74" s="16" t="s">
        <v>18</v>
      </c>
      <c r="B74" s="114" t="s">
        <v>27</v>
      </c>
      <c r="C74" s="115"/>
      <c r="D74" s="115"/>
      <c r="E74" s="116"/>
      <c r="F74" s="117"/>
    </row>
    <row r="75" spans="1:6" s="6" customFormat="1" ht="18" customHeight="1" x14ac:dyDescent="0.2">
      <c r="A75" s="17" t="s">
        <v>17</v>
      </c>
      <c r="B75" s="32" t="s">
        <v>24</v>
      </c>
      <c r="C75" s="33"/>
      <c r="D75" s="33"/>
      <c r="E75" s="33"/>
      <c r="F75" s="34"/>
    </row>
    <row r="76" spans="1:6" s="2" customFormat="1" ht="21.75" customHeight="1" x14ac:dyDescent="0.2">
      <c r="A76" s="22" t="s">
        <v>13</v>
      </c>
      <c r="B76" s="95" t="s">
        <v>114</v>
      </c>
      <c r="C76" s="96"/>
      <c r="D76" s="96"/>
      <c r="E76" s="63" t="s">
        <v>5</v>
      </c>
      <c r="F76" s="31">
        <f>F20+F32+F44+F56</f>
        <v>0</v>
      </c>
    </row>
    <row r="77" spans="1:6" s="2" customFormat="1" ht="21.75" customHeight="1" x14ac:dyDescent="0.2">
      <c r="A77" s="22" t="s">
        <v>14</v>
      </c>
      <c r="B77" s="95" t="s">
        <v>115</v>
      </c>
      <c r="C77" s="96"/>
      <c r="D77" s="96"/>
      <c r="E77" s="63" t="s">
        <v>5</v>
      </c>
      <c r="F77" s="11">
        <f>E69</f>
        <v>0</v>
      </c>
    </row>
    <row r="78" spans="1:6" s="2" customFormat="1" ht="21.75" customHeight="1" x14ac:dyDescent="0.2">
      <c r="A78" s="22" t="s">
        <v>19</v>
      </c>
      <c r="B78" s="95" t="s">
        <v>116</v>
      </c>
      <c r="C78" s="96"/>
      <c r="D78" s="96"/>
      <c r="E78" s="63" t="s">
        <v>5</v>
      </c>
      <c r="F78" s="11">
        <f>SUM(F76:F77)</f>
        <v>0</v>
      </c>
    </row>
    <row r="79" spans="1:6" s="2" customFormat="1" ht="21.75" customHeight="1" x14ac:dyDescent="0.2">
      <c r="A79" s="14" t="s">
        <v>20</v>
      </c>
      <c r="B79" s="103" t="s">
        <v>117</v>
      </c>
      <c r="C79" s="104"/>
      <c r="D79" s="104"/>
      <c r="E79" s="64"/>
      <c r="F79" s="12">
        <f>ROUND(E79*F78,2)</f>
        <v>0</v>
      </c>
    </row>
    <row r="80" spans="1:6" s="2" customFormat="1" ht="21.75" customHeight="1" x14ac:dyDescent="0.2">
      <c r="A80" s="20" t="s">
        <v>21</v>
      </c>
      <c r="B80" s="95" t="s">
        <v>7</v>
      </c>
      <c r="C80" s="96"/>
      <c r="D80" s="96"/>
      <c r="E80" s="63" t="s">
        <v>5</v>
      </c>
      <c r="F80" s="1">
        <f>F78+F79</f>
        <v>0</v>
      </c>
    </row>
    <row r="81" spans="1:6" s="2" customFormat="1" ht="21.75" customHeight="1" x14ac:dyDescent="0.2">
      <c r="A81" s="20" t="s">
        <v>28</v>
      </c>
      <c r="B81" s="95" t="s">
        <v>3</v>
      </c>
      <c r="C81" s="96"/>
      <c r="D81" s="96"/>
      <c r="E81" s="67">
        <v>0.19</v>
      </c>
      <c r="F81" s="11">
        <f>ROUND(E81*F80,2)</f>
        <v>0</v>
      </c>
    </row>
    <row r="82" spans="1:6" s="10" customFormat="1" ht="21.75" customHeight="1" thickBot="1" x14ac:dyDescent="0.25">
      <c r="A82" s="20" t="s">
        <v>118</v>
      </c>
      <c r="B82" s="95" t="s">
        <v>7</v>
      </c>
      <c r="C82" s="96"/>
      <c r="D82" s="96"/>
      <c r="E82" s="61" t="s">
        <v>6</v>
      </c>
      <c r="F82" s="1">
        <f>F80+F81</f>
        <v>0</v>
      </c>
    </row>
    <row r="83" spans="1:6" s="10" customFormat="1" ht="21.75" hidden="1" customHeight="1" thickBot="1" x14ac:dyDescent="0.25">
      <c r="A83" s="15" t="s">
        <v>73</v>
      </c>
      <c r="B83" s="38" t="s">
        <v>29</v>
      </c>
      <c r="C83" s="39"/>
      <c r="D83" s="39"/>
      <c r="E83" s="109" t="e">
        <f>$F$82*125/F82</f>
        <v>#DIV/0!</v>
      </c>
      <c r="F83" s="110"/>
    </row>
    <row r="84" spans="1:6" s="6" customFormat="1" ht="18" customHeight="1" x14ac:dyDescent="0.2">
      <c r="A84" s="17" t="s">
        <v>22</v>
      </c>
      <c r="B84" s="32" t="s">
        <v>77</v>
      </c>
      <c r="C84" s="33"/>
      <c r="D84" s="33"/>
      <c r="E84" s="33"/>
      <c r="F84" s="34"/>
    </row>
    <row r="85" spans="1:6" ht="126" customHeight="1" thickBot="1" x14ac:dyDescent="0.25">
      <c r="A85" s="100"/>
      <c r="B85" s="101"/>
      <c r="C85" s="101"/>
      <c r="D85" s="101"/>
      <c r="E85" s="101"/>
      <c r="F85" s="102"/>
    </row>
  </sheetData>
  <sheetProtection algorithmName="SHA-512" hashValue="8nfYb6i+x04Dw5EDW5kTFQitfsvu65Lf4tBgI8RNvZPj/Kc2c30wO9s1bw8LEGjvmrb5yL4DI/Nz4nKnyP9CUA==" saltValue="EKReb2MEikojGQ0qyOC74Q==" spinCount="100000" sheet="1" selectLockedCells="1"/>
  <mergeCells count="76">
    <mergeCell ref="B15:C15"/>
    <mergeCell ref="B16:C16"/>
    <mergeCell ref="B17:C17"/>
    <mergeCell ref="A1:D2"/>
    <mergeCell ref="C3:F3"/>
    <mergeCell ref="A4:B4"/>
    <mergeCell ref="C4:F4"/>
    <mergeCell ref="A6:F6"/>
    <mergeCell ref="E1:F1"/>
    <mergeCell ref="B10:C10"/>
    <mergeCell ref="B11:C11"/>
    <mergeCell ref="B12:C12"/>
    <mergeCell ref="B13:C13"/>
    <mergeCell ref="B14:C14"/>
    <mergeCell ref="B58:D58"/>
    <mergeCell ref="B69:D69"/>
    <mergeCell ref="B20:D20"/>
    <mergeCell ref="B65:D65"/>
    <mergeCell ref="B18:C18"/>
    <mergeCell ref="B63:D63"/>
    <mergeCell ref="B64:D64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79:D79"/>
    <mergeCell ref="B72:D72"/>
    <mergeCell ref="E72:F72"/>
    <mergeCell ref="B71:C71"/>
    <mergeCell ref="E71:F71"/>
    <mergeCell ref="B76:D76"/>
    <mergeCell ref="B74:D74"/>
    <mergeCell ref="E74:F74"/>
    <mergeCell ref="B77:D77"/>
    <mergeCell ref="B78:D78"/>
    <mergeCell ref="B32:D32"/>
    <mergeCell ref="A85:F85"/>
    <mergeCell ref="B59:D59"/>
    <mergeCell ref="B60:D60"/>
    <mergeCell ref="B61:D61"/>
    <mergeCell ref="B73:D73"/>
    <mergeCell ref="E73:F73"/>
    <mergeCell ref="E69:F69"/>
    <mergeCell ref="B66:D66"/>
    <mergeCell ref="B67:D67"/>
    <mergeCell ref="B68:D68"/>
    <mergeCell ref="B62:D62"/>
    <mergeCell ref="B80:D80"/>
    <mergeCell ref="B81:D81"/>
    <mergeCell ref="B82:D82"/>
    <mergeCell ref="E83:F83"/>
    <mergeCell ref="B34:C34"/>
    <mergeCell ref="B35:C35"/>
    <mergeCell ref="B36:C36"/>
    <mergeCell ref="B37:C37"/>
    <mergeCell ref="B44:D44"/>
    <mergeCell ref="B38:C38"/>
    <mergeCell ref="B39:C39"/>
    <mergeCell ref="B40:C40"/>
    <mergeCell ref="B41:C41"/>
    <mergeCell ref="B42:C42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D56"/>
  </mergeCells>
  <printOptions horizontalCentered="1"/>
  <pageMargins left="0.15748031496062992" right="0.15748031496062992" top="0.39370078740157483" bottom="0.47244094488188981" header="0.23622047244094491" footer="0.15748031496062992"/>
  <pageSetup paperSize="9" scale="90" fitToHeight="0" orientation="portrait" copies="4" r:id="rId1"/>
  <headerFooter alignWithMargins="0">
    <oddFooter>&amp;L&amp;8&lt;&amp;F&gt;&amp;R 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Gesamtwertung</vt:lpstr>
      <vt:lpstr>Tabelle</vt:lpstr>
      <vt:lpstr>Tabelle!Drucktitel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2024-05-16T10:03:15Z</cp:lastPrinted>
  <dcterms:created xsi:type="dcterms:W3CDTF">2011-08-17T11:10:42Z</dcterms:created>
  <dcterms:modified xsi:type="dcterms:W3CDTF">2024-06-06T14:06:17Z</dcterms:modified>
</cp:coreProperties>
</file>