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mc:AlternateContent xmlns:mc="http://schemas.openxmlformats.org/markup-compatibility/2006">
    <mc:Choice Requires="x15">
      <x15ac:absPath xmlns:x15ac="http://schemas.microsoft.com/office/spreadsheetml/2010/11/ac" url="C:\Users\o.majowski\Documents\Sachverständigenbüro Oliver Majowski\Kundenakten\DENA\"/>
    </mc:Choice>
  </mc:AlternateContent>
  <xr:revisionPtr revIDLastSave="0" documentId="13_ncr:1_{81E2CB9E-E3F3-4E0B-9178-8E4E4BF1E651}" xr6:coauthVersionLast="47" xr6:coauthVersionMax="47" xr10:uidLastSave="{00000000-0000-0000-0000-000000000000}"/>
  <bookViews>
    <workbookView xWindow="-103" yWindow="-103" windowWidth="22149" windowHeight="13200" tabRatio="822" firstSheet="8" activeTab="11" xr2:uid="{00000000-000D-0000-FFFF-FFFF00000000}"/>
  </bookViews>
  <sheets>
    <sheet name="Stammdaten" sheetId="4" r:id="rId1"/>
    <sheet name="STVS Unterhaltsreinigung" sheetId="5" r:id="rId2"/>
    <sheet name="STVS Grundreinigung" sheetId="31" r:id="rId3"/>
    <sheet name="STVS Glasreinigung" sheetId="147" r:id="rId4"/>
    <sheet name="Übersicht Jahrespreise " sheetId="26" r:id="rId5"/>
    <sheet name="01_Standort Euref-Campus" sheetId="79" r:id="rId6"/>
    <sheet name="02_Standort Chausseestr. 128a" sheetId="142" r:id="rId7"/>
    <sheet name="01_GR_Standort Euref-Campus" sheetId="143" r:id="rId8"/>
    <sheet name="02_GR_Standort Chausseestr. 12" sheetId="144" r:id="rId9"/>
    <sheet name="01_Glas_Standort Euref-Campus" sheetId="145" r:id="rId10"/>
    <sheet name="02_Glas_Standort Chausseestr." sheetId="148" r:id="rId11"/>
    <sheet name="Bedarfspositionen" sheetId="137" r:id="rId12"/>
  </sheets>
  <externalReferences>
    <externalReference r:id="rId13"/>
  </externalReferences>
  <definedNames>
    <definedName name="Auftraggeber">'[1]1. Stammdaten'!$C$5</definedName>
    <definedName name="Bieter_Firma">'[1]1. Stammdaten'!$C$10</definedName>
    <definedName name="Bieter_Name">'[1]1. Stammdaten'!$C$11</definedName>
    <definedName name="Projekt_Nr">'[1]1. Stammdaten'!$C$7</definedName>
    <definedName name="Projekt_Titel">'[1]1. Stammdaten'!$C$6</definedName>
  </definedNames>
  <calcPr calcId="191029"/>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 i="137" l="1"/>
  <c r="E16" i="147"/>
  <c r="E15" i="147"/>
  <c r="E13" i="147"/>
  <c r="E12" i="147"/>
  <c r="A22" i="26"/>
  <c r="A21" i="26"/>
  <c r="A16" i="26"/>
  <c r="A15" i="26"/>
  <c r="B4" i="26"/>
  <c r="R6" i="145"/>
  <c r="L14" i="148"/>
  <c r="M14" i="148" s="1"/>
  <c r="L13" i="148"/>
  <c r="M13" i="148" s="1"/>
  <c r="L12" i="148"/>
  <c r="M12" i="148" s="1"/>
  <c r="L11" i="148"/>
  <c r="M11" i="148" s="1"/>
  <c r="L10" i="148"/>
  <c r="M10" i="148" s="1"/>
  <c r="L9" i="148"/>
  <c r="M9" i="148" s="1"/>
  <c r="L8" i="148"/>
  <c r="M8" i="148" s="1"/>
  <c r="L7" i="148"/>
  <c r="M7" i="148" s="1"/>
  <c r="B3" i="148"/>
  <c r="A2" i="148"/>
  <c r="E62" i="147"/>
  <c r="F61" i="147"/>
  <c r="F60" i="147"/>
  <c r="F59" i="147"/>
  <c r="F58" i="147"/>
  <c r="F57" i="147"/>
  <c r="F56" i="147"/>
  <c r="F55" i="147"/>
  <c r="F53" i="147"/>
  <c r="F52" i="147"/>
  <c r="F51" i="147"/>
  <c r="E47" i="147"/>
  <c r="F46" i="147"/>
  <c r="F45" i="147"/>
  <c r="F44" i="147"/>
  <c r="F43" i="147"/>
  <c r="F38" i="147"/>
  <c r="F37" i="147"/>
  <c r="F33" i="147"/>
  <c r="F32" i="147"/>
  <c r="I14" i="147"/>
  <c r="I26" i="147" s="1"/>
  <c r="F15" i="147" s="1"/>
  <c r="F14" i="147"/>
  <c r="C5" i="147"/>
  <c r="A1" i="147"/>
  <c r="M15" i="145"/>
  <c r="N15" i="145" s="1"/>
  <c r="M14" i="145"/>
  <c r="N14" i="145" s="1"/>
  <c r="M13" i="145"/>
  <c r="N13" i="145" s="1"/>
  <c r="M12" i="145"/>
  <c r="N12" i="145" s="1"/>
  <c r="M11" i="145"/>
  <c r="N11" i="145" s="1"/>
  <c r="M10" i="145"/>
  <c r="N10" i="145" s="1"/>
  <c r="M9" i="145"/>
  <c r="N9" i="145" s="1"/>
  <c r="M8" i="145"/>
  <c r="N8" i="145" s="1"/>
  <c r="R6" i="148" l="1"/>
  <c r="Q6" i="148"/>
  <c r="S6" i="148" s="1"/>
  <c r="F62" i="147"/>
  <c r="M6" i="148"/>
  <c r="L6" i="148"/>
  <c r="F47" i="147"/>
  <c r="I22" i="147"/>
  <c r="F13" i="147" s="1"/>
  <c r="I31" i="147"/>
  <c r="F16" i="147" s="1"/>
  <c r="I18" i="147"/>
  <c r="E17" i="147" l="1"/>
  <c r="F12" i="147"/>
  <c r="D31" i="147" l="1"/>
  <c r="E31" i="147" s="1"/>
  <c r="F31" i="147" s="1"/>
  <c r="D29" i="147"/>
  <c r="E29" i="147" s="1"/>
  <c r="F29" i="147" s="1"/>
  <c r="F17" i="147"/>
  <c r="D23" i="147"/>
  <c r="E23" i="147" s="1"/>
  <c r="F23" i="147" s="1"/>
  <c r="D27" i="147"/>
  <c r="E27" i="147" s="1"/>
  <c r="F27" i="147" s="1"/>
  <c r="D21" i="147"/>
  <c r="E21" i="147" s="1"/>
  <c r="F21" i="147" s="1"/>
  <c r="D25" i="147"/>
  <c r="E25" i="147" s="1"/>
  <c r="F25" i="147" s="1"/>
  <c r="E34" i="147" l="1"/>
  <c r="E39" i="147" s="1"/>
  <c r="E64" i="147" s="1"/>
  <c r="F34" i="147"/>
  <c r="F39" i="147" s="1"/>
  <c r="E66" i="147" l="1"/>
  <c r="E67" i="147" s="1"/>
  <c r="F64" i="147"/>
  <c r="F65" i="147" l="1"/>
  <c r="F66" i="147" s="1"/>
  <c r="K12" i="145" l="1"/>
  <c r="O12" i="145" s="1"/>
  <c r="K14" i="145"/>
  <c r="O14" i="145" s="1"/>
  <c r="K15" i="145"/>
  <c r="O15" i="145" s="1"/>
  <c r="K8" i="145"/>
  <c r="O8" i="145" s="1"/>
  <c r="K7" i="145"/>
  <c r="J13" i="148"/>
  <c r="N13" i="148" s="1"/>
  <c r="J8" i="148"/>
  <c r="N8" i="148" s="1"/>
  <c r="J11" i="148"/>
  <c r="N11" i="148" s="1"/>
  <c r="J7" i="148"/>
  <c r="N7" i="148" s="1"/>
  <c r="K13" i="145"/>
  <c r="O13" i="145" s="1"/>
  <c r="J14" i="148"/>
  <c r="N14" i="148" s="1"/>
  <c r="J10" i="148"/>
  <c r="N10" i="148" s="1"/>
  <c r="J9" i="148"/>
  <c r="N9" i="148" s="1"/>
  <c r="K9" i="145"/>
  <c r="O9" i="145" s="1"/>
  <c r="K10" i="145"/>
  <c r="O10" i="145" s="1"/>
  <c r="J12" i="148"/>
  <c r="N12" i="148" s="1"/>
  <c r="K11" i="145"/>
  <c r="O11" i="145" s="1"/>
  <c r="M7" i="145"/>
  <c r="N7" i="145" s="1"/>
  <c r="S6" i="145" s="1"/>
  <c r="B3" i="145"/>
  <c r="A2" i="145"/>
  <c r="U6" i="144"/>
  <c r="P204" i="144"/>
  <c r="Q204" i="144" s="1"/>
  <c r="P203" i="144"/>
  <c r="Q203" i="144" s="1"/>
  <c r="P202" i="144"/>
  <c r="Q202" i="144" s="1"/>
  <c r="P201" i="144"/>
  <c r="Q201" i="144" s="1"/>
  <c r="P200" i="144"/>
  <c r="Q200" i="144" s="1"/>
  <c r="P199" i="144"/>
  <c r="Q199" i="144" s="1"/>
  <c r="P198" i="144"/>
  <c r="Q198" i="144" s="1"/>
  <c r="P197" i="144"/>
  <c r="Q197" i="144" s="1"/>
  <c r="P196" i="144"/>
  <c r="Q196" i="144" s="1"/>
  <c r="P195" i="144"/>
  <c r="Q195" i="144" s="1"/>
  <c r="P194" i="144"/>
  <c r="Q194" i="144" s="1"/>
  <c r="P193" i="144"/>
  <c r="Q193" i="144" s="1"/>
  <c r="Q192" i="144"/>
  <c r="P192" i="144"/>
  <c r="P191" i="144"/>
  <c r="Q191" i="144" s="1"/>
  <c r="P190" i="144"/>
  <c r="Q190" i="144" s="1"/>
  <c r="P189" i="144"/>
  <c r="Q189" i="144" s="1"/>
  <c r="P188" i="144"/>
  <c r="Q188" i="144" s="1"/>
  <c r="P187" i="144"/>
  <c r="Q187" i="144" s="1"/>
  <c r="P186" i="144"/>
  <c r="Q186" i="144" s="1"/>
  <c r="P185" i="144"/>
  <c r="Q185" i="144" s="1"/>
  <c r="P184" i="144"/>
  <c r="Q184" i="144" s="1"/>
  <c r="P183" i="144"/>
  <c r="Q183" i="144" s="1"/>
  <c r="P182" i="144"/>
  <c r="Q182" i="144" s="1"/>
  <c r="P181" i="144"/>
  <c r="Q181" i="144" s="1"/>
  <c r="P180" i="144"/>
  <c r="Q180" i="144" s="1"/>
  <c r="P179" i="144"/>
  <c r="Q179" i="144" s="1"/>
  <c r="P178" i="144"/>
  <c r="Q178" i="144" s="1"/>
  <c r="P177" i="144"/>
  <c r="Q177" i="144" s="1"/>
  <c r="P176" i="144"/>
  <c r="Q176" i="144" s="1"/>
  <c r="P175" i="144"/>
  <c r="Q175" i="144" s="1"/>
  <c r="P174" i="144"/>
  <c r="Q174" i="144" s="1"/>
  <c r="P173" i="144"/>
  <c r="Q173" i="144" s="1"/>
  <c r="P172" i="144"/>
  <c r="Q172" i="144" s="1"/>
  <c r="P171" i="144"/>
  <c r="Q171" i="144" s="1"/>
  <c r="P170" i="144"/>
  <c r="Q170" i="144" s="1"/>
  <c r="P169" i="144"/>
  <c r="Q169" i="144" s="1"/>
  <c r="P168" i="144"/>
  <c r="Q168" i="144" s="1"/>
  <c r="P167" i="144"/>
  <c r="Q167" i="144" s="1"/>
  <c r="P166" i="144"/>
  <c r="Q166" i="144" s="1"/>
  <c r="P165" i="144"/>
  <c r="Q165" i="144" s="1"/>
  <c r="P164" i="144"/>
  <c r="Q164" i="144" s="1"/>
  <c r="P163" i="144"/>
  <c r="Q163" i="144" s="1"/>
  <c r="P162" i="144"/>
  <c r="Q162" i="144" s="1"/>
  <c r="P161" i="144"/>
  <c r="Q161" i="144" s="1"/>
  <c r="P160" i="144"/>
  <c r="Q160" i="144" s="1"/>
  <c r="P159" i="144"/>
  <c r="Q159" i="144" s="1"/>
  <c r="P158" i="144"/>
  <c r="Q158" i="144" s="1"/>
  <c r="P157" i="144"/>
  <c r="Q157" i="144" s="1"/>
  <c r="P156" i="144"/>
  <c r="Q156" i="144" s="1"/>
  <c r="P155" i="144"/>
  <c r="Q155" i="144" s="1"/>
  <c r="P154" i="144"/>
  <c r="Q154" i="144" s="1"/>
  <c r="P153" i="144"/>
  <c r="Q153" i="144" s="1"/>
  <c r="P152" i="144"/>
  <c r="Q152" i="144" s="1"/>
  <c r="P151" i="144"/>
  <c r="Q151" i="144" s="1"/>
  <c r="P150" i="144"/>
  <c r="Q150" i="144" s="1"/>
  <c r="P149" i="144"/>
  <c r="Q149" i="144" s="1"/>
  <c r="P148" i="144"/>
  <c r="Q148" i="144" s="1"/>
  <c r="P147" i="144"/>
  <c r="Q147" i="144" s="1"/>
  <c r="P146" i="144"/>
  <c r="Q146" i="144" s="1"/>
  <c r="P145" i="144"/>
  <c r="Q145" i="144" s="1"/>
  <c r="P144" i="144"/>
  <c r="Q144" i="144" s="1"/>
  <c r="P143" i="144"/>
  <c r="Q143" i="144" s="1"/>
  <c r="P142" i="144"/>
  <c r="Q142" i="144" s="1"/>
  <c r="P141" i="144"/>
  <c r="Q141" i="144" s="1"/>
  <c r="P140" i="144"/>
  <c r="Q140" i="144" s="1"/>
  <c r="P139" i="144"/>
  <c r="Q139" i="144" s="1"/>
  <c r="P138" i="144"/>
  <c r="Q138" i="144" s="1"/>
  <c r="P137" i="144"/>
  <c r="Q137" i="144" s="1"/>
  <c r="P136" i="144"/>
  <c r="Q136" i="144" s="1"/>
  <c r="P135" i="144"/>
  <c r="Q135" i="144" s="1"/>
  <c r="P134" i="144"/>
  <c r="Q134" i="144" s="1"/>
  <c r="P133" i="144"/>
  <c r="Q133" i="144" s="1"/>
  <c r="P132" i="144"/>
  <c r="Q132" i="144" s="1"/>
  <c r="P131" i="144"/>
  <c r="Q131" i="144" s="1"/>
  <c r="P130" i="144"/>
  <c r="Q130" i="144" s="1"/>
  <c r="P129" i="144"/>
  <c r="Q129" i="144" s="1"/>
  <c r="P128" i="144"/>
  <c r="Q128" i="144" s="1"/>
  <c r="P127" i="144"/>
  <c r="Q127" i="144" s="1"/>
  <c r="P126" i="144"/>
  <c r="Q126" i="144" s="1"/>
  <c r="P125" i="144"/>
  <c r="Q125" i="144" s="1"/>
  <c r="P124" i="144"/>
  <c r="Q124" i="144" s="1"/>
  <c r="P123" i="144"/>
  <c r="Q123" i="144" s="1"/>
  <c r="P122" i="144"/>
  <c r="Q122" i="144" s="1"/>
  <c r="P121" i="144"/>
  <c r="Q121" i="144" s="1"/>
  <c r="P120" i="144"/>
  <c r="Q120" i="144" s="1"/>
  <c r="P119" i="144"/>
  <c r="Q119" i="144" s="1"/>
  <c r="P118" i="144"/>
  <c r="Q118" i="144" s="1"/>
  <c r="P117" i="144"/>
  <c r="Q117" i="144" s="1"/>
  <c r="P116" i="144"/>
  <c r="Q116" i="144" s="1"/>
  <c r="P115" i="144"/>
  <c r="Q115" i="144" s="1"/>
  <c r="P114" i="144"/>
  <c r="Q114" i="144" s="1"/>
  <c r="P113" i="144"/>
  <c r="Q113" i="144" s="1"/>
  <c r="P112" i="144"/>
  <c r="Q112" i="144" s="1"/>
  <c r="P111" i="144"/>
  <c r="Q111" i="144" s="1"/>
  <c r="P110" i="144"/>
  <c r="Q110" i="144" s="1"/>
  <c r="P109" i="144"/>
  <c r="Q109" i="144" s="1"/>
  <c r="P108" i="144"/>
  <c r="Q108" i="144" s="1"/>
  <c r="P107" i="144"/>
  <c r="Q107" i="144" s="1"/>
  <c r="P106" i="144"/>
  <c r="Q106" i="144" s="1"/>
  <c r="P105" i="144"/>
  <c r="Q105" i="144" s="1"/>
  <c r="P104" i="144"/>
  <c r="Q104" i="144" s="1"/>
  <c r="P103" i="144"/>
  <c r="Q103" i="144" s="1"/>
  <c r="P102" i="144"/>
  <c r="Q102" i="144" s="1"/>
  <c r="P101" i="144"/>
  <c r="Q101" i="144" s="1"/>
  <c r="P100" i="144"/>
  <c r="Q100" i="144" s="1"/>
  <c r="P99" i="144"/>
  <c r="Q99" i="144" s="1"/>
  <c r="P98" i="144"/>
  <c r="Q98" i="144" s="1"/>
  <c r="P97" i="144"/>
  <c r="Q97" i="144" s="1"/>
  <c r="P96" i="144"/>
  <c r="Q96" i="144" s="1"/>
  <c r="P95" i="144"/>
  <c r="Q95" i="144" s="1"/>
  <c r="P94" i="144"/>
  <c r="Q94" i="144" s="1"/>
  <c r="P93" i="144"/>
  <c r="Q93" i="144" s="1"/>
  <c r="P92" i="144"/>
  <c r="Q92" i="144" s="1"/>
  <c r="P91" i="144"/>
  <c r="Q91" i="144" s="1"/>
  <c r="P90" i="144"/>
  <c r="Q90" i="144" s="1"/>
  <c r="P89" i="144"/>
  <c r="Q89" i="144" s="1"/>
  <c r="P88" i="144"/>
  <c r="Q88" i="144" s="1"/>
  <c r="P87" i="144"/>
  <c r="Q87" i="144" s="1"/>
  <c r="P86" i="144"/>
  <c r="Q86" i="144" s="1"/>
  <c r="P85" i="144"/>
  <c r="Q85" i="144" s="1"/>
  <c r="P84" i="144"/>
  <c r="Q84" i="144" s="1"/>
  <c r="P83" i="144"/>
  <c r="Q83" i="144" s="1"/>
  <c r="P82" i="144"/>
  <c r="Q82" i="144" s="1"/>
  <c r="P81" i="144"/>
  <c r="Q81" i="144" s="1"/>
  <c r="P80" i="144"/>
  <c r="Q80" i="144" s="1"/>
  <c r="P79" i="144"/>
  <c r="Q79" i="144" s="1"/>
  <c r="P78" i="144"/>
  <c r="Q78" i="144" s="1"/>
  <c r="P77" i="144"/>
  <c r="Q77" i="144" s="1"/>
  <c r="P76" i="144"/>
  <c r="Q76" i="144" s="1"/>
  <c r="P75" i="144"/>
  <c r="Q75" i="144" s="1"/>
  <c r="P74" i="144"/>
  <c r="Q74" i="144" s="1"/>
  <c r="P73" i="144"/>
  <c r="Q73" i="144" s="1"/>
  <c r="P72" i="144"/>
  <c r="Q72" i="144" s="1"/>
  <c r="P71" i="144"/>
  <c r="Q71" i="144" s="1"/>
  <c r="P70" i="144"/>
  <c r="Q70" i="144" s="1"/>
  <c r="P69" i="144"/>
  <c r="Q69" i="144" s="1"/>
  <c r="P68" i="144"/>
  <c r="Q68" i="144" s="1"/>
  <c r="P67" i="144"/>
  <c r="Q67" i="144" s="1"/>
  <c r="P66" i="144"/>
  <c r="Q66" i="144" s="1"/>
  <c r="P65" i="144"/>
  <c r="Q65" i="144" s="1"/>
  <c r="P64" i="144"/>
  <c r="Q64" i="144" s="1"/>
  <c r="P63" i="144"/>
  <c r="Q63" i="144" s="1"/>
  <c r="P62" i="144"/>
  <c r="Q62" i="144" s="1"/>
  <c r="P61" i="144"/>
  <c r="Q61" i="144" s="1"/>
  <c r="P60" i="144"/>
  <c r="Q60" i="144" s="1"/>
  <c r="P59" i="144"/>
  <c r="Q59" i="144" s="1"/>
  <c r="P58" i="144"/>
  <c r="Q58" i="144" s="1"/>
  <c r="P57" i="144"/>
  <c r="Q57" i="144" s="1"/>
  <c r="P56" i="144"/>
  <c r="Q56" i="144" s="1"/>
  <c r="P55" i="144"/>
  <c r="Q55" i="144" s="1"/>
  <c r="P54" i="144"/>
  <c r="Q54" i="144" s="1"/>
  <c r="P53" i="144"/>
  <c r="Q53" i="144" s="1"/>
  <c r="P52" i="144"/>
  <c r="Q52" i="144" s="1"/>
  <c r="P51" i="144"/>
  <c r="Q51" i="144" s="1"/>
  <c r="P50" i="144"/>
  <c r="Q50" i="144" s="1"/>
  <c r="P49" i="144"/>
  <c r="Q49" i="144" s="1"/>
  <c r="P48" i="144"/>
  <c r="Q48" i="144" s="1"/>
  <c r="P47" i="144"/>
  <c r="Q47" i="144" s="1"/>
  <c r="P46" i="144"/>
  <c r="Q46" i="144" s="1"/>
  <c r="P45" i="144"/>
  <c r="Q45" i="144" s="1"/>
  <c r="P44" i="144"/>
  <c r="Q44" i="144" s="1"/>
  <c r="P43" i="144"/>
  <c r="Q43" i="144" s="1"/>
  <c r="P42" i="144"/>
  <c r="Q42" i="144" s="1"/>
  <c r="P41" i="144"/>
  <c r="Q41" i="144" s="1"/>
  <c r="P40" i="144"/>
  <c r="Q40" i="144" s="1"/>
  <c r="P39" i="144"/>
  <c r="Q39" i="144" s="1"/>
  <c r="P38" i="144"/>
  <c r="Q38" i="144" s="1"/>
  <c r="P37" i="144"/>
  <c r="Q37" i="144" s="1"/>
  <c r="P36" i="144"/>
  <c r="P35" i="144"/>
  <c r="Q35" i="144" s="1"/>
  <c r="P34" i="144"/>
  <c r="P33" i="144"/>
  <c r="Q33" i="144" s="1"/>
  <c r="P32" i="144"/>
  <c r="Q32" i="144" s="1"/>
  <c r="P31" i="144"/>
  <c r="Q31" i="144" s="1"/>
  <c r="P30" i="144"/>
  <c r="Q30" i="144" s="1"/>
  <c r="P29" i="144"/>
  <c r="Q29" i="144" s="1"/>
  <c r="P28" i="144"/>
  <c r="Q28" i="144" s="1"/>
  <c r="P27" i="144"/>
  <c r="Q27" i="144" s="1"/>
  <c r="P26" i="144"/>
  <c r="Q26" i="144" s="1"/>
  <c r="P25" i="144"/>
  <c r="Q25" i="144" s="1"/>
  <c r="P24" i="144"/>
  <c r="Q24" i="144" s="1"/>
  <c r="P23" i="144"/>
  <c r="Q23" i="144" s="1"/>
  <c r="P22" i="144"/>
  <c r="Q22" i="144" s="1"/>
  <c r="P21" i="144"/>
  <c r="Q21" i="144" s="1"/>
  <c r="P20" i="144"/>
  <c r="Q20" i="144" s="1"/>
  <c r="P19" i="144"/>
  <c r="Q19" i="144" s="1"/>
  <c r="P18" i="144"/>
  <c r="Q18" i="144" s="1"/>
  <c r="P17" i="144"/>
  <c r="Q17" i="144" s="1"/>
  <c r="P16" i="144"/>
  <c r="Q16" i="144" s="1"/>
  <c r="P15" i="144"/>
  <c r="Q15" i="144" s="1"/>
  <c r="P14" i="144"/>
  <c r="Q14" i="144" s="1"/>
  <c r="P13" i="144"/>
  <c r="Q13" i="144" s="1"/>
  <c r="P12" i="144"/>
  <c r="Q12" i="144" s="1"/>
  <c r="P11" i="144"/>
  <c r="Q11" i="144" s="1"/>
  <c r="P10" i="144"/>
  <c r="Q10" i="144" s="1"/>
  <c r="P9" i="144"/>
  <c r="Q9" i="144" s="1"/>
  <c r="P8" i="144"/>
  <c r="Q8" i="144" s="1"/>
  <c r="P7" i="144"/>
  <c r="I6" i="144"/>
  <c r="B3" i="144"/>
  <c r="A2" i="144"/>
  <c r="O120" i="143"/>
  <c r="P120" i="143" s="1"/>
  <c r="O119" i="143"/>
  <c r="P119" i="143" s="1"/>
  <c r="O118" i="143"/>
  <c r="P118" i="143" s="1"/>
  <c r="O117" i="143"/>
  <c r="P117" i="143" s="1"/>
  <c r="O116" i="143"/>
  <c r="P116" i="143" s="1"/>
  <c r="O115" i="143"/>
  <c r="P115" i="143" s="1"/>
  <c r="O114" i="143"/>
  <c r="P114" i="143" s="1"/>
  <c r="O113" i="143"/>
  <c r="P113" i="143" s="1"/>
  <c r="O112" i="143"/>
  <c r="P112" i="143" s="1"/>
  <c r="O111" i="143"/>
  <c r="P111" i="143" s="1"/>
  <c r="O110" i="143"/>
  <c r="P110" i="143" s="1"/>
  <c r="O109" i="143"/>
  <c r="P109" i="143" s="1"/>
  <c r="O108" i="143"/>
  <c r="P108" i="143" s="1"/>
  <c r="O107" i="143"/>
  <c r="P107" i="143" s="1"/>
  <c r="O106" i="143"/>
  <c r="P106" i="143" s="1"/>
  <c r="O105" i="143"/>
  <c r="P105" i="143" s="1"/>
  <c r="O104" i="143"/>
  <c r="P104" i="143" s="1"/>
  <c r="O103" i="143"/>
  <c r="P103" i="143" s="1"/>
  <c r="O102" i="143"/>
  <c r="P102" i="143" s="1"/>
  <c r="O101" i="143"/>
  <c r="P101" i="143" s="1"/>
  <c r="O100" i="143"/>
  <c r="P100" i="143" s="1"/>
  <c r="O99" i="143"/>
  <c r="P99" i="143" s="1"/>
  <c r="O98" i="143"/>
  <c r="P98" i="143" s="1"/>
  <c r="O97" i="143"/>
  <c r="P97" i="143" s="1"/>
  <c r="O96" i="143"/>
  <c r="P96" i="143" s="1"/>
  <c r="O95" i="143"/>
  <c r="P95" i="143" s="1"/>
  <c r="O94" i="143"/>
  <c r="P94" i="143" s="1"/>
  <c r="O93" i="143"/>
  <c r="P93" i="143" s="1"/>
  <c r="O92" i="143"/>
  <c r="P92" i="143" s="1"/>
  <c r="O91" i="143"/>
  <c r="P91" i="143" s="1"/>
  <c r="O90" i="143"/>
  <c r="P90" i="143" s="1"/>
  <c r="O89" i="143"/>
  <c r="P89" i="143" s="1"/>
  <c r="O88" i="143"/>
  <c r="P88" i="143" s="1"/>
  <c r="O87" i="143"/>
  <c r="P87" i="143" s="1"/>
  <c r="O86" i="143"/>
  <c r="P86" i="143" s="1"/>
  <c r="O85" i="143"/>
  <c r="P85" i="143" s="1"/>
  <c r="O84" i="143"/>
  <c r="P84" i="143" s="1"/>
  <c r="O83" i="143"/>
  <c r="P83" i="143" s="1"/>
  <c r="O82" i="143"/>
  <c r="P82" i="143" s="1"/>
  <c r="O81" i="143"/>
  <c r="P81" i="143" s="1"/>
  <c r="O80" i="143"/>
  <c r="P80" i="143" s="1"/>
  <c r="O79" i="143"/>
  <c r="P79" i="143" s="1"/>
  <c r="O78" i="143"/>
  <c r="P78" i="143" s="1"/>
  <c r="O77" i="143"/>
  <c r="P77" i="143" s="1"/>
  <c r="O76" i="143"/>
  <c r="P76" i="143" s="1"/>
  <c r="O75" i="143"/>
  <c r="P75" i="143" s="1"/>
  <c r="O74" i="143"/>
  <c r="P74" i="143" s="1"/>
  <c r="O73" i="143"/>
  <c r="P73" i="143" s="1"/>
  <c r="O72" i="143"/>
  <c r="P72" i="143" s="1"/>
  <c r="O71" i="143"/>
  <c r="P71" i="143" s="1"/>
  <c r="O70" i="143"/>
  <c r="P70" i="143" s="1"/>
  <c r="O69" i="143"/>
  <c r="P69" i="143" s="1"/>
  <c r="O68" i="143"/>
  <c r="P68" i="143" s="1"/>
  <c r="O67" i="143"/>
  <c r="P67" i="143" s="1"/>
  <c r="O66" i="143"/>
  <c r="P66" i="143" s="1"/>
  <c r="O65" i="143"/>
  <c r="P65" i="143" s="1"/>
  <c r="O64" i="143"/>
  <c r="P64" i="143" s="1"/>
  <c r="O63" i="143"/>
  <c r="P63" i="143" s="1"/>
  <c r="O62" i="143"/>
  <c r="P62" i="143" s="1"/>
  <c r="O61" i="143"/>
  <c r="P61" i="143" s="1"/>
  <c r="O60" i="143"/>
  <c r="P60" i="143" s="1"/>
  <c r="O59" i="143"/>
  <c r="P59" i="143" s="1"/>
  <c r="O58" i="143"/>
  <c r="P58" i="143" s="1"/>
  <c r="O57" i="143"/>
  <c r="P57" i="143" s="1"/>
  <c r="O56" i="143"/>
  <c r="P56" i="143" s="1"/>
  <c r="O55" i="143"/>
  <c r="P55" i="143" s="1"/>
  <c r="O54" i="143"/>
  <c r="P54" i="143" s="1"/>
  <c r="O53" i="143"/>
  <c r="P53" i="143" s="1"/>
  <c r="O52" i="143"/>
  <c r="P52" i="143" s="1"/>
  <c r="O51" i="143"/>
  <c r="P51" i="143" s="1"/>
  <c r="O50" i="143"/>
  <c r="P50" i="143" s="1"/>
  <c r="O49" i="143"/>
  <c r="P49" i="143" s="1"/>
  <c r="O48" i="143"/>
  <c r="P48" i="143" s="1"/>
  <c r="O47" i="143"/>
  <c r="P47" i="143" s="1"/>
  <c r="O46" i="143"/>
  <c r="P46" i="143" s="1"/>
  <c r="O45" i="143"/>
  <c r="P45" i="143" s="1"/>
  <c r="O44" i="143"/>
  <c r="P44" i="143" s="1"/>
  <c r="O43" i="143"/>
  <c r="P43" i="143" s="1"/>
  <c r="O42" i="143"/>
  <c r="P42" i="143" s="1"/>
  <c r="O41" i="143"/>
  <c r="P41" i="143" s="1"/>
  <c r="O40" i="143"/>
  <c r="P40" i="143" s="1"/>
  <c r="O39" i="143"/>
  <c r="P39" i="143" s="1"/>
  <c r="O38" i="143"/>
  <c r="P38" i="143" s="1"/>
  <c r="O37" i="143"/>
  <c r="P37" i="143" s="1"/>
  <c r="O36" i="143"/>
  <c r="P36" i="143" s="1"/>
  <c r="O35" i="143"/>
  <c r="P35" i="143" s="1"/>
  <c r="O34" i="143"/>
  <c r="P34" i="143" s="1"/>
  <c r="O33" i="143"/>
  <c r="P33" i="143" s="1"/>
  <c r="O32" i="143"/>
  <c r="P32" i="143" s="1"/>
  <c r="O31" i="143"/>
  <c r="P31" i="143" s="1"/>
  <c r="O30" i="143"/>
  <c r="P30" i="143" s="1"/>
  <c r="O29" i="143"/>
  <c r="P29" i="143" s="1"/>
  <c r="O28" i="143"/>
  <c r="P28" i="143" s="1"/>
  <c r="O27" i="143"/>
  <c r="P27" i="143" s="1"/>
  <c r="O26" i="143"/>
  <c r="P26" i="143" s="1"/>
  <c r="O25" i="143"/>
  <c r="P25" i="143" s="1"/>
  <c r="O24" i="143"/>
  <c r="P24" i="143" s="1"/>
  <c r="O23" i="143"/>
  <c r="P23" i="143" s="1"/>
  <c r="O22" i="143"/>
  <c r="P22" i="143" s="1"/>
  <c r="O21" i="143"/>
  <c r="P21" i="143" s="1"/>
  <c r="O20" i="143"/>
  <c r="P20" i="143" s="1"/>
  <c r="O19" i="143"/>
  <c r="P19" i="143" s="1"/>
  <c r="O18" i="143"/>
  <c r="P18" i="143" s="1"/>
  <c r="O17" i="143"/>
  <c r="P17" i="143" s="1"/>
  <c r="O16" i="143"/>
  <c r="P16" i="143" s="1"/>
  <c r="O15" i="143"/>
  <c r="P15" i="143" s="1"/>
  <c r="O14" i="143"/>
  <c r="P14" i="143" s="1"/>
  <c r="O13" i="143"/>
  <c r="O12" i="143"/>
  <c r="P12" i="143" s="1"/>
  <c r="O11" i="143"/>
  <c r="P11" i="143" s="1"/>
  <c r="O10" i="143"/>
  <c r="P10" i="143" s="1"/>
  <c r="O9" i="143"/>
  <c r="P9" i="143" s="1"/>
  <c r="O8" i="143"/>
  <c r="P8" i="143" s="1"/>
  <c r="O7" i="143"/>
  <c r="P7" i="143" s="1"/>
  <c r="H6" i="143"/>
  <c r="B3" i="143"/>
  <c r="A2" i="143"/>
  <c r="I13" i="5"/>
  <c r="A10" i="26"/>
  <c r="N6" i="148" l="1"/>
  <c r="C22" i="26" s="1"/>
  <c r="M6" i="145"/>
  <c r="N6" i="145"/>
  <c r="T6" i="145"/>
  <c r="O7" i="145"/>
  <c r="Q34" i="144"/>
  <c r="P6" i="144"/>
  <c r="Q7" i="144"/>
  <c r="V6" i="144" s="1"/>
  <c r="Q36" i="144"/>
  <c r="T6" i="143"/>
  <c r="P13" i="143"/>
  <c r="O6" i="143"/>
  <c r="O204" i="142"/>
  <c r="P204" i="142" s="1"/>
  <c r="O203" i="142"/>
  <c r="P203" i="142" s="1"/>
  <c r="O202" i="142"/>
  <c r="P202" i="142" s="1"/>
  <c r="O201" i="142"/>
  <c r="P201" i="142" s="1"/>
  <c r="O200" i="142"/>
  <c r="P200" i="142" s="1"/>
  <c r="O199" i="142"/>
  <c r="P199" i="142" s="1"/>
  <c r="O198" i="142"/>
  <c r="P198" i="142" s="1"/>
  <c r="O197" i="142"/>
  <c r="P197" i="142" s="1"/>
  <c r="O196" i="142"/>
  <c r="P196" i="142" s="1"/>
  <c r="O195" i="142"/>
  <c r="P195" i="142" s="1"/>
  <c r="O194" i="142"/>
  <c r="P194" i="142" s="1"/>
  <c r="O193" i="142"/>
  <c r="P193" i="142" s="1"/>
  <c r="O192" i="142"/>
  <c r="P192" i="142" s="1"/>
  <c r="O191" i="142"/>
  <c r="P191" i="142" s="1"/>
  <c r="O190" i="142"/>
  <c r="P190" i="142" s="1"/>
  <c r="O189" i="142"/>
  <c r="P189" i="142" s="1"/>
  <c r="O188" i="142"/>
  <c r="P188" i="142" s="1"/>
  <c r="O187" i="142"/>
  <c r="P187" i="142" s="1"/>
  <c r="O186" i="142"/>
  <c r="P186" i="142" s="1"/>
  <c r="O185" i="142"/>
  <c r="P185" i="142" s="1"/>
  <c r="O184" i="142"/>
  <c r="P184" i="142" s="1"/>
  <c r="O183" i="142"/>
  <c r="P183" i="142" s="1"/>
  <c r="O182" i="142"/>
  <c r="P182" i="142" s="1"/>
  <c r="O181" i="142"/>
  <c r="P181" i="142" s="1"/>
  <c r="O180" i="142"/>
  <c r="P180" i="142" s="1"/>
  <c r="O179" i="142"/>
  <c r="P179" i="142" s="1"/>
  <c r="O178" i="142"/>
  <c r="P178" i="142" s="1"/>
  <c r="O177" i="142"/>
  <c r="P177" i="142" s="1"/>
  <c r="O176" i="142"/>
  <c r="P176" i="142" s="1"/>
  <c r="O175" i="142"/>
  <c r="P175" i="142" s="1"/>
  <c r="O174" i="142"/>
  <c r="P174" i="142" s="1"/>
  <c r="O173" i="142"/>
  <c r="P173" i="142" s="1"/>
  <c r="O172" i="142"/>
  <c r="P172" i="142" s="1"/>
  <c r="O171" i="142"/>
  <c r="P171" i="142" s="1"/>
  <c r="O170" i="142"/>
  <c r="P170" i="142" s="1"/>
  <c r="O169" i="142"/>
  <c r="P169" i="142" s="1"/>
  <c r="O168" i="142"/>
  <c r="P168" i="142" s="1"/>
  <c r="O167" i="142"/>
  <c r="P167" i="142" s="1"/>
  <c r="O166" i="142"/>
  <c r="P166" i="142" s="1"/>
  <c r="O165" i="142"/>
  <c r="P165" i="142" s="1"/>
  <c r="O164" i="142"/>
  <c r="P164" i="142" s="1"/>
  <c r="O163" i="142"/>
  <c r="P163" i="142" s="1"/>
  <c r="O162" i="142"/>
  <c r="P162" i="142" s="1"/>
  <c r="O161" i="142"/>
  <c r="P161" i="142" s="1"/>
  <c r="O160" i="142"/>
  <c r="P160" i="142" s="1"/>
  <c r="O159" i="142"/>
  <c r="P159" i="142" s="1"/>
  <c r="O158" i="142"/>
  <c r="P158" i="142" s="1"/>
  <c r="O157" i="142"/>
  <c r="P157" i="142" s="1"/>
  <c r="O156" i="142"/>
  <c r="P156" i="142" s="1"/>
  <c r="O155" i="142"/>
  <c r="P155" i="142" s="1"/>
  <c r="O154" i="142"/>
  <c r="P154" i="142" s="1"/>
  <c r="O153" i="142"/>
  <c r="P153" i="142" s="1"/>
  <c r="O152" i="142"/>
  <c r="P152" i="142" s="1"/>
  <c r="O151" i="142"/>
  <c r="P151" i="142" s="1"/>
  <c r="O150" i="142"/>
  <c r="P150" i="142" s="1"/>
  <c r="O149" i="142"/>
  <c r="P149" i="142" s="1"/>
  <c r="O148" i="142"/>
  <c r="P148" i="142" s="1"/>
  <c r="O147" i="142"/>
  <c r="P147" i="142" s="1"/>
  <c r="O146" i="142"/>
  <c r="P146" i="142" s="1"/>
  <c r="O145" i="142"/>
  <c r="P145" i="142" s="1"/>
  <c r="O144" i="142"/>
  <c r="P144" i="142" s="1"/>
  <c r="O143" i="142"/>
  <c r="P143" i="142" s="1"/>
  <c r="O142" i="142"/>
  <c r="P142" i="142" s="1"/>
  <c r="O141" i="142"/>
  <c r="P141" i="142" s="1"/>
  <c r="O140" i="142"/>
  <c r="P140" i="142" s="1"/>
  <c r="O139" i="142"/>
  <c r="P139" i="142" s="1"/>
  <c r="O138" i="142"/>
  <c r="P138" i="142" s="1"/>
  <c r="O137" i="142"/>
  <c r="P137" i="142" s="1"/>
  <c r="O136" i="142"/>
  <c r="P136" i="142" s="1"/>
  <c r="O135" i="142"/>
  <c r="P135" i="142" s="1"/>
  <c r="O134" i="142"/>
  <c r="P134" i="142" s="1"/>
  <c r="O133" i="142"/>
  <c r="P133" i="142" s="1"/>
  <c r="O132" i="142"/>
  <c r="P132" i="142" s="1"/>
  <c r="O131" i="142"/>
  <c r="P131" i="142" s="1"/>
  <c r="O130" i="142"/>
  <c r="P130" i="142" s="1"/>
  <c r="O129" i="142"/>
  <c r="P129" i="142" s="1"/>
  <c r="O128" i="142"/>
  <c r="P128" i="142" s="1"/>
  <c r="O127" i="142"/>
  <c r="P127" i="142" s="1"/>
  <c r="O126" i="142"/>
  <c r="P126" i="142" s="1"/>
  <c r="O125" i="142"/>
  <c r="P125" i="142" s="1"/>
  <c r="O124" i="142"/>
  <c r="P124" i="142" s="1"/>
  <c r="O123" i="142"/>
  <c r="P123" i="142" s="1"/>
  <c r="O122" i="142"/>
  <c r="P122" i="142" s="1"/>
  <c r="O121" i="142"/>
  <c r="P121" i="142" s="1"/>
  <c r="O120" i="142"/>
  <c r="P120" i="142" s="1"/>
  <c r="O119" i="142"/>
  <c r="P119" i="142" s="1"/>
  <c r="O118" i="142"/>
  <c r="P118" i="142" s="1"/>
  <c r="O117" i="142"/>
  <c r="P117" i="142" s="1"/>
  <c r="O116" i="142"/>
  <c r="P116" i="142" s="1"/>
  <c r="O115" i="142"/>
  <c r="P115" i="142" s="1"/>
  <c r="O114" i="142"/>
  <c r="P114" i="142" s="1"/>
  <c r="O113" i="142"/>
  <c r="P113" i="142" s="1"/>
  <c r="O112" i="142"/>
  <c r="P112" i="142" s="1"/>
  <c r="O111" i="142"/>
  <c r="P111" i="142" s="1"/>
  <c r="O110" i="142"/>
  <c r="P110" i="142" s="1"/>
  <c r="O109" i="142"/>
  <c r="P109" i="142" s="1"/>
  <c r="O108" i="142"/>
  <c r="P108" i="142" s="1"/>
  <c r="O107" i="142"/>
  <c r="P107" i="142" s="1"/>
  <c r="O106" i="142"/>
  <c r="P106" i="142" s="1"/>
  <c r="O105" i="142"/>
  <c r="P105" i="142" s="1"/>
  <c r="O104" i="142"/>
  <c r="P104" i="142" s="1"/>
  <c r="O103" i="142"/>
  <c r="P103" i="142" s="1"/>
  <c r="O102" i="142"/>
  <c r="P102" i="142" s="1"/>
  <c r="O101" i="142"/>
  <c r="P101" i="142" s="1"/>
  <c r="O100" i="142"/>
  <c r="P100" i="142" s="1"/>
  <c r="O99" i="142"/>
  <c r="P99" i="142" s="1"/>
  <c r="O98" i="142"/>
  <c r="P98" i="142" s="1"/>
  <c r="O97" i="142"/>
  <c r="P97" i="142" s="1"/>
  <c r="O96" i="142"/>
  <c r="P96" i="142" s="1"/>
  <c r="O95" i="142"/>
  <c r="P95" i="142" s="1"/>
  <c r="O94" i="142"/>
  <c r="P94" i="142" s="1"/>
  <c r="O93" i="142"/>
  <c r="P93" i="142" s="1"/>
  <c r="O92" i="142"/>
  <c r="P92" i="142" s="1"/>
  <c r="O91" i="142"/>
  <c r="P91" i="142" s="1"/>
  <c r="O90" i="142"/>
  <c r="P90" i="142" s="1"/>
  <c r="O89" i="142"/>
  <c r="P89" i="142" s="1"/>
  <c r="O88" i="142"/>
  <c r="P88" i="142" s="1"/>
  <c r="O87" i="142"/>
  <c r="P87" i="142" s="1"/>
  <c r="O86" i="142"/>
  <c r="P86" i="142" s="1"/>
  <c r="O85" i="142"/>
  <c r="P85" i="142" s="1"/>
  <c r="O84" i="142"/>
  <c r="P84" i="142" s="1"/>
  <c r="O83" i="142"/>
  <c r="P83" i="142" s="1"/>
  <c r="O82" i="142"/>
  <c r="P82" i="142" s="1"/>
  <c r="O81" i="142"/>
  <c r="P81" i="142" s="1"/>
  <c r="O80" i="142"/>
  <c r="P80" i="142" s="1"/>
  <c r="O79" i="142"/>
  <c r="P79" i="142" s="1"/>
  <c r="O78" i="142"/>
  <c r="P78" i="142" s="1"/>
  <c r="O77" i="142"/>
  <c r="P77" i="142" s="1"/>
  <c r="O76" i="142"/>
  <c r="P76" i="142" s="1"/>
  <c r="O75" i="142"/>
  <c r="P75" i="142" s="1"/>
  <c r="O74" i="142"/>
  <c r="P74" i="142" s="1"/>
  <c r="O73" i="142"/>
  <c r="P73" i="142" s="1"/>
  <c r="O72" i="142"/>
  <c r="P72" i="142" s="1"/>
  <c r="O71" i="142"/>
  <c r="P71" i="142" s="1"/>
  <c r="O70" i="142"/>
  <c r="P70" i="142" s="1"/>
  <c r="O69" i="142"/>
  <c r="P69" i="142" s="1"/>
  <c r="O68" i="142"/>
  <c r="P68" i="142" s="1"/>
  <c r="O67" i="142"/>
  <c r="P67" i="142" s="1"/>
  <c r="O66" i="142"/>
  <c r="P66" i="142" s="1"/>
  <c r="O65" i="142"/>
  <c r="P65" i="142" s="1"/>
  <c r="O64" i="142"/>
  <c r="P64" i="142" s="1"/>
  <c r="O63" i="142"/>
  <c r="P63" i="142" s="1"/>
  <c r="O62" i="142"/>
  <c r="P62" i="142" s="1"/>
  <c r="O61" i="142"/>
  <c r="P61" i="142" s="1"/>
  <c r="O60" i="142"/>
  <c r="P60" i="142" s="1"/>
  <c r="O59" i="142"/>
  <c r="P59" i="142" s="1"/>
  <c r="O58" i="142"/>
  <c r="P58" i="142" s="1"/>
  <c r="O57" i="142"/>
  <c r="P57" i="142" s="1"/>
  <c r="O56" i="142"/>
  <c r="P56" i="142" s="1"/>
  <c r="O55" i="142"/>
  <c r="P55" i="142" s="1"/>
  <c r="O54" i="142"/>
  <c r="P54" i="142" s="1"/>
  <c r="O53" i="142"/>
  <c r="P53" i="142" s="1"/>
  <c r="O52" i="142"/>
  <c r="P52" i="142" s="1"/>
  <c r="O51" i="142"/>
  <c r="P51" i="142" s="1"/>
  <c r="O50" i="142"/>
  <c r="P50" i="142" s="1"/>
  <c r="O49" i="142"/>
  <c r="P49" i="142" s="1"/>
  <c r="O48" i="142"/>
  <c r="P48" i="142" s="1"/>
  <c r="O47" i="142"/>
  <c r="P47" i="142" s="1"/>
  <c r="O46" i="142"/>
  <c r="P46" i="142" s="1"/>
  <c r="O45" i="142"/>
  <c r="P45" i="142" s="1"/>
  <c r="O44" i="142"/>
  <c r="P44" i="142" s="1"/>
  <c r="O43" i="142"/>
  <c r="P43" i="142" s="1"/>
  <c r="O42" i="142"/>
  <c r="P42" i="142" s="1"/>
  <c r="O41" i="142"/>
  <c r="P41" i="142" s="1"/>
  <c r="O40" i="142"/>
  <c r="P40" i="142" s="1"/>
  <c r="O39" i="142"/>
  <c r="P39" i="142" s="1"/>
  <c r="O38" i="142"/>
  <c r="P38" i="142" s="1"/>
  <c r="O37" i="142"/>
  <c r="P37" i="142" s="1"/>
  <c r="O36" i="142"/>
  <c r="P36" i="142" s="1"/>
  <c r="O35" i="142"/>
  <c r="P35" i="142" s="1"/>
  <c r="O34" i="142"/>
  <c r="P34" i="142" s="1"/>
  <c r="O33" i="142"/>
  <c r="P33" i="142" s="1"/>
  <c r="O32" i="142"/>
  <c r="P32" i="142" s="1"/>
  <c r="O31" i="142"/>
  <c r="P31" i="142" s="1"/>
  <c r="O30" i="142"/>
  <c r="P30" i="142" s="1"/>
  <c r="O29" i="142"/>
  <c r="P29" i="142" s="1"/>
  <c r="O28" i="142"/>
  <c r="P28" i="142" s="1"/>
  <c r="O27" i="142"/>
  <c r="P27" i="142" s="1"/>
  <c r="O26" i="142"/>
  <c r="P26" i="142" s="1"/>
  <c r="O25" i="142"/>
  <c r="P25" i="142" s="1"/>
  <c r="O24" i="142"/>
  <c r="P24" i="142" s="1"/>
  <c r="O23" i="142"/>
  <c r="P23" i="142" s="1"/>
  <c r="O22" i="142"/>
  <c r="O21" i="142"/>
  <c r="P21" i="142" s="1"/>
  <c r="O20" i="142"/>
  <c r="O19" i="142"/>
  <c r="P19" i="142" s="1"/>
  <c r="O18" i="142"/>
  <c r="P18" i="142" s="1"/>
  <c r="O17" i="142"/>
  <c r="P17" i="142" s="1"/>
  <c r="O16" i="142"/>
  <c r="P16" i="142" s="1"/>
  <c r="O15" i="142"/>
  <c r="P15" i="142" s="1"/>
  <c r="O14" i="142"/>
  <c r="P14" i="142" s="1"/>
  <c r="O13" i="142"/>
  <c r="P13" i="142" s="1"/>
  <c r="O12" i="142"/>
  <c r="P12" i="142" s="1"/>
  <c r="O11" i="142"/>
  <c r="P11" i="142" s="1"/>
  <c r="O10" i="142"/>
  <c r="P10" i="142" s="1"/>
  <c r="O9" i="142"/>
  <c r="P9" i="142" s="1"/>
  <c r="O8" i="142"/>
  <c r="P8" i="142" s="1"/>
  <c r="O7" i="142"/>
  <c r="T8" i="142" s="1"/>
  <c r="H6" i="142"/>
  <c r="B3" i="142"/>
  <c r="A2" i="142"/>
  <c r="A9" i="26"/>
  <c r="O120" i="79"/>
  <c r="P120" i="79" s="1"/>
  <c r="O119" i="79"/>
  <c r="P119" i="79" s="1"/>
  <c r="O118" i="79"/>
  <c r="P118" i="79" s="1"/>
  <c r="O117" i="79"/>
  <c r="P117" i="79" s="1"/>
  <c r="O116" i="79"/>
  <c r="P116" i="79" s="1"/>
  <c r="O115" i="79"/>
  <c r="P115" i="79" s="1"/>
  <c r="O114" i="79"/>
  <c r="P114" i="79" s="1"/>
  <c r="O113" i="79"/>
  <c r="P113" i="79" s="1"/>
  <c r="O112" i="79"/>
  <c r="P112" i="79" s="1"/>
  <c r="O111" i="79"/>
  <c r="P111" i="79" s="1"/>
  <c r="O110" i="79"/>
  <c r="P110" i="79" s="1"/>
  <c r="O109" i="79"/>
  <c r="P109" i="79" s="1"/>
  <c r="O108" i="79"/>
  <c r="P108" i="79" s="1"/>
  <c r="O107" i="79"/>
  <c r="P107" i="79" s="1"/>
  <c r="O106" i="79"/>
  <c r="P106" i="79" s="1"/>
  <c r="O105" i="79"/>
  <c r="P105" i="79" s="1"/>
  <c r="O104" i="79"/>
  <c r="P104" i="79" s="1"/>
  <c r="O103" i="79"/>
  <c r="P103" i="79" s="1"/>
  <c r="O102" i="79"/>
  <c r="P102" i="79" s="1"/>
  <c r="O101" i="79"/>
  <c r="P101" i="79" s="1"/>
  <c r="O100" i="79"/>
  <c r="P100" i="79" s="1"/>
  <c r="O99" i="79"/>
  <c r="P99" i="79" s="1"/>
  <c r="O98" i="79"/>
  <c r="P98" i="79" s="1"/>
  <c r="O97" i="79"/>
  <c r="P97" i="79" s="1"/>
  <c r="O96" i="79"/>
  <c r="P96" i="79" s="1"/>
  <c r="O95" i="79"/>
  <c r="P95" i="79" s="1"/>
  <c r="O94" i="79"/>
  <c r="P94" i="79" s="1"/>
  <c r="O93" i="79"/>
  <c r="P93" i="79" s="1"/>
  <c r="O92" i="79"/>
  <c r="P92" i="79" s="1"/>
  <c r="O91" i="79"/>
  <c r="P91" i="79" s="1"/>
  <c r="O90" i="79"/>
  <c r="P90" i="79" s="1"/>
  <c r="O89" i="79"/>
  <c r="P89" i="79" s="1"/>
  <c r="O88" i="79"/>
  <c r="P88" i="79" s="1"/>
  <c r="O87" i="79"/>
  <c r="P87" i="79" s="1"/>
  <c r="O86" i="79"/>
  <c r="P86" i="79" s="1"/>
  <c r="O85" i="79"/>
  <c r="P85" i="79" s="1"/>
  <c r="O84" i="79"/>
  <c r="P84" i="79" s="1"/>
  <c r="O83" i="79"/>
  <c r="P83" i="79" s="1"/>
  <c r="O82" i="79"/>
  <c r="P82" i="79" s="1"/>
  <c r="O81" i="79"/>
  <c r="P81" i="79" s="1"/>
  <c r="O80" i="79"/>
  <c r="P80" i="79" s="1"/>
  <c r="O79" i="79"/>
  <c r="P79" i="79" s="1"/>
  <c r="O78" i="79"/>
  <c r="P78" i="79" s="1"/>
  <c r="O77" i="79"/>
  <c r="P77" i="79" s="1"/>
  <c r="O76" i="79"/>
  <c r="P76" i="79" s="1"/>
  <c r="O75" i="79"/>
  <c r="P75" i="79" s="1"/>
  <c r="O74" i="79"/>
  <c r="P74" i="79" s="1"/>
  <c r="O73" i="79"/>
  <c r="P73" i="79" s="1"/>
  <c r="O72" i="79"/>
  <c r="P72" i="79" s="1"/>
  <c r="O6" i="145" l="1"/>
  <c r="C21" i="26" s="1"/>
  <c r="C23" i="26" s="1"/>
  <c r="W6" i="144"/>
  <c r="Q6" i="144"/>
  <c r="U6" i="143"/>
  <c r="V6" i="143" s="1"/>
  <c r="P6" i="143"/>
  <c r="T11" i="142"/>
  <c r="T10" i="142"/>
  <c r="P7" i="142"/>
  <c r="U8" i="142"/>
  <c r="V8" i="142" s="1"/>
  <c r="U7" i="142"/>
  <c r="P20" i="142"/>
  <c r="T9" i="142"/>
  <c r="P22" i="142"/>
  <c r="O6" i="142"/>
  <c r="T7" i="142"/>
  <c r="T6" i="142"/>
  <c r="U6" i="142" l="1"/>
  <c r="V6" i="142" s="1"/>
  <c r="U9" i="142"/>
  <c r="V9" i="142" s="1"/>
  <c r="P6" i="142"/>
  <c r="U11" i="142"/>
  <c r="V11" i="142" s="1"/>
  <c r="V7" i="142"/>
  <c r="U10" i="142"/>
  <c r="V10" i="142" s="1"/>
  <c r="I30" i="5" l="1"/>
  <c r="E16" i="5" s="1"/>
  <c r="I14" i="31"/>
  <c r="I31" i="31" s="1"/>
  <c r="E16" i="31" s="1"/>
  <c r="I18" i="31" l="1"/>
  <c r="E12" i="31" s="1"/>
  <c r="I22" i="31"/>
  <c r="E13" i="31" s="1"/>
  <c r="I26" i="31"/>
  <c r="E15" i="31" s="1"/>
  <c r="I21" i="5"/>
  <c r="E13" i="5" s="1"/>
  <c r="I25" i="5"/>
  <c r="E15" i="5" s="1"/>
  <c r="I17" i="5"/>
  <c r="E12" i="5" s="1"/>
  <c r="G6" i="137" l="1"/>
  <c r="G5" i="137" s="1"/>
  <c r="C27" i="26" s="1"/>
  <c r="O71" i="79" l="1"/>
  <c r="P71" i="79" s="1"/>
  <c r="O33" i="79" l="1"/>
  <c r="P33" i="79" s="1"/>
  <c r="O34" i="79"/>
  <c r="O35" i="79"/>
  <c r="P35" i="79" s="1"/>
  <c r="O36" i="79"/>
  <c r="P36" i="79" s="1"/>
  <c r="O37" i="79"/>
  <c r="P37" i="79" s="1"/>
  <c r="O38" i="79"/>
  <c r="P38" i="79" s="1"/>
  <c r="O39" i="79"/>
  <c r="P39" i="79" s="1"/>
  <c r="O40" i="79"/>
  <c r="P40" i="79" s="1"/>
  <c r="O41" i="79"/>
  <c r="P41" i="79" s="1"/>
  <c r="O42" i="79"/>
  <c r="P42" i="79" s="1"/>
  <c r="O43" i="79"/>
  <c r="P43" i="79" s="1"/>
  <c r="O44" i="79"/>
  <c r="P44" i="79" s="1"/>
  <c r="O45" i="79"/>
  <c r="P45" i="79" s="1"/>
  <c r="O46" i="79"/>
  <c r="P46" i="79" s="1"/>
  <c r="O47" i="79"/>
  <c r="P47" i="79" s="1"/>
  <c r="O48" i="79"/>
  <c r="P48" i="79" s="1"/>
  <c r="O49" i="79"/>
  <c r="P49" i="79" s="1"/>
  <c r="O50" i="79"/>
  <c r="P50" i="79" s="1"/>
  <c r="O51" i="79"/>
  <c r="P51" i="79" s="1"/>
  <c r="O52" i="79"/>
  <c r="P52" i="79" s="1"/>
  <c r="O53" i="79"/>
  <c r="P53" i="79" s="1"/>
  <c r="O54" i="79"/>
  <c r="P54" i="79" s="1"/>
  <c r="O55" i="79"/>
  <c r="P55" i="79" s="1"/>
  <c r="O56" i="79"/>
  <c r="P56" i="79" s="1"/>
  <c r="O57" i="79"/>
  <c r="P57" i="79" s="1"/>
  <c r="O58" i="79"/>
  <c r="P58" i="79" s="1"/>
  <c r="O59" i="79"/>
  <c r="P59" i="79" s="1"/>
  <c r="O60" i="79"/>
  <c r="P60" i="79" s="1"/>
  <c r="O61" i="79"/>
  <c r="P61" i="79" s="1"/>
  <c r="O62" i="79"/>
  <c r="P62" i="79" s="1"/>
  <c r="O63" i="79"/>
  <c r="P63" i="79" s="1"/>
  <c r="O64" i="79"/>
  <c r="P64" i="79" s="1"/>
  <c r="O65" i="79"/>
  <c r="P65" i="79" s="1"/>
  <c r="O66" i="79"/>
  <c r="P66" i="79" s="1"/>
  <c r="O67" i="79"/>
  <c r="P67" i="79" s="1"/>
  <c r="O68" i="79"/>
  <c r="P68" i="79" s="1"/>
  <c r="O69" i="79"/>
  <c r="P69" i="79" s="1"/>
  <c r="O70" i="79"/>
  <c r="P70" i="79" s="1"/>
  <c r="P34" i="79" l="1"/>
  <c r="F12" i="5" l="1"/>
  <c r="O7" i="79" l="1"/>
  <c r="P7" i="79" l="1"/>
  <c r="H6" i="79"/>
  <c r="O32" i="79"/>
  <c r="P32" i="79" s="1"/>
  <c r="O31" i="79"/>
  <c r="P31" i="79" s="1"/>
  <c r="O30" i="79"/>
  <c r="P30" i="79" s="1"/>
  <c r="O29" i="79"/>
  <c r="O28" i="79"/>
  <c r="P28" i="79" s="1"/>
  <c r="O27" i="79"/>
  <c r="O26" i="79"/>
  <c r="P26" i="79" s="1"/>
  <c r="O25" i="79"/>
  <c r="P25" i="79" s="1"/>
  <c r="O24" i="79"/>
  <c r="P24" i="79" s="1"/>
  <c r="O23" i="79"/>
  <c r="O22" i="79"/>
  <c r="P22" i="79" s="1"/>
  <c r="O21" i="79"/>
  <c r="P21" i="79" s="1"/>
  <c r="O20" i="79"/>
  <c r="O19" i="79"/>
  <c r="P19" i="79" s="1"/>
  <c r="O18" i="79"/>
  <c r="P18" i="79" s="1"/>
  <c r="O17" i="79"/>
  <c r="P17" i="79" s="1"/>
  <c r="O16" i="79"/>
  <c r="P16" i="79" s="1"/>
  <c r="O15" i="79"/>
  <c r="P15" i="79" s="1"/>
  <c r="O14" i="79"/>
  <c r="O13" i="79"/>
  <c r="O12" i="79"/>
  <c r="P12" i="79" s="1"/>
  <c r="O11" i="79"/>
  <c r="O10" i="79"/>
  <c r="P10" i="79" s="1"/>
  <c r="O9" i="79"/>
  <c r="O8" i="79"/>
  <c r="P8" i="79" s="1"/>
  <c r="B3" i="79"/>
  <c r="A2" i="79"/>
  <c r="P29" i="79" l="1"/>
  <c r="T10" i="79"/>
  <c r="P23" i="79"/>
  <c r="P14" i="79"/>
  <c r="T6" i="79"/>
  <c r="P13" i="79"/>
  <c r="U9" i="79" s="1"/>
  <c r="T9" i="79"/>
  <c r="P11" i="79"/>
  <c r="T11" i="79"/>
  <c r="P27" i="79"/>
  <c r="T8" i="79"/>
  <c r="P20" i="79"/>
  <c r="T7" i="79"/>
  <c r="P9" i="79"/>
  <c r="O6" i="79"/>
  <c r="U7" i="79" l="1"/>
  <c r="V7" i="79" s="1"/>
  <c r="U10" i="79"/>
  <c r="V10" i="79" s="1"/>
  <c r="U8" i="79"/>
  <c r="V8" i="79" s="1"/>
  <c r="U6" i="79"/>
  <c r="V6" i="79" s="1"/>
  <c r="U11" i="79"/>
  <c r="V11" i="79" s="1"/>
  <c r="V9" i="79"/>
  <c r="P6" i="79"/>
  <c r="A2" i="26" l="1"/>
  <c r="A1" i="26"/>
  <c r="E62" i="31" l="1"/>
  <c r="F61" i="31"/>
  <c r="F60" i="31"/>
  <c r="F59" i="31"/>
  <c r="F58" i="31"/>
  <c r="F57" i="31"/>
  <c r="F56" i="31"/>
  <c r="F55" i="31"/>
  <c r="F53" i="31"/>
  <c r="F52" i="31"/>
  <c r="F51" i="31"/>
  <c r="E47" i="31"/>
  <c r="F46" i="31"/>
  <c r="F45" i="31"/>
  <c r="F44" i="31"/>
  <c r="F43" i="31"/>
  <c r="F38" i="31"/>
  <c r="F37" i="31"/>
  <c r="F33" i="31"/>
  <c r="F32" i="31"/>
  <c r="E17" i="31"/>
  <c r="D27" i="31" s="1"/>
  <c r="E27" i="31" s="1"/>
  <c r="F27" i="31" s="1"/>
  <c r="F16" i="31"/>
  <c r="F15" i="31"/>
  <c r="F14" i="31"/>
  <c r="F13" i="31"/>
  <c r="F12" i="31"/>
  <c r="C5" i="31"/>
  <c r="A1" i="31"/>
  <c r="E62" i="5"/>
  <c r="F61" i="5"/>
  <c r="F60" i="5"/>
  <c r="F59" i="5"/>
  <c r="F58" i="5"/>
  <c r="F57" i="5"/>
  <c r="F56" i="5"/>
  <c r="F55" i="5"/>
  <c r="F53" i="5"/>
  <c r="F52" i="5"/>
  <c r="F51" i="5"/>
  <c r="E47" i="5"/>
  <c r="F46" i="5"/>
  <c r="F45" i="5"/>
  <c r="F44" i="5"/>
  <c r="F43" i="5"/>
  <c r="F38" i="5"/>
  <c r="F37" i="5"/>
  <c r="F33" i="5"/>
  <c r="F32" i="5"/>
  <c r="E17" i="5"/>
  <c r="D27" i="5" s="1"/>
  <c r="E27" i="5" s="1"/>
  <c r="F27" i="5" s="1"/>
  <c r="F16" i="5"/>
  <c r="F15" i="5"/>
  <c r="F14" i="5"/>
  <c r="F13" i="5"/>
  <c r="C5" i="5"/>
  <c r="A1" i="5"/>
  <c r="D25" i="31" l="1"/>
  <c r="E25" i="31" s="1"/>
  <c r="F25" i="31" s="1"/>
  <c r="F17" i="31"/>
  <c r="D23" i="31"/>
  <c r="E23" i="31" s="1"/>
  <c r="F23" i="31" s="1"/>
  <c r="D31" i="31"/>
  <c r="E31" i="31" s="1"/>
  <c r="F31" i="31" s="1"/>
  <c r="D21" i="31"/>
  <c r="E21" i="31" s="1"/>
  <c r="F21" i="31" s="1"/>
  <c r="D29" i="31"/>
  <c r="E29" i="31" s="1"/>
  <c r="F29" i="31" s="1"/>
  <c r="D25" i="5"/>
  <c r="E25" i="5" s="1"/>
  <c r="F25" i="5" s="1"/>
  <c r="F17" i="5"/>
  <c r="D31" i="5"/>
  <c r="E31" i="5" s="1"/>
  <c r="F31" i="5" s="1"/>
  <c r="D21" i="5"/>
  <c r="E21" i="5" s="1"/>
  <c r="F21" i="5" s="1"/>
  <c r="D29" i="5"/>
  <c r="E29" i="5" s="1"/>
  <c r="F29" i="5" s="1"/>
  <c r="D23" i="5"/>
  <c r="E23" i="5" s="1"/>
  <c r="F23" i="5" s="1"/>
  <c r="F47" i="31"/>
  <c r="F62" i="31"/>
  <c r="F47" i="5"/>
  <c r="F62" i="5"/>
  <c r="F34" i="31" l="1"/>
  <c r="F39" i="31" s="1"/>
  <c r="E34" i="31"/>
  <c r="E39" i="31" s="1"/>
  <c r="E64" i="31" s="1"/>
  <c r="E34" i="5"/>
  <c r="E39" i="5" s="1"/>
  <c r="E64" i="5" s="1"/>
  <c r="F64" i="5" s="1"/>
  <c r="F34" i="5"/>
  <c r="F39" i="5" s="1"/>
  <c r="E66" i="31" l="1"/>
  <c r="E67" i="31" s="1"/>
  <c r="F64" i="31"/>
  <c r="F65" i="31" s="1"/>
  <c r="F66" i="31" s="1"/>
  <c r="F65" i="5"/>
  <c r="F66" i="5" s="1"/>
  <c r="E66" i="5"/>
  <c r="E67" i="5" s="1"/>
  <c r="N11" i="144" l="1"/>
  <c r="R11" i="144" s="1"/>
  <c r="N19" i="144"/>
  <c r="R19" i="144" s="1"/>
  <c r="N27" i="144"/>
  <c r="R27" i="144" s="1"/>
  <c r="N35" i="144"/>
  <c r="R35" i="144" s="1"/>
  <c r="N43" i="144"/>
  <c r="R43" i="144" s="1"/>
  <c r="N51" i="144"/>
  <c r="R51" i="144" s="1"/>
  <c r="N59" i="144"/>
  <c r="R59" i="144" s="1"/>
  <c r="N67" i="144"/>
  <c r="R67" i="144" s="1"/>
  <c r="N75" i="144"/>
  <c r="R75" i="144" s="1"/>
  <c r="N83" i="144"/>
  <c r="R83" i="144" s="1"/>
  <c r="N91" i="144"/>
  <c r="R91" i="144" s="1"/>
  <c r="N99" i="144"/>
  <c r="R99" i="144" s="1"/>
  <c r="N107" i="144"/>
  <c r="R107" i="144" s="1"/>
  <c r="N115" i="144"/>
  <c r="R115" i="144" s="1"/>
  <c r="N123" i="144"/>
  <c r="R123" i="144" s="1"/>
  <c r="N131" i="144"/>
  <c r="R131" i="144" s="1"/>
  <c r="N139" i="144"/>
  <c r="R139" i="144" s="1"/>
  <c r="N147" i="144"/>
  <c r="R147" i="144" s="1"/>
  <c r="N155" i="144"/>
  <c r="R155" i="144" s="1"/>
  <c r="N163" i="144"/>
  <c r="R163" i="144" s="1"/>
  <c r="N171" i="144"/>
  <c r="R171" i="144" s="1"/>
  <c r="N179" i="144"/>
  <c r="R179" i="144" s="1"/>
  <c r="N187" i="144"/>
  <c r="R187" i="144" s="1"/>
  <c r="N195" i="144"/>
  <c r="R195" i="144" s="1"/>
  <c r="N203" i="144"/>
  <c r="R203" i="144" s="1"/>
  <c r="M116" i="143"/>
  <c r="Q116" i="143" s="1"/>
  <c r="M108" i="143"/>
  <c r="Q108" i="143" s="1"/>
  <c r="M99" i="143"/>
  <c r="Q99" i="143" s="1"/>
  <c r="M89" i="143"/>
  <c r="Q89" i="143" s="1"/>
  <c r="M81" i="143"/>
  <c r="Q81" i="143" s="1"/>
  <c r="M65" i="143"/>
  <c r="Q65" i="143" s="1"/>
  <c r="M55" i="143"/>
  <c r="Q55" i="143" s="1"/>
  <c r="M28" i="143"/>
  <c r="Q28" i="143" s="1"/>
  <c r="N12" i="144"/>
  <c r="R12" i="144" s="1"/>
  <c r="N28" i="144"/>
  <c r="R28" i="144" s="1"/>
  <c r="N44" i="144"/>
  <c r="R44" i="144" s="1"/>
  <c r="N52" i="144"/>
  <c r="R52" i="144" s="1"/>
  <c r="N68" i="144"/>
  <c r="R68" i="144" s="1"/>
  <c r="N84" i="144"/>
  <c r="R84" i="144" s="1"/>
  <c r="N100" i="144"/>
  <c r="R100" i="144" s="1"/>
  <c r="N116" i="144"/>
  <c r="R116" i="144" s="1"/>
  <c r="N132" i="144"/>
  <c r="R132" i="144" s="1"/>
  <c r="N148" i="144"/>
  <c r="R148" i="144" s="1"/>
  <c r="N164" i="144"/>
  <c r="R164" i="144" s="1"/>
  <c r="N180" i="144"/>
  <c r="R180" i="144" s="1"/>
  <c r="N196" i="144"/>
  <c r="R196" i="144" s="1"/>
  <c r="M107" i="143"/>
  <c r="Q107" i="143" s="1"/>
  <c r="M37" i="143"/>
  <c r="Q37" i="143" s="1"/>
  <c r="N13" i="144"/>
  <c r="R13" i="144" s="1"/>
  <c r="N29" i="144"/>
  <c r="R29" i="144" s="1"/>
  <c r="N37" i="144"/>
  <c r="R37" i="144" s="1"/>
  <c r="N45" i="144"/>
  <c r="R45" i="144" s="1"/>
  <c r="N53" i="144"/>
  <c r="R53" i="144" s="1"/>
  <c r="N69" i="144"/>
  <c r="R69" i="144" s="1"/>
  <c r="N77" i="144"/>
  <c r="R77" i="144" s="1"/>
  <c r="N93" i="144"/>
  <c r="R93" i="144" s="1"/>
  <c r="N10" i="144"/>
  <c r="R10" i="144" s="1"/>
  <c r="N18" i="144"/>
  <c r="R18" i="144" s="1"/>
  <c r="N26" i="144"/>
  <c r="R26" i="144" s="1"/>
  <c r="N34" i="144"/>
  <c r="R34" i="144" s="1"/>
  <c r="N42" i="144"/>
  <c r="R42" i="144" s="1"/>
  <c r="N50" i="144"/>
  <c r="R50" i="144" s="1"/>
  <c r="N58" i="144"/>
  <c r="R58" i="144" s="1"/>
  <c r="N66" i="144"/>
  <c r="R66" i="144" s="1"/>
  <c r="N74" i="144"/>
  <c r="R74" i="144" s="1"/>
  <c r="N82" i="144"/>
  <c r="R82" i="144" s="1"/>
  <c r="N90" i="144"/>
  <c r="R90" i="144" s="1"/>
  <c r="N98" i="144"/>
  <c r="R98" i="144" s="1"/>
  <c r="N106" i="144"/>
  <c r="R106" i="144" s="1"/>
  <c r="N114" i="144"/>
  <c r="R114" i="144" s="1"/>
  <c r="N122" i="144"/>
  <c r="R122" i="144" s="1"/>
  <c r="N130" i="144"/>
  <c r="R130" i="144" s="1"/>
  <c r="N138" i="144"/>
  <c r="R138" i="144" s="1"/>
  <c r="N146" i="144"/>
  <c r="R146" i="144" s="1"/>
  <c r="N154" i="144"/>
  <c r="R154" i="144" s="1"/>
  <c r="N162" i="144"/>
  <c r="R162" i="144" s="1"/>
  <c r="N170" i="144"/>
  <c r="R170" i="144" s="1"/>
  <c r="N178" i="144"/>
  <c r="R178" i="144" s="1"/>
  <c r="N186" i="144"/>
  <c r="R186" i="144" s="1"/>
  <c r="N194" i="144"/>
  <c r="R194" i="144" s="1"/>
  <c r="N202" i="144"/>
  <c r="R202" i="144" s="1"/>
  <c r="M117" i="143"/>
  <c r="Q117" i="143" s="1"/>
  <c r="M109" i="143"/>
  <c r="Q109" i="143" s="1"/>
  <c r="M100" i="143"/>
  <c r="Q100" i="143" s="1"/>
  <c r="M90" i="143"/>
  <c r="Q90" i="143" s="1"/>
  <c r="M82" i="143"/>
  <c r="Q82" i="143" s="1"/>
  <c r="M74" i="143"/>
  <c r="Q74" i="143" s="1"/>
  <c r="M66" i="143"/>
  <c r="Q66" i="143" s="1"/>
  <c r="M56" i="143"/>
  <c r="Q56" i="143" s="1"/>
  <c r="M47" i="143"/>
  <c r="Q47" i="143" s="1"/>
  <c r="M39" i="143"/>
  <c r="Q39" i="143" s="1"/>
  <c r="M29" i="143"/>
  <c r="Q29" i="143" s="1"/>
  <c r="M20" i="143"/>
  <c r="Q20" i="143" s="1"/>
  <c r="M12" i="143"/>
  <c r="Q12" i="143" s="1"/>
  <c r="M73" i="143"/>
  <c r="Q73" i="143" s="1"/>
  <c r="M46" i="143"/>
  <c r="Q46" i="143" s="1"/>
  <c r="M38" i="143"/>
  <c r="Q38" i="143" s="1"/>
  <c r="M19" i="143"/>
  <c r="Q19" i="143" s="1"/>
  <c r="M11" i="143"/>
  <c r="Q11" i="143" s="1"/>
  <c r="N20" i="144"/>
  <c r="R20" i="144" s="1"/>
  <c r="N36" i="144"/>
  <c r="R36" i="144" s="1"/>
  <c r="N60" i="144"/>
  <c r="R60" i="144" s="1"/>
  <c r="N76" i="144"/>
  <c r="R76" i="144" s="1"/>
  <c r="N92" i="144"/>
  <c r="R92" i="144" s="1"/>
  <c r="N108" i="144"/>
  <c r="R108" i="144" s="1"/>
  <c r="N124" i="144"/>
  <c r="R124" i="144" s="1"/>
  <c r="N140" i="144"/>
  <c r="R140" i="144" s="1"/>
  <c r="N156" i="144"/>
  <c r="R156" i="144" s="1"/>
  <c r="N172" i="144"/>
  <c r="R172" i="144" s="1"/>
  <c r="N188" i="144"/>
  <c r="R188" i="144" s="1"/>
  <c r="N204" i="144"/>
  <c r="R204" i="144" s="1"/>
  <c r="M115" i="143"/>
  <c r="Q115" i="143" s="1"/>
  <c r="M98" i="143"/>
  <c r="Q98" i="143" s="1"/>
  <c r="M88" i="143"/>
  <c r="Q88" i="143" s="1"/>
  <c r="M80" i="143"/>
  <c r="Q80" i="143" s="1"/>
  <c r="M72" i="143"/>
  <c r="Q72" i="143" s="1"/>
  <c r="M62" i="143"/>
  <c r="Q62" i="143" s="1"/>
  <c r="M54" i="143"/>
  <c r="Q54" i="143" s="1"/>
  <c r="M45" i="143"/>
  <c r="Q45" i="143" s="1"/>
  <c r="M27" i="143"/>
  <c r="Q27" i="143" s="1"/>
  <c r="M18" i="143"/>
  <c r="Q18" i="143" s="1"/>
  <c r="M10" i="143"/>
  <c r="Q10" i="143" s="1"/>
  <c r="N21" i="144"/>
  <c r="R21" i="144" s="1"/>
  <c r="N61" i="144"/>
  <c r="R61" i="144" s="1"/>
  <c r="N85" i="144"/>
  <c r="R85" i="144" s="1"/>
  <c r="N109" i="144"/>
  <c r="R109" i="144" s="1"/>
  <c r="N15" i="144"/>
  <c r="R15" i="144" s="1"/>
  <c r="N31" i="144"/>
  <c r="R31" i="144" s="1"/>
  <c r="N47" i="144"/>
  <c r="R47" i="144" s="1"/>
  <c r="N63" i="144"/>
  <c r="R63" i="144" s="1"/>
  <c r="N79" i="144"/>
  <c r="R79" i="144" s="1"/>
  <c r="N95" i="144"/>
  <c r="R95" i="144" s="1"/>
  <c r="N110" i="144"/>
  <c r="R110" i="144" s="1"/>
  <c r="N121" i="144"/>
  <c r="R121" i="144" s="1"/>
  <c r="N135" i="144"/>
  <c r="R135" i="144" s="1"/>
  <c r="N149" i="144"/>
  <c r="R149" i="144" s="1"/>
  <c r="N160" i="144"/>
  <c r="R160" i="144" s="1"/>
  <c r="N174" i="144"/>
  <c r="R174" i="144" s="1"/>
  <c r="N185" i="144"/>
  <c r="R185" i="144" s="1"/>
  <c r="N199" i="144"/>
  <c r="R199" i="144" s="1"/>
  <c r="M114" i="143"/>
  <c r="Q114" i="143" s="1"/>
  <c r="M102" i="143"/>
  <c r="Q102" i="143" s="1"/>
  <c r="M86" i="143"/>
  <c r="Q86" i="143" s="1"/>
  <c r="M75" i="143"/>
  <c r="Q75" i="143" s="1"/>
  <c r="M59" i="143"/>
  <c r="Q59" i="143" s="1"/>
  <c r="M44" i="143"/>
  <c r="Q44" i="143" s="1"/>
  <c r="M31" i="143"/>
  <c r="Q31" i="143" s="1"/>
  <c r="M16" i="143"/>
  <c r="Q16" i="143" s="1"/>
  <c r="N16" i="144"/>
  <c r="R16" i="144" s="1"/>
  <c r="N32" i="144"/>
  <c r="R32" i="144" s="1"/>
  <c r="N48" i="144"/>
  <c r="R48" i="144" s="1"/>
  <c r="N64" i="144"/>
  <c r="R64" i="144" s="1"/>
  <c r="N80" i="144"/>
  <c r="R80" i="144" s="1"/>
  <c r="N96" i="144"/>
  <c r="R96" i="144" s="1"/>
  <c r="N111" i="144"/>
  <c r="R111" i="144" s="1"/>
  <c r="N125" i="144"/>
  <c r="R125" i="144" s="1"/>
  <c r="N136" i="144"/>
  <c r="R136" i="144" s="1"/>
  <c r="N150" i="144"/>
  <c r="R150" i="144" s="1"/>
  <c r="N161" i="144"/>
  <c r="R161" i="144" s="1"/>
  <c r="N175" i="144"/>
  <c r="R175" i="144" s="1"/>
  <c r="N189" i="144"/>
  <c r="R189" i="144" s="1"/>
  <c r="N200" i="144"/>
  <c r="R200" i="144" s="1"/>
  <c r="M113" i="143"/>
  <c r="Q113" i="143" s="1"/>
  <c r="M101" i="143"/>
  <c r="Q101" i="143" s="1"/>
  <c r="M85" i="143"/>
  <c r="Q85" i="143" s="1"/>
  <c r="M71" i="143"/>
  <c r="Q71" i="143" s="1"/>
  <c r="M58" i="143"/>
  <c r="Q58" i="143" s="1"/>
  <c r="M43" i="143"/>
  <c r="Q43" i="143" s="1"/>
  <c r="M30" i="143"/>
  <c r="Q30" i="143" s="1"/>
  <c r="M15" i="143"/>
  <c r="Q15" i="143" s="1"/>
  <c r="N17" i="144"/>
  <c r="R17" i="144" s="1"/>
  <c r="N33" i="144"/>
  <c r="R33" i="144" s="1"/>
  <c r="N49" i="144"/>
  <c r="R49" i="144" s="1"/>
  <c r="N65" i="144"/>
  <c r="R65" i="144" s="1"/>
  <c r="N81" i="144"/>
  <c r="R81" i="144" s="1"/>
  <c r="N97" i="144"/>
  <c r="R97" i="144" s="1"/>
  <c r="N112" i="144"/>
  <c r="R112" i="144" s="1"/>
  <c r="N126" i="144"/>
  <c r="R126" i="144" s="1"/>
  <c r="N137" i="144"/>
  <c r="R137" i="144" s="1"/>
  <c r="N151" i="144"/>
  <c r="R151" i="144" s="1"/>
  <c r="N165" i="144"/>
  <c r="R165" i="144" s="1"/>
  <c r="N176" i="144"/>
  <c r="R176" i="144" s="1"/>
  <c r="N190" i="144"/>
  <c r="R190" i="144" s="1"/>
  <c r="N201" i="144"/>
  <c r="R201" i="144" s="1"/>
  <c r="M112" i="143"/>
  <c r="Q112" i="143" s="1"/>
  <c r="M97" i="143"/>
  <c r="Q97" i="143" s="1"/>
  <c r="M84" i="143"/>
  <c r="Q84" i="143" s="1"/>
  <c r="M70" i="143"/>
  <c r="Q70" i="143" s="1"/>
  <c r="M57" i="143"/>
  <c r="Q57" i="143" s="1"/>
  <c r="M42" i="143"/>
  <c r="Q42" i="143" s="1"/>
  <c r="M26" i="143"/>
  <c r="Q26" i="143" s="1"/>
  <c r="M14" i="143"/>
  <c r="Q14" i="143" s="1"/>
  <c r="N22" i="144"/>
  <c r="R22" i="144" s="1"/>
  <c r="N38" i="144"/>
  <c r="R38" i="144" s="1"/>
  <c r="N54" i="144"/>
  <c r="R54" i="144" s="1"/>
  <c r="N70" i="144"/>
  <c r="R70" i="144" s="1"/>
  <c r="N86" i="144"/>
  <c r="R86" i="144" s="1"/>
  <c r="N101" i="144"/>
  <c r="R101" i="144" s="1"/>
  <c r="N113" i="144"/>
  <c r="R113" i="144" s="1"/>
  <c r="N127" i="144"/>
  <c r="R127" i="144" s="1"/>
  <c r="N141" i="144"/>
  <c r="R141" i="144" s="1"/>
  <c r="N152" i="144"/>
  <c r="R152" i="144" s="1"/>
  <c r="N166" i="144"/>
  <c r="R166" i="144" s="1"/>
  <c r="N177" i="144"/>
  <c r="R177" i="144" s="1"/>
  <c r="N191" i="144"/>
  <c r="R191" i="144" s="1"/>
  <c r="N7" i="144"/>
  <c r="R7" i="144" s="1"/>
  <c r="M111" i="143"/>
  <c r="Q111" i="143" s="1"/>
  <c r="M96" i="143"/>
  <c r="Q96" i="143" s="1"/>
  <c r="M83" i="143"/>
  <c r="Q83" i="143" s="1"/>
  <c r="M69" i="143"/>
  <c r="Q69" i="143" s="1"/>
  <c r="M52" i="143"/>
  <c r="Q52" i="143" s="1"/>
  <c r="M41" i="143"/>
  <c r="Q41" i="143" s="1"/>
  <c r="M25" i="143"/>
  <c r="Q25" i="143" s="1"/>
  <c r="M13" i="143"/>
  <c r="Q13" i="143" s="1"/>
  <c r="N23" i="144"/>
  <c r="R23" i="144" s="1"/>
  <c r="N39" i="144"/>
  <c r="R39" i="144" s="1"/>
  <c r="N55" i="144"/>
  <c r="R55" i="144" s="1"/>
  <c r="N71" i="144"/>
  <c r="R71" i="144" s="1"/>
  <c r="N87" i="144"/>
  <c r="R87" i="144" s="1"/>
  <c r="N102" i="144"/>
  <c r="R102" i="144" s="1"/>
  <c r="N117" i="144"/>
  <c r="R117" i="144" s="1"/>
  <c r="N128" i="144"/>
  <c r="R128" i="144" s="1"/>
  <c r="N142" i="144"/>
  <c r="R142" i="144" s="1"/>
  <c r="N153" i="144"/>
  <c r="R153" i="144" s="1"/>
  <c r="N167" i="144"/>
  <c r="R167" i="144" s="1"/>
  <c r="N181" i="144"/>
  <c r="R181" i="144" s="1"/>
  <c r="N192" i="144"/>
  <c r="R192" i="144" s="1"/>
  <c r="M110" i="143"/>
  <c r="Q110" i="143" s="1"/>
  <c r="M95" i="143"/>
  <c r="Q95" i="143" s="1"/>
  <c r="M79" i="143"/>
  <c r="Q79" i="143" s="1"/>
  <c r="M68" i="143"/>
  <c r="Q68" i="143" s="1"/>
  <c r="M51" i="143"/>
  <c r="Q51" i="143" s="1"/>
  <c r="M40" i="143"/>
  <c r="Q40" i="143" s="1"/>
  <c r="M24" i="143"/>
  <c r="Q24" i="143" s="1"/>
  <c r="M9" i="143"/>
  <c r="Q9" i="143" s="1"/>
  <c r="N8" i="144"/>
  <c r="R8" i="144" s="1"/>
  <c r="N72" i="144"/>
  <c r="R72" i="144" s="1"/>
  <c r="N103" i="144"/>
  <c r="R103" i="144" s="1"/>
  <c r="N129" i="144"/>
  <c r="R129" i="144" s="1"/>
  <c r="N157" i="144"/>
  <c r="R157" i="144" s="1"/>
  <c r="N182" i="144"/>
  <c r="R182" i="144" s="1"/>
  <c r="M92" i="143"/>
  <c r="Q92" i="143" s="1"/>
  <c r="M36" i="143"/>
  <c r="Q36" i="143" s="1"/>
  <c r="N25" i="144"/>
  <c r="R25" i="144" s="1"/>
  <c r="N57" i="144"/>
  <c r="R57" i="144" s="1"/>
  <c r="N89" i="144"/>
  <c r="R89" i="144" s="1"/>
  <c r="N119" i="144"/>
  <c r="R119" i="144" s="1"/>
  <c r="N144" i="144"/>
  <c r="R144" i="144" s="1"/>
  <c r="N169" i="144"/>
  <c r="R169" i="144" s="1"/>
  <c r="N197" i="144"/>
  <c r="R197" i="144" s="1"/>
  <c r="M105" i="143"/>
  <c r="Q105" i="143" s="1"/>
  <c r="M61" i="143"/>
  <c r="Q61" i="143" s="1"/>
  <c r="M35" i="143"/>
  <c r="Q35" i="143" s="1"/>
  <c r="M21" i="143"/>
  <c r="Q21" i="143" s="1"/>
  <c r="N14" i="144"/>
  <c r="R14" i="144" s="1"/>
  <c r="N24" i="144"/>
  <c r="R24" i="144" s="1"/>
  <c r="N40" i="144"/>
  <c r="R40" i="144" s="1"/>
  <c r="N56" i="144"/>
  <c r="R56" i="144" s="1"/>
  <c r="N88" i="144"/>
  <c r="R88" i="144" s="1"/>
  <c r="N118" i="144"/>
  <c r="R118" i="144" s="1"/>
  <c r="N143" i="144"/>
  <c r="R143" i="144" s="1"/>
  <c r="N168" i="144"/>
  <c r="R168" i="144" s="1"/>
  <c r="N193" i="144"/>
  <c r="R193" i="144" s="1"/>
  <c r="M106" i="143"/>
  <c r="Q106" i="143" s="1"/>
  <c r="M78" i="143"/>
  <c r="Q78" i="143" s="1"/>
  <c r="M67" i="143"/>
  <c r="Q67" i="143" s="1"/>
  <c r="M50" i="143"/>
  <c r="Q50" i="143" s="1"/>
  <c r="M23" i="143"/>
  <c r="Q23" i="143" s="1"/>
  <c r="M8" i="143"/>
  <c r="Q8" i="143" s="1"/>
  <c r="N9" i="144"/>
  <c r="R9" i="144" s="1"/>
  <c r="N41" i="144"/>
  <c r="R41" i="144" s="1"/>
  <c r="N73" i="144"/>
  <c r="R73" i="144" s="1"/>
  <c r="N104" i="144"/>
  <c r="R104" i="144" s="1"/>
  <c r="N133" i="144"/>
  <c r="R133" i="144" s="1"/>
  <c r="N158" i="144"/>
  <c r="R158" i="144" s="1"/>
  <c r="N183" i="144"/>
  <c r="R183" i="144" s="1"/>
  <c r="M119" i="143"/>
  <c r="Q119" i="143" s="1"/>
  <c r="M91" i="143"/>
  <c r="Q91" i="143" s="1"/>
  <c r="M77" i="143"/>
  <c r="Q77" i="143" s="1"/>
  <c r="M49" i="143"/>
  <c r="Q49" i="143" s="1"/>
  <c r="M7" i="143"/>
  <c r="Q7" i="143" s="1"/>
  <c r="N78" i="144"/>
  <c r="R78" i="144" s="1"/>
  <c r="N184" i="144"/>
  <c r="R184" i="144" s="1"/>
  <c r="M60" i="143"/>
  <c r="Q60" i="143" s="1"/>
  <c r="N94" i="144"/>
  <c r="R94" i="144" s="1"/>
  <c r="N198" i="144"/>
  <c r="R198" i="144" s="1"/>
  <c r="M48" i="143"/>
  <c r="Q48" i="143" s="1"/>
  <c r="N105" i="144"/>
  <c r="R105" i="144" s="1"/>
  <c r="M34" i="143"/>
  <c r="Q34" i="143" s="1"/>
  <c r="N120" i="144"/>
  <c r="R120" i="144" s="1"/>
  <c r="M17" i="143"/>
  <c r="Q17" i="143" s="1"/>
  <c r="N134" i="144"/>
  <c r="R134" i="144" s="1"/>
  <c r="M118" i="143"/>
  <c r="Q118" i="143" s="1"/>
  <c r="N30" i="144"/>
  <c r="R30" i="144" s="1"/>
  <c r="N145" i="144"/>
  <c r="R145" i="144" s="1"/>
  <c r="M103" i="143"/>
  <c r="Q103" i="143" s="1"/>
  <c r="N46" i="144"/>
  <c r="R46" i="144" s="1"/>
  <c r="N159" i="144"/>
  <c r="R159" i="144" s="1"/>
  <c r="M87" i="143"/>
  <c r="Q87" i="143" s="1"/>
  <c r="N62" i="144"/>
  <c r="R62" i="144" s="1"/>
  <c r="M76" i="143"/>
  <c r="Q76" i="143" s="1"/>
  <c r="N173" i="144"/>
  <c r="R173" i="144" s="1"/>
  <c r="M120" i="143"/>
  <c r="Q120" i="143" s="1"/>
  <c r="M32" i="143"/>
  <c r="Q32" i="143" s="1"/>
  <c r="M104" i="143"/>
  <c r="Q104" i="143" s="1"/>
  <c r="M53" i="143"/>
  <c r="Q53" i="143" s="1"/>
  <c r="M22" i="143"/>
  <c r="Q22" i="143" s="1"/>
  <c r="M94" i="143"/>
  <c r="Q94" i="143" s="1"/>
  <c r="M64" i="143"/>
  <c r="Q64" i="143" s="1"/>
  <c r="M93" i="143"/>
  <c r="Q93" i="143" s="1"/>
  <c r="M63" i="143"/>
  <c r="Q63" i="143" s="1"/>
  <c r="M33" i="143"/>
  <c r="Q33" i="143" s="1"/>
  <c r="M125" i="142"/>
  <c r="Q125" i="142" s="1"/>
  <c r="M133" i="142"/>
  <c r="Q133" i="142" s="1"/>
  <c r="M141" i="142"/>
  <c r="Q141" i="142" s="1"/>
  <c r="M149" i="142"/>
  <c r="Q149" i="142" s="1"/>
  <c r="M157" i="142"/>
  <c r="Q157" i="142" s="1"/>
  <c r="M165" i="142"/>
  <c r="Q165" i="142" s="1"/>
  <c r="M173" i="142"/>
  <c r="Q173" i="142" s="1"/>
  <c r="M181" i="142"/>
  <c r="Q181" i="142" s="1"/>
  <c r="M189" i="142"/>
  <c r="Q189" i="142" s="1"/>
  <c r="M197" i="142"/>
  <c r="Q197" i="142" s="1"/>
  <c r="M45" i="142"/>
  <c r="Q45" i="142" s="1"/>
  <c r="M10" i="142"/>
  <c r="Q10" i="142" s="1"/>
  <c r="M126" i="142"/>
  <c r="Q126" i="142" s="1"/>
  <c r="M134" i="142"/>
  <c r="Q134" i="142" s="1"/>
  <c r="M142" i="142"/>
  <c r="Q142" i="142" s="1"/>
  <c r="M150" i="142"/>
  <c r="Q150" i="142" s="1"/>
  <c r="M158" i="142"/>
  <c r="Q158" i="142" s="1"/>
  <c r="M166" i="142"/>
  <c r="Q166" i="142" s="1"/>
  <c r="M174" i="142"/>
  <c r="Q174" i="142" s="1"/>
  <c r="M182" i="142"/>
  <c r="Q182" i="142" s="1"/>
  <c r="M190" i="142"/>
  <c r="Q190" i="142" s="1"/>
  <c r="M198" i="142"/>
  <c r="Q198" i="142" s="1"/>
  <c r="M120" i="142"/>
  <c r="Q120" i="142" s="1"/>
  <c r="M116" i="142"/>
  <c r="Q116" i="142" s="1"/>
  <c r="M112" i="142"/>
  <c r="Q112" i="142" s="1"/>
  <c r="M108" i="142"/>
  <c r="Q108" i="142" s="1"/>
  <c r="M104" i="142"/>
  <c r="Q104" i="142" s="1"/>
  <c r="M100" i="142"/>
  <c r="Q100" i="142" s="1"/>
  <c r="M96" i="142"/>
  <c r="Q96" i="142" s="1"/>
  <c r="M92" i="142"/>
  <c r="Q92" i="142" s="1"/>
  <c r="M88" i="142"/>
  <c r="Q88" i="142" s="1"/>
  <c r="M84" i="142"/>
  <c r="Q84" i="142" s="1"/>
  <c r="M80" i="142"/>
  <c r="Q80" i="142" s="1"/>
  <c r="M76" i="142"/>
  <c r="Q76" i="142" s="1"/>
  <c r="M72" i="142"/>
  <c r="Q72" i="142" s="1"/>
  <c r="M68" i="142"/>
  <c r="Q68" i="142" s="1"/>
  <c r="M64" i="142"/>
  <c r="Q64" i="142" s="1"/>
  <c r="M60" i="142"/>
  <c r="Q60" i="142" s="1"/>
  <c r="M56" i="142"/>
  <c r="Q56" i="142" s="1"/>
  <c r="M52" i="142"/>
  <c r="Q52" i="142" s="1"/>
  <c r="M48" i="142"/>
  <c r="Q48" i="142" s="1"/>
  <c r="M44" i="142"/>
  <c r="Q44" i="142" s="1"/>
  <c r="M40" i="142"/>
  <c r="Q40" i="142" s="1"/>
  <c r="M36" i="142"/>
  <c r="Q36" i="142" s="1"/>
  <c r="M32" i="142"/>
  <c r="Q32" i="142" s="1"/>
  <c r="M28" i="142"/>
  <c r="Q28" i="142" s="1"/>
  <c r="M24" i="142"/>
  <c r="Q24" i="142" s="1"/>
  <c r="M20" i="142"/>
  <c r="Q20" i="142" s="1"/>
  <c r="M16" i="142"/>
  <c r="Q16" i="142" s="1"/>
  <c r="M9" i="142"/>
  <c r="Q9" i="142" s="1"/>
  <c r="M93" i="142"/>
  <c r="Q93" i="142" s="1"/>
  <c r="M49" i="142"/>
  <c r="Q49" i="142" s="1"/>
  <c r="M25" i="142"/>
  <c r="Q25" i="142" s="1"/>
  <c r="M127" i="142"/>
  <c r="Q127" i="142" s="1"/>
  <c r="M135" i="142"/>
  <c r="Q135" i="142" s="1"/>
  <c r="M143" i="142"/>
  <c r="Q143" i="142" s="1"/>
  <c r="M151" i="142"/>
  <c r="Q151" i="142" s="1"/>
  <c r="M159" i="142"/>
  <c r="Q159" i="142" s="1"/>
  <c r="M167" i="142"/>
  <c r="Q167" i="142" s="1"/>
  <c r="M175" i="142"/>
  <c r="Q175" i="142" s="1"/>
  <c r="M183" i="142"/>
  <c r="Q183" i="142" s="1"/>
  <c r="M191" i="142"/>
  <c r="Q191" i="142" s="1"/>
  <c r="M199" i="142"/>
  <c r="Q199" i="142" s="1"/>
  <c r="M57" i="142"/>
  <c r="Q57" i="142" s="1"/>
  <c r="M17" i="142"/>
  <c r="Q17" i="142" s="1"/>
  <c r="M128" i="142"/>
  <c r="Q128" i="142" s="1"/>
  <c r="M136" i="142"/>
  <c r="Q136" i="142" s="1"/>
  <c r="M144" i="142"/>
  <c r="Q144" i="142" s="1"/>
  <c r="M152" i="142"/>
  <c r="Q152" i="142" s="1"/>
  <c r="M160" i="142"/>
  <c r="Q160" i="142" s="1"/>
  <c r="M168" i="142"/>
  <c r="Q168" i="142" s="1"/>
  <c r="M176" i="142"/>
  <c r="Q176" i="142" s="1"/>
  <c r="M184" i="142"/>
  <c r="Q184" i="142" s="1"/>
  <c r="M192" i="142"/>
  <c r="Q192" i="142" s="1"/>
  <c r="M200" i="142"/>
  <c r="Q200" i="142" s="1"/>
  <c r="M119" i="142"/>
  <c r="Q119" i="142" s="1"/>
  <c r="M115" i="142"/>
  <c r="Q115" i="142" s="1"/>
  <c r="M111" i="142"/>
  <c r="Q111" i="142" s="1"/>
  <c r="M107" i="142"/>
  <c r="Q107" i="142" s="1"/>
  <c r="M103" i="142"/>
  <c r="Q103" i="142" s="1"/>
  <c r="M99" i="142"/>
  <c r="Q99" i="142" s="1"/>
  <c r="M95" i="142"/>
  <c r="Q95" i="142" s="1"/>
  <c r="M91" i="142"/>
  <c r="Q91" i="142" s="1"/>
  <c r="M87" i="142"/>
  <c r="Q87" i="142" s="1"/>
  <c r="M83" i="142"/>
  <c r="Q83" i="142" s="1"/>
  <c r="M79" i="142"/>
  <c r="Q79" i="142" s="1"/>
  <c r="M75" i="142"/>
  <c r="Q75" i="142" s="1"/>
  <c r="M71" i="142"/>
  <c r="Q71" i="142" s="1"/>
  <c r="M67" i="142"/>
  <c r="Q67" i="142" s="1"/>
  <c r="M63" i="142"/>
  <c r="Q63" i="142" s="1"/>
  <c r="M59" i="142"/>
  <c r="Q59" i="142" s="1"/>
  <c r="M55" i="142"/>
  <c r="Q55" i="142" s="1"/>
  <c r="M51" i="142"/>
  <c r="Q51" i="142" s="1"/>
  <c r="M47" i="142"/>
  <c r="Q47" i="142" s="1"/>
  <c r="M43" i="142"/>
  <c r="Q43" i="142" s="1"/>
  <c r="M39" i="142"/>
  <c r="Q39" i="142" s="1"/>
  <c r="M35" i="142"/>
  <c r="Q35" i="142" s="1"/>
  <c r="M31" i="142"/>
  <c r="Q31" i="142" s="1"/>
  <c r="M27" i="142"/>
  <c r="Q27" i="142" s="1"/>
  <c r="M23" i="142"/>
  <c r="Q23" i="142" s="1"/>
  <c r="M19" i="142"/>
  <c r="Q19" i="142" s="1"/>
  <c r="M15" i="142"/>
  <c r="Q15" i="142" s="1"/>
  <c r="M12" i="142"/>
  <c r="Q12" i="142" s="1"/>
  <c r="M8" i="142"/>
  <c r="Q8" i="142" s="1"/>
  <c r="M148" i="142"/>
  <c r="Q148" i="142" s="1"/>
  <c r="M180" i="142"/>
  <c r="Q180" i="142" s="1"/>
  <c r="M117" i="142"/>
  <c r="Q117" i="142" s="1"/>
  <c r="M97" i="142"/>
  <c r="Q97" i="142" s="1"/>
  <c r="M77" i="142"/>
  <c r="Q77" i="142" s="1"/>
  <c r="M61" i="142"/>
  <c r="Q61" i="142" s="1"/>
  <c r="M41" i="142"/>
  <c r="Q41" i="142" s="1"/>
  <c r="M13" i="142"/>
  <c r="Q13" i="142" s="1"/>
  <c r="M121" i="142"/>
  <c r="Q121" i="142" s="1"/>
  <c r="M129" i="142"/>
  <c r="Q129" i="142" s="1"/>
  <c r="M137" i="142"/>
  <c r="Q137" i="142" s="1"/>
  <c r="M145" i="142"/>
  <c r="Q145" i="142" s="1"/>
  <c r="M153" i="142"/>
  <c r="Q153" i="142" s="1"/>
  <c r="M161" i="142"/>
  <c r="Q161" i="142" s="1"/>
  <c r="M169" i="142"/>
  <c r="Q169" i="142" s="1"/>
  <c r="M177" i="142"/>
  <c r="Q177" i="142" s="1"/>
  <c r="M185" i="142"/>
  <c r="Q185" i="142" s="1"/>
  <c r="M193" i="142"/>
  <c r="Q193" i="142" s="1"/>
  <c r="M201" i="142"/>
  <c r="Q201" i="142" s="1"/>
  <c r="M164" i="142"/>
  <c r="Q164" i="142" s="1"/>
  <c r="M204" i="142"/>
  <c r="Q204" i="142" s="1"/>
  <c r="M105" i="142"/>
  <c r="Q105" i="142" s="1"/>
  <c r="M85" i="142"/>
  <c r="Q85" i="142" s="1"/>
  <c r="M69" i="142"/>
  <c r="Q69" i="142" s="1"/>
  <c r="M33" i="142"/>
  <c r="Q33" i="142" s="1"/>
  <c r="M122" i="142"/>
  <c r="Q122" i="142" s="1"/>
  <c r="M130" i="142"/>
  <c r="Q130" i="142" s="1"/>
  <c r="M138" i="142"/>
  <c r="Q138" i="142" s="1"/>
  <c r="M146" i="142"/>
  <c r="Q146" i="142" s="1"/>
  <c r="M154" i="142"/>
  <c r="Q154" i="142" s="1"/>
  <c r="M162" i="142"/>
  <c r="Q162" i="142" s="1"/>
  <c r="M170" i="142"/>
  <c r="Q170" i="142" s="1"/>
  <c r="M178" i="142"/>
  <c r="Q178" i="142" s="1"/>
  <c r="M186" i="142"/>
  <c r="Q186" i="142" s="1"/>
  <c r="M194" i="142"/>
  <c r="Q194" i="142" s="1"/>
  <c r="M202" i="142"/>
  <c r="Q202" i="142" s="1"/>
  <c r="M118" i="142"/>
  <c r="Q118" i="142" s="1"/>
  <c r="M114" i="142"/>
  <c r="Q114" i="142" s="1"/>
  <c r="M110" i="142"/>
  <c r="Q110" i="142" s="1"/>
  <c r="M106" i="142"/>
  <c r="Q106" i="142" s="1"/>
  <c r="M102" i="142"/>
  <c r="Q102" i="142" s="1"/>
  <c r="M98" i="142"/>
  <c r="Q98" i="142" s="1"/>
  <c r="M94" i="142"/>
  <c r="Q94" i="142" s="1"/>
  <c r="M90" i="142"/>
  <c r="Q90" i="142" s="1"/>
  <c r="M86" i="142"/>
  <c r="Q86" i="142" s="1"/>
  <c r="M82" i="142"/>
  <c r="Q82" i="142" s="1"/>
  <c r="M78" i="142"/>
  <c r="Q78" i="142" s="1"/>
  <c r="M74" i="142"/>
  <c r="Q74" i="142" s="1"/>
  <c r="M70" i="142"/>
  <c r="Q70" i="142" s="1"/>
  <c r="M66" i="142"/>
  <c r="Q66" i="142" s="1"/>
  <c r="M62" i="142"/>
  <c r="Q62" i="142" s="1"/>
  <c r="M58" i="142"/>
  <c r="Q58" i="142" s="1"/>
  <c r="M54" i="142"/>
  <c r="Q54" i="142" s="1"/>
  <c r="M50" i="142"/>
  <c r="Q50" i="142" s="1"/>
  <c r="M46" i="142"/>
  <c r="Q46" i="142" s="1"/>
  <c r="M42" i="142"/>
  <c r="Q42" i="142" s="1"/>
  <c r="M38" i="142"/>
  <c r="Q38" i="142" s="1"/>
  <c r="M34" i="142"/>
  <c r="Q34" i="142" s="1"/>
  <c r="M30" i="142"/>
  <c r="Q30" i="142" s="1"/>
  <c r="M26" i="142"/>
  <c r="Q26" i="142" s="1"/>
  <c r="M22" i="142"/>
  <c r="Q22" i="142" s="1"/>
  <c r="M18" i="142"/>
  <c r="Q18" i="142" s="1"/>
  <c r="M14" i="142"/>
  <c r="Q14" i="142" s="1"/>
  <c r="M11" i="142"/>
  <c r="Q11" i="142" s="1"/>
  <c r="M7" i="142"/>
  <c r="Q7" i="142" s="1"/>
  <c r="M124" i="142"/>
  <c r="Q124" i="142" s="1"/>
  <c r="M140" i="142"/>
  <c r="Q140" i="142" s="1"/>
  <c r="M172" i="142"/>
  <c r="Q172" i="142" s="1"/>
  <c r="M196" i="142"/>
  <c r="Q196" i="142" s="1"/>
  <c r="M109" i="142"/>
  <c r="Q109" i="142" s="1"/>
  <c r="M89" i="142"/>
  <c r="Q89" i="142" s="1"/>
  <c r="M65" i="142"/>
  <c r="Q65" i="142" s="1"/>
  <c r="M37" i="142"/>
  <c r="Q37" i="142" s="1"/>
  <c r="M21" i="142"/>
  <c r="Q21" i="142" s="1"/>
  <c r="M123" i="142"/>
  <c r="Q123" i="142" s="1"/>
  <c r="M131" i="142"/>
  <c r="Q131" i="142" s="1"/>
  <c r="M139" i="142"/>
  <c r="Q139" i="142" s="1"/>
  <c r="M147" i="142"/>
  <c r="Q147" i="142" s="1"/>
  <c r="M155" i="142"/>
  <c r="Q155" i="142" s="1"/>
  <c r="M163" i="142"/>
  <c r="Q163" i="142" s="1"/>
  <c r="M171" i="142"/>
  <c r="Q171" i="142" s="1"/>
  <c r="M179" i="142"/>
  <c r="Q179" i="142" s="1"/>
  <c r="M187" i="142"/>
  <c r="Q187" i="142" s="1"/>
  <c r="M195" i="142"/>
  <c r="Q195" i="142" s="1"/>
  <c r="M203" i="142"/>
  <c r="Q203" i="142" s="1"/>
  <c r="M132" i="142"/>
  <c r="Q132" i="142" s="1"/>
  <c r="M156" i="142"/>
  <c r="Q156" i="142" s="1"/>
  <c r="M188" i="142"/>
  <c r="Q188" i="142" s="1"/>
  <c r="M113" i="142"/>
  <c r="Q113" i="142" s="1"/>
  <c r="M101" i="142"/>
  <c r="Q101" i="142" s="1"/>
  <c r="M81" i="142"/>
  <c r="Q81" i="142" s="1"/>
  <c r="M73" i="142"/>
  <c r="Q73" i="142" s="1"/>
  <c r="M53" i="142"/>
  <c r="Q53" i="142" s="1"/>
  <c r="M29" i="142"/>
  <c r="Q29" i="142" s="1"/>
  <c r="M72" i="79"/>
  <c r="Q72" i="79" s="1"/>
  <c r="M80" i="79"/>
  <c r="Q80" i="79" s="1"/>
  <c r="M88" i="79"/>
  <c r="Q88" i="79" s="1"/>
  <c r="M96" i="79"/>
  <c r="Q96" i="79" s="1"/>
  <c r="M104" i="79"/>
  <c r="Q104" i="79" s="1"/>
  <c r="M112" i="79"/>
  <c r="Q112" i="79" s="1"/>
  <c r="M120" i="79"/>
  <c r="Q120" i="79" s="1"/>
  <c r="M114" i="79"/>
  <c r="Q114" i="79" s="1"/>
  <c r="M91" i="79"/>
  <c r="Q91" i="79" s="1"/>
  <c r="M115" i="79"/>
  <c r="Q115" i="79" s="1"/>
  <c r="M92" i="79"/>
  <c r="Q92" i="79" s="1"/>
  <c r="M116" i="79"/>
  <c r="Q116" i="79" s="1"/>
  <c r="M101" i="79"/>
  <c r="Q101" i="79" s="1"/>
  <c r="M86" i="79"/>
  <c r="Q86" i="79" s="1"/>
  <c r="M110" i="79"/>
  <c r="Q110" i="79" s="1"/>
  <c r="M103" i="79"/>
  <c r="Q103" i="79" s="1"/>
  <c r="M73" i="79"/>
  <c r="Q73" i="79" s="1"/>
  <c r="M81" i="79"/>
  <c r="Q81" i="79" s="1"/>
  <c r="M89" i="79"/>
  <c r="Q89" i="79" s="1"/>
  <c r="M97" i="79"/>
  <c r="Q97" i="79" s="1"/>
  <c r="M105" i="79"/>
  <c r="Q105" i="79" s="1"/>
  <c r="M113" i="79"/>
  <c r="Q113" i="79" s="1"/>
  <c r="M106" i="79"/>
  <c r="Q106" i="79" s="1"/>
  <c r="M99" i="79"/>
  <c r="Q99" i="79" s="1"/>
  <c r="M84" i="79"/>
  <c r="Q84" i="79" s="1"/>
  <c r="M109" i="79"/>
  <c r="Q109" i="79" s="1"/>
  <c r="M102" i="79"/>
  <c r="Q102" i="79" s="1"/>
  <c r="M87" i="79"/>
  <c r="Q87" i="79" s="1"/>
  <c r="M74" i="79"/>
  <c r="Q74" i="79" s="1"/>
  <c r="M82" i="79"/>
  <c r="Q82" i="79" s="1"/>
  <c r="M90" i="79"/>
  <c r="Q90" i="79" s="1"/>
  <c r="M98" i="79"/>
  <c r="Q98" i="79" s="1"/>
  <c r="M83" i="79"/>
  <c r="Q83" i="79" s="1"/>
  <c r="M107" i="79"/>
  <c r="Q107" i="79" s="1"/>
  <c r="M100" i="79"/>
  <c r="Q100" i="79" s="1"/>
  <c r="M108" i="79"/>
  <c r="Q108" i="79" s="1"/>
  <c r="M93" i="79"/>
  <c r="Q93" i="79" s="1"/>
  <c r="M94" i="79"/>
  <c r="Q94" i="79" s="1"/>
  <c r="M118" i="79"/>
  <c r="Q118" i="79" s="1"/>
  <c r="M95" i="79"/>
  <c r="Q95" i="79" s="1"/>
  <c r="M75" i="79"/>
  <c r="Q75" i="79" s="1"/>
  <c r="M111" i="79"/>
  <c r="Q111" i="79" s="1"/>
  <c r="M76" i="79"/>
  <c r="Q76" i="79" s="1"/>
  <c r="M77" i="79"/>
  <c r="Q77" i="79" s="1"/>
  <c r="M85" i="79"/>
  <c r="Q85" i="79" s="1"/>
  <c r="M117" i="79"/>
  <c r="Q117" i="79" s="1"/>
  <c r="M79" i="79"/>
  <c r="Q79" i="79" s="1"/>
  <c r="M119" i="79"/>
  <c r="Q119" i="79" s="1"/>
  <c r="M78" i="79"/>
  <c r="Q78" i="79" s="1"/>
  <c r="M8" i="79"/>
  <c r="Q8" i="79" s="1"/>
  <c r="M9" i="79"/>
  <c r="Q9" i="79" s="1"/>
  <c r="M17" i="79"/>
  <c r="Q17" i="79" s="1"/>
  <c r="M25" i="79"/>
  <c r="Q25" i="79" s="1"/>
  <c r="M33" i="79"/>
  <c r="Q33" i="79" s="1"/>
  <c r="M41" i="79"/>
  <c r="Q41" i="79" s="1"/>
  <c r="M49" i="79"/>
  <c r="Q49" i="79" s="1"/>
  <c r="M57" i="79"/>
  <c r="Q57" i="79" s="1"/>
  <c r="M65" i="79"/>
  <c r="Q65" i="79" s="1"/>
  <c r="M28" i="79"/>
  <c r="Q28" i="79" s="1"/>
  <c r="M52" i="79"/>
  <c r="Q52" i="79" s="1"/>
  <c r="M10" i="79"/>
  <c r="Q10" i="79" s="1"/>
  <c r="M18" i="79"/>
  <c r="Q18" i="79" s="1"/>
  <c r="M26" i="79"/>
  <c r="Q26" i="79" s="1"/>
  <c r="M34" i="79"/>
  <c r="Q34" i="79" s="1"/>
  <c r="M42" i="79"/>
  <c r="Q42" i="79" s="1"/>
  <c r="M50" i="79"/>
  <c r="Q50" i="79" s="1"/>
  <c r="M58" i="79"/>
  <c r="Q58" i="79" s="1"/>
  <c r="M66" i="79"/>
  <c r="Q66" i="79" s="1"/>
  <c r="M36" i="79"/>
  <c r="Q36" i="79" s="1"/>
  <c r="M60" i="79"/>
  <c r="Q60" i="79" s="1"/>
  <c r="M11" i="79"/>
  <c r="Q11" i="79" s="1"/>
  <c r="M19" i="79"/>
  <c r="Q19" i="79" s="1"/>
  <c r="M27" i="79"/>
  <c r="Q27" i="79" s="1"/>
  <c r="M35" i="79"/>
  <c r="Q35" i="79" s="1"/>
  <c r="M43" i="79"/>
  <c r="Q43" i="79" s="1"/>
  <c r="M51" i="79"/>
  <c r="Q51" i="79" s="1"/>
  <c r="M59" i="79"/>
  <c r="Q59" i="79" s="1"/>
  <c r="M67" i="79"/>
  <c r="Q67" i="79" s="1"/>
  <c r="M20" i="79"/>
  <c r="Q20" i="79" s="1"/>
  <c r="M44" i="79"/>
  <c r="Q44" i="79" s="1"/>
  <c r="M68" i="79"/>
  <c r="Q68" i="79" s="1"/>
  <c r="M12" i="79"/>
  <c r="Q12" i="79" s="1"/>
  <c r="M13" i="79"/>
  <c r="Q13" i="79" s="1"/>
  <c r="M21" i="79"/>
  <c r="Q21" i="79" s="1"/>
  <c r="M29" i="79"/>
  <c r="Q29" i="79" s="1"/>
  <c r="M37" i="79"/>
  <c r="Q37" i="79" s="1"/>
  <c r="M45" i="79"/>
  <c r="Q45" i="79" s="1"/>
  <c r="M53" i="79"/>
  <c r="Q53" i="79" s="1"/>
  <c r="M61" i="79"/>
  <c r="Q61" i="79" s="1"/>
  <c r="M69" i="79"/>
  <c r="Q69" i="79" s="1"/>
  <c r="M24" i="79"/>
  <c r="Q24" i="79" s="1"/>
  <c r="M40" i="79"/>
  <c r="Q40" i="79" s="1"/>
  <c r="M64" i="79"/>
  <c r="Q64" i="79" s="1"/>
  <c r="M14" i="79"/>
  <c r="Q14" i="79" s="1"/>
  <c r="M22" i="79"/>
  <c r="Q22" i="79" s="1"/>
  <c r="M30" i="79"/>
  <c r="Q30" i="79" s="1"/>
  <c r="M38" i="79"/>
  <c r="Q38" i="79" s="1"/>
  <c r="M46" i="79"/>
  <c r="Q46" i="79" s="1"/>
  <c r="M54" i="79"/>
  <c r="Q54" i="79" s="1"/>
  <c r="M62" i="79"/>
  <c r="Q62" i="79" s="1"/>
  <c r="M70" i="79"/>
  <c r="Q70" i="79" s="1"/>
  <c r="M32" i="79"/>
  <c r="Q32" i="79" s="1"/>
  <c r="M56" i="79"/>
  <c r="Q56" i="79" s="1"/>
  <c r="M7" i="79"/>
  <c r="Q7" i="79" s="1"/>
  <c r="M15" i="79"/>
  <c r="Q15" i="79" s="1"/>
  <c r="M23" i="79"/>
  <c r="Q23" i="79" s="1"/>
  <c r="M31" i="79"/>
  <c r="Q31" i="79" s="1"/>
  <c r="M39" i="79"/>
  <c r="Q39" i="79" s="1"/>
  <c r="M47" i="79"/>
  <c r="Q47" i="79" s="1"/>
  <c r="M55" i="79"/>
  <c r="Q55" i="79" s="1"/>
  <c r="M63" i="79"/>
  <c r="Q63" i="79" s="1"/>
  <c r="M71" i="79"/>
  <c r="Q71" i="79" s="1"/>
  <c r="M16" i="79"/>
  <c r="Q16" i="79" s="1"/>
  <c r="M48" i="79"/>
  <c r="Q48" i="79" s="1"/>
  <c r="R6" i="144" l="1"/>
  <c r="C16" i="26" s="1"/>
  <c r="Q6" i="143"/>
  <c r="C15" i="26" s="1"/>
  <c r="Q6" i="142"/>
  <c r="C10" i="26" s="1"/>
  <c r="Q6" i="79"/>
  <c r="C9" i="26" s="1"/>
  <c r="C17" i="26" l="1"/>
  <c r="C11" i="26"/>
  <c r="C31" i="26" s="1"/>
  <c r="C34" i="26" s="1"/>
  <c r="C35" i="26" s="1"/>
  <c r="C36" i="26" l="1"/>
</calcChain>
</file>

<file path=xl/sharedStrings.xml><?xml version="1.0" encoding="utf-8"?>
<sst xmlns="http://schemas.openxmlformats.org/spreadsheetml/2006/main" count="5591" uniqueCount="568">
  <si>
    <t>lfd. Nr.</t>
  </si>
  <si>
    <t>Raum-Nr.</t>
  </si>
  <si>
    <t>Boden-
belag</t>
  </si>
  <si>
    <t>Boden-
fläche
(m²)</t>
  </si>
  <si>
    <t>Reinigungs-
tage/Jahr</t>
  </si>
  <si>
    <t>Stunden-verr.-satz
(€)</t>
  </si>
  <si>
    <t>Richtwert
(m²/h)</t>
  </si>
  <si>
    <t>Reinigungs-
fläche
(m²/Jahr)</t>
  </si>
  <si>
    <t>Reinigungs-
zeit
(h/Jahr)</t>
  </si>
  <si>
    <t>Netto-
Kosten
(€/Jahr)</t>
  </si>
  <si>
    <t>Stammdaten</t>
  </si>
  <si>
    <t>Projekt</t>
  </si>
  <si>
    <t>Auftraggeber:</t>
  </si>
  <si>
    <t>Bezeichnung:</t>
  </si>
  <si>
    <t>Nummer:</t>
  </si>
  <si>
    <t>Bieter</t>
  </si>
  <si>
    <t>Firma:</t>
  </si>
  <si>
    <t>Ansprechpartner:</t>
  </si>
  <si>
    <t>Straße:</t>
  </si>
  <si>
    <t>Telefon:</t>
  </si>
  <si>
    <t>Fax:</t>
  </si>
  <si>
    <t>Mobil:</t>
  </si>
  <si>
    <t>E-Mail:</t>
  </si>
  <si>
    <t xml:space="preserve">Bieter: </t>
  </si>
  <si>
    <t>Bieter:</t>
  </si>
  <si>
    <t>Kalkulation des Stundenverrechnungssatzes Unterhaltsreinigung</t>
  </si>
  <si>
    <t>1.00</t>
  </si>
  <si>
    <t>Produktiver Stundenlohn</t>
  </si>
  <si>
    <t>2.00</t>
  </si>
  <si>
    <t>Lohngebundene Kosten</t>
  </si>
  <si>
    <t>2.10</t>
  </si>
  <si>
    <t>Soziallöhne</t>
  </si>
  <si>
    <t>2.11</t>
  </si>
  <si>
    <t>Gesetzliche Feiertage</t>
  </si>
  <si>
    <t>2.12</t>
  </si>
  <si>
    <t>Urlaubsentgelt</t>
  </si>
  <si>
    <t>2.13</t>
  </si>
  <si>
    <t>Zusätzliches Urlaubsentgelt</t>
  </si>
  <si>
    <t>2.14</t>
  </si>
  <si>
    <t>Lohnfortzahlung im Krankheitsfall</t>
  </si>
  <si>
    <t>2.15</t>
  </si>
  <si>
    <t>Arbeitsfreistellung</t>
  </si>
  <si>
    <t>Zwischensumme Soziallöhne</t>
  </si>
  <si>
    <t>2.20</t>
  </si>
  <si>
    <t>Sozialversicherungsbeiträge auf Fertigungslohn und Soziallöhne (Arbeitgeberanteil)</t>
  </si>
  <si>
    <t>2.21</t>
  </si>
  <si>
    <r>
      <t>Krankenversicherung auf Produktivlohn</t>
    </r>
    <r>
      <rPr>
        <vertAlign val="superscript"/>
        <sz val="8"/>
        <rFont val="Verdana"/>
        <family val="2"/>
      </rPr>
      <t>1</t>
    </r>
  </si>
  <si>
    <t>Krankenversicherung auf Soziallöhne</t>
  </si>
  <si>
    <t>2.22</t>
  </si>
  <si>
    <r>
      <t>Rentenversicherung auf Produktivlohn</t>
    </r>
    <r>
      <rPr>
        <vertAlign val="superscript"/>
        <sz val="8"/>
        <rFont val="Verdana"/>
        <family val="2"/>
      </rPr>
      <t>2</t>
    </r>
  </si>
  <si>
    <t>Rentenversicherung auf Soziallöhne</t>
  </si>
  <si>
    <t>2.23</t>
  </si>
  <si>
    <r>
      <t>Arbeitslosenversicherung auf Produktivlohn</t>
    </r>
    <r>
      <rPr>
        <vertAlign val="superscript"/>
        <sz val="8"/>
        <rFont val="Verdana"/>
        <family val="2"/>
      </rPr>
      <t>3</t>
    </r>
  </si>
  <si>
    <t>Arbeitslosenversicherung auf Soziallöhne</t>
  </si>
  <si>
    <t>2.24</t>
  </si>
  <si>
    <r>
      <t>Pflegeversicherung auf Produktivlohn</t>
    </r>
    <r>
      <rPr>
        <vertAlign val="superscript"/>
        <sz val="8"/>
        <rFont val="Verdana"/>
        <family val="2"/>
      </rPr>
      <t>4</t>
    </r>
  </si>
  <si>
    <t>Pflegeversicherung auf Soziallöhne</t>
  </si>
  <si>
    <t>2.25</t>
  </si>
  <si>
    <r>
      <t>U2 Mutterschaftsaufwendungen auf Produktivlohn</t>
    </r>
    <r>
      <rPr>
        <vertAlign val="superscript"/>
        <sz val="8"/>
        <rFont val="Verdana"/>
        <family val="2"/>
      </rPr>
      <t>5</t>
    </r>
  </si>
  <si>
    <t>U2 Mutterschaftsaufwendungen auf Soziallöhne</t>
  </si>
  <si>
    <t>2.30</t>
  </si>
  <si>
    <r>
      <t>Gesetzliche Unfallversicherung</t>
    </r>
    <r>
      <rPr>
        <vertAlign val="superscript"/>
        <sz val="8"/>
        <rFont val="Verdana"/>
        <family val="2"/>
      </rPr>
      <t>6</t>
    </r>
  </si>
  <si>
    <t>2.31</t>
  </si>
  <si>
    <r>
      <t>Insolvenzgeldumlage</t>
    </r>
    <r>
      <rPr>
        <vertAlign val="superscript"/>
        <sz val="8"/>
        <rFont val="Verdana"/>
        <family val="2"/>
      </rPr>
      <t>7</t>
    </r>
  </si>
  <si>
    <t>Zwischensumme Lohnkosten inkl. Sozialabgaben (Summe 2.10 - 2.31)</t>
  </si>
  <si>
    <t>Zusätzliche lohngebundene Kosten</t>
  </si>
  <si>
    <t>2.50</t>
  </si>
  <si>
    <t>Haftpflichtversicherung</t>
  </si>
  <si>
    <t>2.60</t>
  </si>
  <si>
    <t>Sonstige Personalkosten</t>
  </si>
  <si>
    <t>Summe lohngebundene Kosten (Summe 2.10 - 2.60)</t>
  </si>
  <si>
    <t>3.00</t>
  </si>
  <si>
    <t>Sonstige auftragsbezogene Kosten</t>
  </si>
  <si>
    <t>3.10</t>
  </si>
  <si>
    <t>Aufsichtslohn Vorarbeiter</t>
  </si>
  <si>
    <t>inkl. Soziale Folgekosten f. Aufsichtslohn</t>
  </si>
  <si>
    <t>3.20</t>
  </si>
  <si>
    <t>Fahrkostenzuschuss</t>
  </si>
  <si>
    <t>3.30</t>
  </si>
  <si>
    <t>Fertigungsmaterial; Maschinen, Geräte, AfA, etc.</t>
  </si>
  <si>
    <t>3.40</t>
  </si>
  <si>
    <t>Sondereinzelkosten</t>
  </si>
  <si>
    <t>Zwischensumme sonstige auftragsbezogene Kosten (Summe 3.10 - 3.40)</t>
  </si>
  <si>
    <t>4.00</t>
  </si>
  <si>
    <t>Unternehmensbezogene Kosten</t>
  </si>
  <si>
    <t>4.10</t>
  </si>
  <si>
    <t>Gehälter</t>
  </si>
  <si>
    <t>4.11</t>
  </si>
  <si>
    <t>Technische Angestellte, inkl. Lohnfolgekosten</t>
  </si>
  <si>
    <t>4.12</t>
  </si>
  <si>
    <t>Kaufmännische Angestellte, inkl. Lohnfolgekosten</t>
  </si>
  <si>
    <t>4.20</t>
  </si>
  <si>
    <t>Fuhrparkkosten</t>
  </si>
  <si>
    <t>4.30</t>
  </si>
  <si>
    <t>Fertigungshilfskosten</t>
  </si>
  <si>
    <t>4.31</t>
  </si>
  <si>
    <t>Löhne Hilfsdienste, inkl. Lohnfolgekosten</t>
  </si>
  <si>
    <t>4.32</t>
  </si>
  <si>
    <t>Sonstige Betriebskosten</t>
  </si>
  <si>
    <t>4.40</t>
  </si>
  <si>
    <t>Schwerbehindertenabgabe</t>
  </si>
  <si>
    <t>4.50</t>
  </si>
  <si>
    <t>Sonstige Verwaltungskosten</t>
  </si>
  <si>
    <t>4.60</t>
  </si>
  <si>
    <t>Betriebsratskosten</t>
  </si>
  <si>
    <t>4.70</t>
  </si>
  <si>
    <t>Sonstige Kosten (Verbandsbeiträge, Zertifizierung etc.)</t>
  </si>
  <si>
    <t>4.80</t>
  </si>
  <si>
    <t>Gewerbesteuer</t>
  </si>
  <si>
    <t>Zwischensumme unternehmensbezogene Kosten (Summe 4.10 - 4.80)</t>
  </si>
  <si>
    <t>5.00</t>
  </si>
  <si>
    <t>Selbstkosten (Summe 1.00 - 4.80)</t>
  </si>
  <si>
    <t>6.00</t>
  </si>
  <si>
    <t>Zuschlag für Wagnis + Gewinn auf Selbstkosten</t>
  </si>
  <si>
    <t>Stundenverrechnungssatz Normalstunde</t>
  </si>
  <si>
    <t>Kalkulationszuschlag (Pos 6 - Pos 1)</t>
  </si>
  <si>
    <t>Reinigungs-
häufigkeit</t>
  </si>
  <si>
    <t>Raum-
bezeichnung</t>
  </si>
  <si>
    <t xml:space="preserve">Übersicht Jahrespreise </t>
  </si>
  <si>
    <t>Nettopreis pro Jahr</t>
  </si>
  <si>
    <t>Gesamt</t>
  </si>
  <si>
    <t>Kalkulation des Stundenverrechnungssatzes Grundreinigung</t>
  </si>
  <si>
    <t>Gesamt Unterhaltsreinigung</t>
  </si>
  <si>
    <t>Besonderheiten</t>
  </si>
  <si>
    <t>Ausschreibung der Gebäudereinigung</t>
  </si>
  <si>
    <t>Gesamt Grundreinigung</t>
  </si>
  <si>
    <t>Gesamtpreis im Jahr</t>
  </si>
  <si>
    <t>UST 19%</t>
  </si>
  <si>
    <t>Gesamtsumme brutto</t>
  </si>
  <si>
    <t>paritätischer Beitrag Krankenversicherung auf Produktivlohn</t>
  </si>
  <si>
    <t>paritätischer Beitrag Krankenversicherung auf Soziallöhne</t>
  </si>
  <si>
    <t>Etage</t>
  </si>
  <si>
    <t>Einzelraumkalkulation Unterhaltsreinigung</t>
  </si>
  <si>
    <t xml:space="preserve">Reinigungs-fläche [m²/Jahr]
</t>
  </si>
  <si>
    <t>Reinigungs-zeit [h/Jahr]</t>
  </si>
  <si>
    <t>Schnitt - berechnung</t>
  </si>
  <si>
    <t>Liegenschaft</t>
  </si>
  <si>
    <t>Objekt</t>
  </si>
  <si>
    <t>Unterhalts und Grundreinigung</t>
  </si>
  <si>
    <t>Treppe</t>
  </si>
  <si>
    <t>Sanitär</t>
  </si>
  <si>
    <t>Fliesen</t>
  </si>
  <si>
    <t>Technik</t>
  </si>
  <si>
    <t>Verkehr</t>
  </si>
  <si>
    <t>Versorgung</t>
  </si>
  <si>
    <t>Gebäude/ Bereich</t>
  </si>
  <si>
    <t>Raumgruppe / LV Code</t>
  </si>
  <si>
    <t>LV Code Sanitär</t>
  </si>
  <si>
    <t>LV Code Treppe</t>
  </si>
  <si>
    <t>LV Code Verkehr</t>
  </si>
  <si>
    <t>LV Code Versorgung</t>
  </si>
  <si>
    <t>LV Code Technik</t>
  </si>
  <si>
    <t>Auswertung Raumgruppen</t>
  </si>
  <si>
    <t>LV Code Verwaltung</t>
  </si>
  <si>
    <t>Verwaltung</t>
  </si>
  <si>
    <t>Los 1</t>
  </si>
  <si>
    <t>Bedarfspositionen</t>
  </si>
  <si>
    <t>Kalkulation Bedarfsposition</t>
  </si>
  <si>
    <t>Leistungs-
bezeichnung</t>
  </si>
  <si>
    <t>Stunden im Jahr</t>
  </si>
  <si>
    <t>nur Stundenverrechnungsatz</t>
  </si>
  <si>
    <t>nach Abruf</t>
  </si>
  <si>
    <t xml:space="preserve">Berechnungstool für Prozentsätze im STVS </t>
  </si>
  <si>
    <t>Berechnung der produktiven Tage</t>
  </si>
  <si>
    <t>verrechenbare Tage</t>
  </si>
  <si>
    <t>Urlaub</t>
  </si>
  <si>
    <t>produktive Tage</t>
  </si>
  <si>
    <t>Zuschlag LFZ Feiertag</t>
  </si>
  <si>
    <t>Tage</t>
  </si>
  <si>
    <t>Feiertagestage x 100</t>
  </si>
  <si>
    <t>prod. Tage</t>
  </si>
  <si>
    <t>Zuschlag LFZ Urlaub</t>
  </si>
  <si>
    <t>Urlaubstage x 100</t>
  </si>
  <si>
    <t>Zuschlag LFZ Krankheit</t>
  </si>
  <si>
    <t>Krankenstage x 100</t>
  </si>
  <si>
    <t>Zuschlag LFZ Freistellung</t>
  </si>
  <si>
    <t xml:space="preserve">Urlaub </t>
  </si>
  <si>
    <t>Abrufleistungen z.B. Grundreinigung von Herden, Kühlschränken, Schränken, Fäkalverschmutzungen und starke Verschmutzungen im Sanitärbereich, Shampoonierung von Polstermöbeln und textilen Belägen etc. (diese Stunden werden separat beauftagt und nur gegen Nachweis bezahlt!Es besteht keine Verpflichtung das diese Stunden beauftragt werden!)</t>
  </si>
  <si>
    <t>Lager</t>
  </si>
  <si>
    <t>Flur</t>
  </si>
  <si>
    <t>Linoleum</t>
  </si>
  <si>
    <t>Teppich</t>
  </si>
  <si>
    <t xml:space="preserve">5 x wö. </t>
  </si>
  <si>
    <t>K.R.</t>
  </si>
  <si>
    <t>Teeküche</t>
  </si>
  <si>
    <t>Deutsche Energie-Agentur GmbH (dena)</t>
  </si>
  <si>
    <t>PLZ/ Ort:</t>
  </si>
  <si>
    <t>EUREF</t>
  </si>
  <si>
    <t>Haus 1-2</t>
  </si>
  <si>
    <t>Aufzugsvorraum</t>
  </si>
  <si>
    <t>Bürofläche</t>
  </si>
  <si>
    <t>Ruheraum</t>
  </si>
  <si>
    <t>Besprechung</t>
  </si>
  <si>
    <t>WC-D1</t>
  </si>
  <si>
    <t>WC-D2</t>
  </si>
  <si>
    <t>Pissoir</t>
  </si>
  <si>
    <t>WC-H1</t>
  </si>
  <si>
    <t>WC-H2</t>
  </si>
  <si>
    <t>Druckernische</t>
  </si>
  <si>
    <t>Flurbereich</t>
  </si>
  <si>
    <t>WC-D3</t>
  </si>
  <si>
    <t>Projektraum</t>
  </si>
  <si>
    <t>Empfangslounge</t>
  </si>
  <si>
    <t>Putzmittel</t>
  </si>
  <si>
    <r>
      <rPr>
        <sz val="12"/>
        <rFont val="Tahoma"/>
        <family val="2"/>
      </rPr>
      <t>Treppenhaus Übergang (TRH)</t>
    </r>
  </si>
  <si>
    <r>
      <rPr>
        <sz val="12"/>
        <rFont val="Tahoma"/>
        <family val="2"/>
      </rPr>
      <t>Treppenhaus 1 (TRH1)</t>
    </r>
  </si>
  <si>
    <r>
      <rPr>
        <sz val="12"/>
        <rFont val="Tahoma"/>
        <family val="2"/>
      </rPr>
      <t>Besprechung 1</t>
    </r>
  </si>
  <si>
    <r>
      <rPr>
        <sz val="12"/>
        <rFont val="Tahoma"/>
        <family val="2"/>
      </rPr>
      <t>Besprechung 2</t>
    </r>
  </si>
  <si>
    <r>
      <rPr>
        <sz val="12"/>
        <rFont val="Tahoma"/>
        <family val="2"/>
      </rPr>
      <t>offene Kommunikation</t>
    </r>
  </si>
  <si>
    <r>
      <rPr>
        <sz val="12"/>
        <rFont val="Tahoma"/>
        <family val="2"/>
      </rPr>
      <t>Vorraum WC-D (Vorr.)</t>
    </r>
  </si>
  <si>
    <r>
      <rPr>
        <sz val="12"/>
        <rFont val="Tahoma"/>
        <family val="2"/>
      </rPr>
      <t>Putzmittelraum (Pumi)</t>
    </r>
  </si>
  <si>
    <r>
      <rPr>
        <sz val="12"/>
        <rFont val="Tahoma"/>
        <family val="2"/>
      </rPr>
      <t>Vorraum WC-H (Vorr.)</t>
    </r>
  </si>
  <si>
    <r>
      <rPr>
        <sz val="12"/>
        <rFont val="Tahoma"/>
        <family val="2"/>
      </rPr>
      <t>Locker, Garderobe</t>
    </r>
  </si>
  <si>
    <r>
      <rPr>
        <sz val="12"/>
        <rFont val="Tahoma"/>
        <family val="2"/>
      </rPr>
      <t>offene Kommunikation/ Garderobe</t>
    </r>
  </si>
  <si>
    <r>
      <rPr>
        <sz val="12"/>
        <rFont val="Tahoma"/>
        <family val="2"/>
      </rPr>
      <t>Technik, EDV</t>
    </r>
  </si>
  <si>
    <r>
      <rPr>
        <sz val="12"/>
        <rFont val="Tahoma"/>
        <family val="2"/>
      </rPr>
      <t>Ad Hoc</t>
    </r>
  </si>
  <si>
    <r>
      <rPr>
        <sz val="12"/>
        <rFont val="Tahoma"/>
        <family val="2"/>
      </rPr>
      <t>Think Tank klein</t>
    </r>
  </si>
  <si>
    <r>
      <rPr>
        <sz val="12"/>
        <rFont val="Tahoma"/>
        <family val="2"/>
      </rPr>
      <t>Think Tank groß</t>
    </r>
  </si>
  <si>
    <r>
      <rPr>
        <sz val="12"/>
        <rFont val="Tahoma"/>
        <family val="2"/>
      </rPr>
      <t>Vorraum Wc-D (Vorr.)</t>
    </r>
  </si>
  <si>
    <r>
      <rPr>
        <sz val="12"/>
        <rFont val="Tahoma"/>
        <family val="2"/>
      </rPr>
      <t>Drucker, Lager</t>
    </r>
  </si>
  <si>
    <r>
      <rPr>
        <sz val="12"/>
        <rFont val="Tahoma"/>
        <family val="2"/>
      </rPr>
      <t>Empfang 2 AP</t>
    </r>
  </si>
  <si>
    <r>
      <rPr>
        <sz val="12"/>
        <rFont val="Tahoma"/>
        <family val="2"/>
      </rPr>
      <t>Meeting 2</t>
    </r>
  </si>
  <si>
    <r>
      <rPr>
        <sz val="12"/>
        <rFont val="Tahoma"/>
        <family val="2"/>
      </rPr>
      <t>Meeting 1</t>
    </r>
  </si>
  <si>
    <r>
      <rPr>
        <sz val="12"/>
        <rFont val="Tahoma"/>
        <family val="2"/>
      </rPr>
      <t>Bürofläche (Openspace)</t>
    </r>
  </si>
  <si>
    <r>
      <rPr>
        <sz val="12"/>
        <rFont val="Tahoma"/>
        <family val="2"/>
      </rPr>
      <t>IT Raum</t>
    </r>
  </si>
  <si>
    <r>
      <rPr>
        <sz val="12"/>
        <rFont val="Tahoma"/>
        <family val="2"/>
      </rPr>
      <t>Küche 1 + Kreativ Bereich</t>
    </r>
  </si>
  <si>
    <r>
      <rPr>
        <sz val="12"/>
        <rFont val="Tahoma"/>
        <family val="2"/>
      </rPr>
      <t>Kopierer 1</t>
    </r>
  </si>
  <si>
    <r>
      <rPr>
        <sz val="12"/>
        <rFont val="Tahoma"/>
        <family val="2"/>
      </rPr>
      <t>Hohe Alcoven Nest</t>
    </r>
  </si>
  <si>
    <r>
      <rPr>
        <sz val="12"/>
        <rFont val="Tahoma"/>
        <family val="2"/>
      </rPr>
      <t>Think Tank 1</t>
    </r>
  </si>
  <si>
    <r>
      <rPr>
        <sz val="12"/>
        <rFont val="Tahoma"/>
        <family val="2"/>
      </rPr>
      <t>Team Unit 8 AP</t>
    </r>
  </si>
  <si>
    <r>
      <rPr>
        <sz val="12"/>
        <rFont val="Tahoma"/>
        <family val="2"/>
      </rPr>
      <t>Kopierer 2</t>
    </r>
  </si>
  <si>
    <r>
      <rPr>
        <sz val="12"/>
        <rFont val="Tahoma"/>
        <family val="2"/>
      </rPr>
      <t>Team Unit 10 AP</t>
    </r>
  </si>
  <si>
    <r>
      <rPr>
        <sz val="12"/>
        <rFont val="Tahoma"/>
        <family val="2"/>
      </rPr>
      <t>Think Tank</t>
    </r>
  </si>
  <si>
    <r>
      <rPr>
        <sz val="12"/>
        <rFont val="Tahoma"/>
        <family val="2"/>
      </rPr>
      <t>Küche 2 + Touchdown</t>
    </r>
  </si>
  <si>
    <r>
      <rPr>
        <sz val="12"/>
        <rFont val="Tahoma"/>
        <family val="2"/>
      </rPr>
      <t>Team Unit 4 AP</t>
    </r>
  </si>
  <si>
    <r>
      <rPr>
        <sz val="12"/>
        <rFont val="Tahoma"/>
        <family val="2"/>
      </rPr>
      <t>Vorstand 1 AP</t>
    </r>
  </si>
  <si>
    <r>
      <rPr>
        <sz val="12"/>
        <rFont val="Tahoma"/>
        <family val="2"/>
      </rPr>
      <t>Toiletten Damen</t>
    </r>
  </si>
  <si>
    <r>
      <rPr>
        <sz val="12"/>
        <rFont val="Tahoma"/>
        <family val="2"/>
      </rPr>
      <t>Toiletten Herren</t>
    </r>
  </si>
  <si>
    <t>Haus 24</t>
  </si>
  <si>
    <t>08.01.</t>
  </si>
  <si>
    <t>08.02.</t>
  </si>
  <si>
    <t>08.03.</t>
  </si>
  <si>
    <t>09.01.</t>
  </si>
  <si>
    <t>09.02.</t>
  </si>
  <si>
    <t>09.03.</t>
  </si>
  <si>
    <t>10.01.</t>
  </si>
  <si>
    <t>10.02.</t>
  </si>
  <si>
    <r>
      <rPr>
        <sz val="12"/>
        <rFont val="Tahoma"/>
        <family val="2"/>
      </rPr>
      <t>M 08.01</t>
    </r>
  </si>
  <si>
    <r>
      <rPr>
        <sz val="12"/>
        <rFont val="Tahoma"/>
        <family val="2"/>
      </rPr>
      <t>M 08.02</t>
    </r>
  </si>
  <si>
    <r>
      <rPr>
        <sz val="12"/>
        <rFont val="Tahoma"/>
        <family val="2"/>
      </rPr>
      <t>M 08.03.1</t>
    </r>
  </si>
  <si>
    <r>
      <rPr>
        <sz val="12"/>
        <rFont val="Tahoma"/>
        <family val="2"/>
      </rPr>
      <t>M 08.03.2</t>
    </r>
  </si>
  <si>
    <r>
      <rPr>
        <sz val="12"/>
        <rFont val="Tahoma"/>
        <family val="2"/>
      </rPr>
      <t>M 08.04</t>
    </r>
  </si>
  <si>
    <r>
      <rPr>
        <sz val="12"/>
        <rFont val="Tahoma"/>
        <family val="2"/>
      </rPr>
      <t>M 08.05</t>
    </r>
  </si>
  <si>
    <r>
      <rPr>
        <sz val="12"/>
        <rFont val="Tahoma"/>
        <family val="2"/>
      </rPr>
      <t>M 08.06</t>
    </r>
  </si>
  <si>
    <r>
      <rPr>
        <sz val="12"/>
        <rFont val="Tahoma"/>
        <family val="2"/>
      </rPr>
      <t>M 08.07</t>
    </r>
  </si>
  <si>
    <r>
      <rPr>
        <sz val="12"/>
        <rFont val="Tahoma"/>
        <family val="2"/>
      </rPr>
      <t>M 08.08_11</t>
    </r>
  </si>
  <si>
    <r>
      <rPr>
        <sz val="12"/>
        <rFont val="Tahoma"/>
        <family val="2"/>
      </rPr>
      <t>M 08.10</t>
    </r>
  </si>
  <si>
    <r>
      <rPr>
        <sz val="12"/>
        <rFont val="Tahoma"/>
        <family val="2"/>
      </rPr>
      <t>M 08.12</t>
    </r>
  </si>
  <si>
    <r>
      <rPr>
        <sz val="12"/>
        <rFont val="Tahoma"/>
        <family val="2"/>
      </rPr>
      <t>M 08.13.01</t>
    </r>
  </si>
  <si>
    <r>
      <rPr>
        <sz val="12"/>
        <rFont val="Tahoma"/>
        <family val="2"/>
      </rPr>
      <t>M 08.13.02</t>
    </r>
  </si>
  <si>
    <r>
      <rPr>
        <sz val="12"/>
        <rFont val="Tahoma"/>
        <family val="2"/>
      </rPr>
      <t>M 08.13.03</t>
    </r>
  </si>
  <si>
    <r>
      <rPr>
        <sz val="12"/>
        <rFont val="Tahoma"/>
        <family val="2"/>
      </rPr>
      <t>M 08.13.04</t>
    </r>
  </si>
  <si>
    <r>
      <rPr>
        <sz val="12"/>
        <rFont val="Tahoma"/>
        <family val="2"/>
      </rPr>
      <t>M 08.14.01</t>
    </r>
  </si>
  <si>
    <r>
      <rPr>
        <sz val="12"/>
        <rFont val="Tahoma"/>
        <family val="2"/>
      </rPr>
      <t>M 08.14.02</t>
    </r>
  </si>
  <si>
    <r>
      <rPr>
        <sz val="12"/>
        <rFont val="Tahoma"/>
        <family val="2"/>
      </rPr>
      <t>M 08.14.03</t>
    </r>
  </si>
  <si>
    <r>
      <rPr>
        <sz val="12"/>
        <rFont val="Tahoma"/>
        <family val="2"/>
      </rPr>
      <t>M 08.14.04</t>
    </r>
  </si>
  <si>
    <r>
      <rPr>
        <sz val="12"/>
        <rFont val="Tahoma"/>
        <family val="2"/>
      </rPr>
      <t>M 08.40</t>
    </r>
  </si>
  <si>
    <r>
      <rPr>
        <sz val="12"/>
        <rFont val="Tahoma"/>
        <family val="2"/>
      </rPr>
      <t>M 08.41</t>
    </r>
  </si>
  <si>
    <r>
      <rPr>
        <sz val="12"/>
        <rFont val="Tahoma"/>
        <family val="2"/>
      </rPr>
      <t>M 08.42</t>
    </r>
  </si>
  <si>
    <r>
      <rPr>
        <sz val="12"/>
        <rFont val="Tahoma"/>
        <family val="2"/>
      </rPr>
      <t>M 08.43</t>
    </r>
  </si>
  <si>
    <r>
      <rPr>
        <sz val="12"/>
        <rFont val="Tahoma"/>
        <family val="2"/>
      </rPr>
      <t>M 08.71</t>
    </r>
  </si>
  <si>
    <r>
      <rPr>
        <sz val="12"/>
        <rFont val="Tahoma"/>
        <family val="2"/>
      </rPr>
      <t>M 08.72</t>
    </r>
  </si>
  <si>
    <r>
      <rPr>
        <sz val="12"/>
        <rFont val="Tahoma"/>
        <family val="2"/>
      </rPr>
      <t>M 08.73</t>
    </r>
  </si>
  <si>
    <r>
      <rPr>
        <sz val="12"/>
        <rFont val="Tahoma"/>
        <family val="2"/>
      </rPr>
      <t>M 08.74</t>
    </r>
  </si>
  <si>
    <r>
      <rPr>
        <sz val="12"/>
        <rFont val="Tahoma"/>
        <family val="2"/>
      </rPr>
      <t>M 08.75</t>
    </r>
  </si>
  <si>
    <r>
      <rPr>
        <sz val="12"/>
        <rFont val="Tahoma"/>
        <family val="2"/>
      </rPr>
      <t>M 09.01-02</t>
    </r>
  </si>
  <si>
    <r>
      <rPr>
        <sz val="12"/>
        <rFont val="Tahoma"/>
        <family val="2"/>
      </rPr>
      <t>M 09.03.1</t>
    </r>
  </si>
  <si>
    <r>
      <rPr>
        <sz val="12"/>
        <rFont val="Tahoma"/>
        <family val="2"/>
      </rPr>
      <t>M 09.03.2</t>
    </r>
  </si>
  <si>
    <r>
      <rPr>
        <sz val="12"/>
        <rFont val="Tahoma"/>
        <family val="2"/>
      </rPr>
      <t>M 09.04</t>
    </r>
  </si>
  <si>
    <r>
      <rPr>
        <sz val="12"/>
        <rFont val="Tahoma"/>
        <family val="2"/>
      </rPr>
      <t>M 09.05</t>
    </r>
  </si>
  <si>
    <r>
      <rPr>
        <sz val="12"/>
        <rFont val="Tahoma"/>
        <family val="2"/>
      </rPr>
      <t>M 09.06</t>
    </r>
  </si>
  <si>
    <r>
      <rPr>
        <sz val="12"/>
        <rFont val="Tahoma"/>
        <family val="2"/>
      </rPr>
      <t>M 09.07_09</t>
    </r>
  </si>
  <si>
    <r>
      <rPr>
        <sz val="12"/>
        <rFont val="Tahoma"/>
        <family val="2"/>
      </rPr>
      <t>M 09.08_11</t>
    </r>
  </si>
  <si>
    <r>
      <rPr>
        <sz val="12"/>
        <rFont val="Tahoma"/>
        <family val="2"/>
      </rPr>
      <t>M 09.10</t>
    </r>
  </si>
  <si>
    <r>
      <rPr>
        <sz val="12"/>
        <rFont val="Tahoma"/>
        <family val="2"/>
      </rPr>
      <t>M 09.12</t>
    </r>
  </si>
  <si>
    <r>
      <rPr>
        <sz val="12"/>
        <rFont val="Tahoma"/>
        <family val="2"/>
      </rPr>
      <t>M 09.13.01</t>
    </r>
  </si>
  <si>
    <r>
      <rPr>
        <sz val="12"/>
        <rFont val="Tahoma"/>
        <family val="2"/>
      </rPr>
      <t>M 09.13.02</t>
    </r>
  </si>
  <si>
    <r>
      <rPr>
        <sz val="12"/>
        <rFont val="Tahoma"/>
        <family val="2"/>
      </rPr>
      <t>M 09.13.03</t>
    </r>
  </si>
  <si>
    <r>
      <rPr>
        <sz val="12"/>
        <rFont val="Tahoma"/>
        <family val="2"/>
      </rPr>
      <t>M 09.13.04</t>
    </r>
  </si>
  <si>
    <r>
      <rPr>
        <sz val="12"/>
        <rFont val="Tahoma"/>
        <family val="2"/>
      </rPr>
      <t>M 09.14.01</t>
    </r>
  </si>
  <si>
    <r>
      <rPr>
        <sz val="12"/>
        <rFont val="Tahoma"/>
        <family val="2"/>
      </rPr>
      <t>M 09.14.02</t>
    </r>
  </si>
  <si>
    <r>
      <rPr>
        <sz val="12"/>
        <rFont val="Tahoma"/>
        <family val="2"/>
      </rPr>
      <t>M 09.14.03</t>
    </r>
  </si>
  <si>
    <r>
      <rPr>
        <sz val="12"/>
        <rFont val="Tahoma"/>
        <family val="2"/>
      </rPr>
      <t>M 09.14.04</t>
    </r>
  </si>
  <si>
    <r>
      <rPr>
        <sz val="12"/>
        <rFont val="Tahoma"/>
        <family val="2"/>
      </rPr>
      <t>M 09.40</t>
    </r>
  </si>
  <si>
    <r>
      <rPr>
        <sz val="12"/>
        <rFont val="Tahoma"/>
        <family val="2"/>
      </rPr>
      <t>M 09.41</t>
    </r>
  </si>
  <si>
    <r>
      <rPr>
        <sz val="12"/>
        <rFont val="Tahoma"/>
        <family val="2"/>
      </rPr>
      <t>M 09.42</t>
    </r>
  </si>
  <si>
    <r>
      <rPr>
        <sz val="12"/>
        <rFont val="Tahoma"/>
        <family val="2"/>
      </rPr>
      <t>M 09.43</t>
    </r>
  </si>
  <si>
    <r>
      <rPr>
        <sz val="12"/>
        <rFont val="Tahoma"/>
        <family val="2"/>
      </rPr>
      <t>M 09.71</t>
    </r>
  </si>
  <si>
    <r>
      <rPr>
        <sz val="12"/>
        <rFont val="Tahoma"/>
        <family val="2"/>
      </rPr>
      <t>M 09.72</t>
    </r>
  </si>
  <si>
    <r>
      <rPr>
        <sz val="12"/>
        <rFont val="Tahoma"/>
        <family val="2"/>
      </rPr>
      <t>M 09.73</t>
    </r>
  </si>
  <si>
    <r>
      <rPr>
        <sz val="12"/>
        <rFont val="Tahoma"/>
        <family val="2"/>
      </rPr>
      <t>M 09.74</t>
    </r>
  </si>
  <si>
    <r>
      <rPr>
        <sz val="12"/>
        <rFont val="Tahoma"/>
        <family val="2"/>
      </rPr>
      <t>M 09.75</t>
    </r>
  </si>
  <si>
    <r>
      <rPr>
        <sz val="12"/>
        <rFont val="Tahoma"/>
        <family val="2"/>
      </rPr>
      <t>M 10.01-02</t>
    </r>
  </si>
  <si>
    <r>
      <rPr>
        <sz val="12"/>
        <rFont val="Tahoma"/>
        <family val="2"/>
      </rPr>
      <t>M 10.03</t>
    </r>
  </si>
  <si>
    <r>
      <rPr>
        <sz val="12"/>
        <rFont val="Tahoma"/>
        <family val="2"/>
      </rPr>
      <t>M 10.04</t>
    </r>
  </si>
  <si>
    <r>
      <rPr>
        <sz val="12"/>
        <rFont val="Tahoma"/>
        <family val="2"/>
      </rPr>
      <t>M 10.05/06</t>
    </r>
  </si>
  <si>
    <r>
      <rPr>
        <sz val="12"/>
        <rFont val="Tahoma"/>
        <family val="2"/>
      </rPr>
      <t>M 10.07</t>
    </r>
  </si>
  <si>
    <r>
      <rPr>
        <sz val="12"/>
        <rFont val="Tahoma"/>
        <family val="2"/>
      </rPr>
      <t>M 10.08</t>
    </r>
  </si>
  <si>
    <r>
      <rPr>
        <sz val="12"/>
        <rFont val="Tahoma"/>
        <family val="2"/>
      </rPr>
      <t>M 10.09_11</t>
    </r>
  </si>
  <si>
    <r>
      <rPr>
        <sz val="12"/>
        <rFont val="Tahoma"/>
        <family val="2"/>
      </rPr>
      <t>M 10.10_13</t>
    </r>
  </si>
  <si>
    <r>
      <rPr>
        <sz val="12"/>
        <rFont val="Tahoma"/>
        <family val="2"/>
      </rPr>
      <t>M 10.12</t>
    </r>
  </si>
  <si>
    <r>
      <rPr>
        <sz val="12"/>
        <rFont val="Tahoma"/>
        <family val="2"/>
      </rPr>
      <t>M 10.14</t>
    </r>
  </si>
  <si>
    <r>
      <rPr>
        <sz val="12"/>
        <rFont val="Tahoma"/>
        <family val="2"/>
      </rPr>
      <t>M 10.15.01</t>
    </r>
  </si>
  <si>
    <r>
      <rPr>
        <sz val="12"/>
        <rFont val="Tahoma"/>
        <family val="2"/>
      </rPr>
      <t>M 10.15.02</t>
    </r>
  </si>
  <si>
    <r>
      <rPr>
        <sz val="12"/>
        <rFont val="Tahoma"/>
        <family val="2"/>
      </rPr>
      <t>M 10.15.03</t>
    </r>
  </si>
  <si>
    <r>
      <rPr>
        <sz val="12"/>
        <rFont val="Tahoma"/>
        <family val="2"/>
      </rPr>
      <t>M 10.15.04</t>
    </r>
  </si>
  <si>
    <r>
      <rPr>
        <sz val="12"/>
        <rFont val="Tahoma"/>
        <family val="2"/>
      </rPr>
      <t>M 10.16.01</t>
    </r>
  </si>
  <si>
    <r>
      <rPr>
        <sz val="12"/>
        <rFont val="Tahoma"/>
        <family val="2"/>
      </rPr>
      <t>M 10.16.02</t>
    </r>
  </si>
  <si>
    <r>
      <rPr>
        <sz val="12"/>
        <rFont val="Tahoma"/>
        <family val="2"/>
      </rPr>
      <t>M 10.16.03</t>
    </r>
  </si>
  <si>
    <r>
      <rPr>
        <sz val="12"/>
        <rFont val="Tahoma"/>
        <family val="2"/>
      </rPr>
      <t>M 10.16.04</t>
    </r>
  </si>
  <si>
    <r>
      <rPr>
        <sz val="12"/>
        <rFont val="Tahoma"/>
        <family val="2"/>
      </rPr>
      <t>M 10.40</t>
    </r>
  </si>
  <si>
    <r>
      <rPr>
        <sz val="12"/>
        <rFont val="Tahoma"/>
        <family val="2"/>
      </rPr>
      <t>M 10.41</t>
    </r>
  </si>
  <si>
    <r>
      <rPr>
        <sz val="12"/>
        <rFont val="Tahoma"/>
        <family val="2"/>
      </rPr>
      <t>M 10.42</t>
    </r>
  </si>
  <si>
    <r>
      <rPr>
        <sz val="12"/>
        <rFont val="Tahoma"/>
        <family val="2"/>
      </rPr>
      <t>M 10.43.1</t>
    </r>
  </si>
  <si>
    <r>
      <rPr>
        <sz val="12"/>
        <rFont val="Tahoma"/>
        <family val="2"/>
      </rPr>
      <t>M 10.43.2</t>
    </r>
  </si>
  <si>
    <r>
      <rPr>
        <sz val="12"/>
        <rFont val="Tahoma"/>
        <family val="2"/>
      </rPr>
      <t>M 10.71</t>
    </r>
  </si>
  <si>
    <r>
      <rPr>
        <sz val="12"/>
        <rFont val="Tahoma"/>
        <family val="2"/>
      </rPr>
      <t>M 10.72</t>
    </r>
  </si>
  <si>
    <r>
      <rPr>
        <sz val="12"/>
        <rFont val="Tahoma"/>
        <family val="2"/>
      </rPr>
      <t>M 10.73</t>
    </r>
  </si>
  <si>
    <r>
      <rPr>
        <sz val="12"/>
        <rFont val="Tahoma"/>
        <family val="2"/>
      </rPr>
      <t>M 10.74</t>
    </r>
  </si>
  <si>
    <r>
      <rPr>
        <sz val="12"/>
        <rFont val="Tahoma"/>
        <family val="2"/>
      </rPr>
      <t>M 10.75</t>
    </r>
  </si>
  <si>
    <r>
      <rPr>
        <sz val="12"/>
        <rFont val="Tahoma"/>
        <family val="2"/>
      </rPr>
      <t>4-7 + 12</t>
    </r>
  </si>
  <si>
    <t>Technik, EDV</t>
  </si>
  <si>
    <t>Beton-Werkstein-Platten</t>
  </si>
  <si>
    <t>Teppich/Linoleum</t>
  </si>
  <si>
    <r>
      <rPr>
        <sz val="12"/>
        <rFont val="Tahoma"/>
        <family val="2"/>
      </rPr>
      <t>Holboden, Fliesen</t>
    </r>
  </si>
  <si>
    <r>
      <rPr>
        <sz val="12"/>
        <rFont val="Tahoma"/>
        <family val="2"/>
      </rPr>
      <t>Podest 2K Beschichtung</t>
    </r>
  </si>
  <si>
    <r>
      <rPr>
        <sz val="12"/>
        <rFont val="Tahoma"/>
        <family val="2"/>
      </rPr>
      <t>Linolium ableitfähig</t>
    </r>
  </si>
  <si>
    <r>
      <rPr>
        <sz val="12"/>
        <rFont val="Tahoma"/>
        <family val="2"/>
      </rPr>
      <t>Linoleum ableitfähig</t>
    </r>
  </si>
  <si>
    <t>5 x wö.</t>
  </si>
  <si>
    <t>k.R.</t>
  </si>
  <si>
    <t xml:space="preserve">HH </t>
  </si>
  <si>
    <t>2.OG</t>
  </si>
  <si>
    <t>3.OG</t>
  </si>
  <si>
    <t>4.OG</t>
  </si>
  <si>
    <t>5.OG</t>
  </si>
  <si>
    <t>VH</t>
  </si>
  <si>
    <t>HH</t>
  </si>
  <si>
    <t>6.OG</t>
  </si>
  <si>
    <t>Chausseestr. 128 a</t>
  </si>
  <si>
    <t>2.01</t>
  </si>
  <si>
    <t>2.02</t>
  </si>
  <si>
    <t>2.03</t>
  </si>
  <si>
    <t>2.04</t>
  </si>
  <si>
    <t>2.05</t>
  </si>
  <si>
    <t>2.06</t>
  </si>
  <si>
    <t>2.07</t>
  </si>
  <si>
    <t>2.08</t>
  </si>
  <si>
    <t>2.09</t>
  </si>
  <si>
    <t>2.16</t>
  </si>
  <si>
    <t>2.17</t>
  </si>
  <si>
    <t>2.18</t>
  </si>
  <si>
    <t>2.19</t>
  </si>
  <si>
    <t>2.TK1</t>
  </si>
  <si>
    <t>2.WC-D1</t>
  </si>
  <si>
    <t>2.WC-H1</t>
  </si>
  <si>
    <t>2.L1</t>
  </si>
  <si>
    <t>PVC</t>
  </si>
  <si>
    <t>2.L2</t>
  </si>
  <si>
    <t>2.L3</t>
  </si>
  <si>
    <t>2.L4</t>
  </si>
  <si>
    <t>2.L5</t>
  </si>
  <si>
    <t>2.TK2</t>
  </si>
  <si>
    <t>2.WC-D2</t>
  </si>
  <si>
    <t>2.WC-H2</t>
  </si>
  <si>
    <t>2.TK3</t>
  </si>
  <si>
    <t>2.WC-D3</t>
  </si>
  <si>
    <t>2.WC-H3</t>
  </si>
  <si>
    <t>WC-H3</t>
  </si>
  <si>
    <t>2.TK4</t>
  </si>
  <si>
    <t>2.WC-D4</t>
  </si>
  <si>
    <t>WC-D4</t>
  </si>
  <si>
    <t>2.WC-H4</t>
  </si>
  <si>
    <t>WC-H4</t>
  </si>
  <si>
    <t>2.26</t>
  </si>
  <si>
    <t>Spitzkehre</t>
  </si>
  <si>
    <t>3.01</t>
  </si>
  <si>
    <t>3.02</t>
  </si>
  <si>
    <t>3.03</t>
  </si>
  <si>
    <t>3.04</t>
  </si>
  <si>
    <t>3.05</t>
  </si>
  <si>
    <t>3.06</t>
  </si>
  <si>
    <t>3.07</t>
  </si>
  <si>
    <t>3.08</t>
  </si>
  <si>
    <t>3.09</t>
  </si>
  <si>
    <t>3.11</t>
  </si>
  <si>
    <t>3.12</t>
  </si>
  <si>
    <t>3.15</t>
  </si>
  <si>
    <t>3.16</t>
  </si>
  <si>
    <t>3.17</t>
  </si>
  <si>
    <t>3.18</t>
  </si>
  <si>
    <t>3.19</t>
  </si>
  <si>
    <t>3.21</t>
  </si>
  <si>
    <t>3.22</t>
  </si>
  <si>
    <t>3.23</t>
  </si>
  <si>
    <t>3.24</t>
  </si>
  <si>
    <t>4.26</t>
  </si>
  <si>
    <t>3.TK1</t>
  </si>
  <si>
    <t>3.WC-D1</t>
  </si>
  <si>
    <t>3.WC-H1</t>
  </si>
  <si>
    <t>3.L1</t>
  </si>
  <si>
    <t>3.L2</t>
  </si>
  <si>
    <t>3.L3</t>
  </si>
  <si>
    <t>3.L4</t>
  </si>
  <si>
    <t>3.L5</t>
  </si>
  <si>
    <t>3.TK2</t>
  </si>
  <si>
    <t>3.WC-D2</t>
  </si>
  <si>
    <t>3.WC-H2</t>
  </si>
  <si>
    <t>3.TK3</t>
  </si>
  <si>
    <t>3.WC-D3</t>
  </si>
  <si>
    <t>3.WC-H3</t>
  </si>
  <si>
    <t>3.TK4</t>
  </si>
  <si>
    <t>3.WC-D4</t>
  </si>
  <si>
    <t>3.WC-H4</t>
  </si>
  <si>
    <t>4.01</t>
  </si>
  <si>
    <t>4.02</t>
  </si>
  <si>
    <t>4.03</t>
  </si>
  <si>
    <t>4.04</t>
  </si>
  <si>
    <t>4.05</t>
  </si>
  <si>
    <t>4.06</t>
  </si>
  <si>
    <t>4.07</t>
  </si>
  <si>
    <t>4.08</t>
  </si>
  <si>
    <t>4.09</t>
  </si>
  <si>
    <t>4.13</t>
  </si>
  <si>
    <t>4.14</t>
  </si>
  <si>
    <t>4.15</t>
  </si>
  <si>
    <t>4.16</t>
  </si>
  <si>
    <t>4.17</t>
  </si>
  <si>
    <t>4.18</t>
  </si>
  <si>
    <t>4.19</t>
  </si>
  <si>
    <t>4.21</t>
  </si>
  <si>
    <t>4.22</t>
  </si>
  <si>
    <t>4.23</t>
  </si>
  <si>
    <t>4.24</t>
  </si>
  <si>
    <t>4.25</t>
  </si>
  <si>
    <t>4.TK1</t>
  </si>
  <si>
    <t>4.WC-D1</t>
  </si>
  <si>
    <t>4.WC-H1</t>
  </si>
  <si>
    <t>4.L1</t>
  </si>
  <si>
    <t>4.L2</t>
  </si>
  <si>
    <t>4.L3</t>
  </si>
  <si>
    <t>4.L4</t>
  </si>
  <si>
    <t>4.L5</t>
  </si>
  <si>
    <t>4.TK2</t>
  </si>
  <si>
    <t>4.WC-D2</t>
  </si>
  <si>
    <t>4.WC-H2</t>
  </si>
  <si>
    <t>4.TK3</t>
  </si>
  <si>
    <t>4.WC-D3</t>
  </si>
  <si>
    <t>4.WC-H3</t>
  </si>
  <si>
    <t>4.TK4</t>
  </si>
  <si>
    <t>4.WC-D4</t>
  </si>
  <si>
    <t>4.WC-H4</t>
  </si>
  <si>
    <t>5.01</t>
  </si>
  <si>
    <t>5.02</t>
  </si>
  <si>
    <t>Kopierraum</t>
  </si>
  <si>
    <t>5.03</t>
  </si>
  <si>
    <t>5.04</t>
  </si>
  <si>
    <t>5.05</t>
  </si>
  <si>
    <t>5.06</t>
  </si>
  <si>
    <t>5.07</t>
  </si>
  <si>
    <t>5.08</t>
  </si>
  <si>
    <t>5.09</t>
  </si>
  <si>
    <t>5.10</t>
  </si>
  <si>
    <t>5.TK1</t>
  </si>
  <si>
    <t>5.WC-D1</t>
  </si>
  <si>
    <t>5.WC-H1</t>
  </si>
  <si>
    <t>Besprechungsraum</t>
  </si>
  <si>
    <t>5.11</t>
  </si>
  <si>
    <t>5.12</t>
  </si>
  <si>
    <t>5.13</t>
  </si>
  <si>
    <t>5.14</t>
  </si>
  <si>
    <t>5.15</t>
  </si>
  <si>
    <t>5.16</t>
  </si>
  <si>
    <t>5.17</t>
  </si>
  <si>
    <t>5.18</t>
  </si>
  <si>
    <t>5.19</t>
  </si>
  <si>
    <t>5.20</t>
  </si>
  <si>
    <t>5.21</t>
  </si>
  <si>
    <t>Vorraum</t>
  </si>
  <si>
    <t>5.L1</t>
  </si>
  <si>
    <t>Abstellraum</t>
  </si>
  <si>
    <t>6.01</t>
  </si>
  <si>
    <t>6.02</t>
  </si>
  <si>
    <t>6.05</t>
  </si>
  <si>
    <t>Dusche</t>
  </si>
  <si>
    <t>6.Flur</t>
  </si>
  <si>
    <t>5.TK2</t>
  </si>
  <si>
    <t>5.WC-D2</t>
  </si>
  <si>
    <t>5.WC-H2</t>
  </si>
  <si>
    <t>5.L2</t>
  </si>
  <si>
    <r>
      <rPr>
        <sz val="12"/>
        <rFont val="Tahoma"/>
        <family val="2"/>
      </rPr>
      <t>Teeküche 1</t>
    </r>
  </si>
  <si>
    <r>
      <rPr>
        <sz val="12"/>
        <rFont val="Tahoma"/>
        <family val="2"/>
      </rPr>
      <t>Lager 1</t>
    </r>
  </si>
  <si>
    <r>
      <rPr>
        <sz val="12"/>
        <rFont val="Tahoma"/>
        <family val="2"/>
      </rPr>
      <t>Lager 2</t>
    </r>
  </si>
  <si>
    <r>
      <rPr>
        <sz val="12"/>
        <rFont val="Tahoma"/>
        <family val="2"/>
      </rPr>
      <t>Lager 3</t>
    </r>
  </si>
  <si>
    <r>
      <rPr>
        <sz val="12"/>
        <rFont val="Tahoma"/>
        <family val="2"/>
      </rPr>
      <t>Lager 4</t>
    </r>
  </si>
  <si>
    <r>
      <rPr>
        <sz val="12"/>
        <rFont val="Tahoma"/>
        <family val="2"/>
      </rPr>
      <t>Lager 5</t>
    </r>
  </si>
  <si>
    <r>
      <rPr>
        <sz val="12"/>
        <rFont val="Tahoma"/>
        <family val="2"/>
      </rPr>
      <t>Teeküche 2 (ohne EBK-Fläche))</t>
    </r>
  </si>
  <si>
    <r>
      <rPr>
        <sz val="12"/>
        <rFont val="Tahoma"/>
        <family val="2"/>
      </rPr>
      <t>Teeküche 2 (Wassersprudler)</t>
    </r>
  </si>
  <si>
    <r>
      <rPr>
        <sz val="12"/>
        <rFont val="Tahoma"/>
        <family val="2"/>
      </rPr>
      <t>Teeküche 3 (ohne EBK-Fäche)</t>
    </r>
  </si>
  <si>
    <r>
      <rPr>
        <sz val="12"/>
        <rFont val="Tahoma"/>
        <family val="2"/>
      </rPr>
      <t>Teeküche 3 (Wassersprudler)</t>
    </r>
  </si>
  <si>
    <r>
      <rPr>
        <sz val="12"/>
        <rFont val="Tahoma"/>
        <family val="2"/>
      </rPr>
      <t>Teeküche 4</t>
    </r>
  </si>
  <si>
    <r>
      <rPr>
        <sz val="12"/>
        <rFont val="Tahoma"/>
        <family val="2"/>
      </rPr>
      <t>3.13 /14</t>
    </r>
  </si>
  <si>
    <r>
      <rPr>
        <sz val="12"/>
        <rFont val="Tahoma"/>
        <family val="2"/>
      </rPr>
      <t>Flur mit Spitzkehre</t>
    </r>
  </si>
  <si>
    <r>
      <rPr>
        <sz val="12"/>
        <rFont val="Tahoma"/>
        <family val="2"/>
      </rPr>
      <t>BR 4</t>
    </r>
  </si>
  <si>
    <r>
      <rPr>
        <sz val="12"/>
        <rFont val="Tahoma"/>
        <family val="2"/>
      </rPr>
      <t>BR 3</t>
    </r>
  </si>
  <si>
    <r>
      <rPr>
        <sz val="12"/>
        <rFont val="Tahoma"/>
        <family val="2"/>
      </rPr>
      <t>BR 2</t>
    </r>
  </si>
  <si>
    <r>
      <rPr>
        <sz val="12"/>
        <rFont val="Tahoma"/>
        <family val="2"/>
      </rPr>
      <t>BR 1</t>
    </r>
  </si>
  <si>
    <r>
      <rPr>
        <sz val="12"/>
        <rFont val="Tahoma"/>
        <family val="2"/>
      </rPr>
      <t>BR 5</t>
    </r>
  </si>
  <si>
    <r>
      <rPr>
        <sz val="12"/>
        <rFont val="Tahoma"/>
        <family val="2"/>
      </rPr>
      <t>Bürofläche (Empfang)</t>
    </r>
  </si>
  <si>
    <r>
      <rPr>
        <sz val="12"/>
        <rFont val="Tahoma"/>
        <family val="2"/>
      </rPr>
      <t>Bürofläche (Backoffice)</t>
    </r>
  </si>
  <si>
    <r>
      <rPr>
        <sz val="12"/>
        <rFont val="Tahoma"/>
        <family val="2"/>
      </rPr>
      <t>Bürofläche (Betriebsrat)</t>
    </r>
  </si>
  <si>
    <r>
      <rPr>
        <sz val="12"/>
        <rFont val="Tahoma"/>
        <family val="2"/>
      </rPr>
      <t>Küche 1</t>
    </r>
  </si>
  <si>
    <r>
      <rPr>
        <sz val="12"/>
        <rFont val="Tahoma"/>
        <family val="2"/>
      </rPr>
      <t>Flur von 5.01 -5.10</t>
    </r>
  </si>
  <si>
    <r>
      <rPr>
        <sz val="12"/>
        <rFont val="Tahoma"/>
        <family val="2"/>
      </rPr>
      <t>5.TK1 VH</t>
    </r>
  </si>
  <si>
    <r>
      <rPr>
        <sz val="12"/>
        <rFont val="Tahoma"/>
        <family val="2"/>
      </rPr>
      <t>Küchen gegenüber 5.09</t>
    </r>
  </si>
  <si>
    <r>
      <rPr>
        <sz val="12"/>
        <rFont val="Tahoma"/>
        <family val="2"/>
      </rPr>
      <t>5.WC-H1 VH</t>
    </r>
  </si>
  <si>
    <r>
      <rPr>
        <sz val="12"/>
        <rFont val="Tahoma"/>
        <family val="2"/>
      </rPr>
      <t>5.WC-D1 VH</t>
    </r>
  </si>
  <si>
    <r>
      <rPr>
        <sz val="12"/>
        <rFont val="Tahoma"/>
        <family val="2"/>
      </rPr>
      <t>Flur mit Teeküche</t>
    </r>
  </si>
  <si>
    <r>
      <rPr>
        <sz val="12"/>
        <rFont val="Tahoma"/>
        <family val="2"/>
      </rPr>
      <t>5.TK2 VH</t>
    </r>
  </si>
  <si>
    <r>
      <rPr>
        <sz val="12"/>
        <rFont val="Tahoma"/>
        <family val="2"/>
      </rPr>
      <t>5.WC-H2 VH</t>
    </r>
  </si>
  <si>
    <r>
      <rPr>
        <sz val="12"/>
        <rFont val="Tahoma"/>
        <family val="2"/>
      </rPr>
      <t>5.WC-D2 VH</t>
    </r>
  </si>
  <si>
    <r>
      <rPr>
        <sz val="12"/>
        <rFont val="Tahoma"/>
        <family val="2"/>
      </rPr>
      <t>6.03 + 6.04</t>
    </r>
  </si>
  <si>
    <r>
      <rPr>
        <sz val="12"/>
        <rFont val="Tahoma"/>
        <family val="2"/>
      </rPr>
      <t>6.WC-H1 VH</t>
    </r>
  </si>
  <si>
    <r>
      <rPr>
        <sz val="12"/>
        <rFont val="Tahoma"/>
        <family val="2"/>
      </rPr>
      <t>6.WC-D1 VH</t>
    </r>
  </si>
  <si>
    <r>
      <rPr>
        <sz val="12"/>
        <rFont val="Tahoma"/>
        <family val="2"/>
      </rPr>
      <t>6.TK1 VH</t>
    </r>
  </si>
  <si>
    <r>
      <rPr>
        <sz val="12"/>
        <rFont val="Tahoma"/>
        <family val="2"/>
      </rPr>
      <t>6. Dusche</t>
    </r>
  </si>
  <si>
    <r>
      <rPr>
        <sz val="12"/>
        <rFont val="Tahoma"/>
        <family val="2"/>
      </rPr>
      <t>6.Flur WC-Bereich</t>
    </r>
  </si>
  <si>
    <r>
      <rPr>
        <sz val="12"/>
        <rFont val="Tahoma"/>
        <family val="2"/>
      </rPr>
      <t>Küche 2</t>
    </r>
  </si>
  <si>
    <t>Pausenraum</t>
  </si>
  <si>
    <t>1 x wö.</t>
  </si>
  <si>
    <t xml:space="preserve">1 x wö. </t>
  </si>
  <si>
    <t>1 x jährlich</t>
  </si>
  <si>
    <t>LV Code Grund</t>
  </si>
  <si>
    <t>Grund</t>
  </si>
  <si>
    <t>8.OG</t>
  </si>
  <si>
    <t>9.OG</t>
  </si>
  <si>
    <t>10. OG</t>
  </si>
  <si>
    <t xml:space="preserve">Unterhalts-, Glas - und Grundreinigung </t>
  </si>
  <si>
    <t>Leistungsart</t>
  </si>
  <si>
    <t>(m²)</t>
  </si>
  <si>
    <t>Fenster-fläche
(m²)</t>
  </si>
  <si>
    <t>Glas</t>
  </si>
  <si>
    <t>Glas &amp; Rahmenreinigung</t>
  </si>
  <si>
    <t>10.OG</t>
  </si>
  <si>
    <t>einseitig gemessen, 3-seitig zu reinigen. keine Außenglasreinigung</t>
  </si>
  <si>
    <t>8.OG-10.OG</t>
  </si>
  <si>
    <t>einseitig gemessen, 2-seitig zu reinigen</t>
  </si>
  <si>
    <t>Innenglasreinigung  -Telefonboxen klein</t>
  </si>
  <si>
    <t>Innenglasreinigung  -Telefonboxen gross</t>
  </si>
  <si>
    <t>Innenglasreinigung/ Glaswände</t>
  </si>
  <si>
    <t>Haus 25</t>
  </si>
  <si>
    <t>LV Code Glas</t>
  </si>
  <si>
    <t>Tätigkeit</t>
  </si>
  <si>
    <t>Unterhaltsreinigung</t>
  </si>
  <si>
    <t>Glasreinigung</t>
  </si>
  <si>
    <t>Gesamt Glasreinigung</t>
  </si>
  <si>
    <t>Grundreinigung</t>
  </si>
  <si>
    <t>sämtliche gelbe Felder sind auszufüllen!</t>
  </si>
  <si>
    <t>Kalkulation des Stundenverrechnungssatzes Glasreinigung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</si>
</sst>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44" formatCode="_-* #,##0.00\ &quot;€&quot;_-;\-* #,##0.00\ &quot;€&quot;_-;_-* &quot;-&quot;??\ &quot;€&quot;_-;_-@_-"/>
    <numFmt numFmtId="164" formatCode="_-* #,##0.00\ _€_-;\-* #,##0.00\ _€_-;_-* &quot;-&quot;??\ _€_-;_-@_-"/>
    <numFmt numFmtId="165" formatCode="0.0"/>
  </numFmts>
  <fonts count="53" x14ac:knownFonts="1">
    <font>
      <sz val="11"/>
      <color theme="1"/>
      <name val="Calibri"/>
      <family val="2"/>
      <scheme val="minor"/>
    </font>
    <font>
      <sz val="10"/>
      <name val="Arial"/>
      <family val="2"/>
    </font>
    <font>
      <b/>
      <sz val="8"/>
      <name val="Tahoma"/>
      <family val="2"/>
    </font>
    <font>
      <b/>
      <sz val="12"/>
      <name val="Tahoma"/>
      <family val="2"/>
    </font>
    <font>
      <sz val="10"/>
      <name val="Tahoma"/>
      <family val="2"/>
    </font>
    <font>
      <b/>
      <sz val="10"/>
      <name val="Tahoma"/>
      <family val="2"/>
    </font>
    <font>
      <u/>
      <sz val="10"/>
      <color theme="10"/>
      <name val="Arial"/>
      <family val="2"/>
    </font>
    <font>
      <sz val="11"/>
      <name val="Tahoma"/>
      <family val="2"/>
    </font>
    <font>
      <b/>
      <sz val="11"/>
      <name val="Tahoma"/>
      <family val="2"/>
    </font>
    <font>
      <sz val="11"/>
      <color theme="1"/>
      <name val="Calibri"/>
      <family val="2"/>
      <scheme val="minor"/>
    </font>
    <font>
      <sz val="8"/>
      <color rgb="FFFF0000"/>
      <name val="Verdana"/>
      <family val="2"/>
    </font>
    <font>
      <sz val="8"/>
      <name val="Verdana"/>
      <family val="2"/>
    </font>
    <font>
      <b/>
      <sz val="8"/>
      <name val="Verdana"/>
      <family val="2"/>
    </font>
    <font>
      <vertAlign val="superscript"/>
      <sz val="8"/>
      <name val="Verdana"/>
      <family val="2"/>
    </font>
    <font>
      <b/>
      <sz val="11"/>
      <color theme="1"/>
      <name val="Calibri"/>
      <family val="2"/>
      <scheme val="minor"/>
    </font>
    <font>
      <sz val="11"/>
      <color indexed="10"/>
      <name val="Calibri"/>
      <family val="2"/>
    </font>
    <font>
      <sz val="11"/>
      <color indexed="8"/>
      <name val="Calibri"/>
      <family val="2"/>
    </font>
    <font>
      <sz val="11"/>
      <name val="Calibri"/>
      <family val="2"/>
      <scheme val="minor"/>
    </font>
    <font>
      <b/>
      <sz val="18"/>
      <color theme="1"/>
      <name val="Calibri"/>
      <family val="2"/>
      <scheme val="minor"/>
    </font>
    <font>
      <b/>
      <sz val="18"/>
      <color theme="1"/>
      <name val="Tahoma"/>
      <family val="2"/>
    </font>
    <font>
      <b/>
      <sz val="11"/>
      <name val="Verdana"/>
      <family val="2"/>
    </font>
    <font>
      <sz val="10"/>
      <name val="Arial"/>
      <family val="2"/>
    </font>
    <font>
      <sz val="11"/>
      <color indexed="9"/>
      <name val="Calibri"/>
      <family val="2"/>
    </font>
    <font>
      <b/>
      <sz val="11"/>
      <color indexed="63"/>
      <name val="Calibri"/>
      <family val="2"/>
    </font>
    <font>
      <b/>
      <sz val="11"/>
      <color indexed="52"/>
      <name val="Calibri"/>
      <family val="2"/>
    </font>
    <font>
      <sz val="11"/>
      <color indexed="62"/>
      <name val="Calibri"/>
      <family val="2"/>
    </font>
    <font>
      <b/>
      <sz val="11"/>
      <color indexed="8"/>
      <name val="Calibri"/>
      <family val="2"/>
    </font>
    <font>
      <i/>
      <sz val="11"/>
      <color indexed="23"/>
      <name val="Calibri"/>
      <family val="2"/>
    </font>
    <font>
      <sz val="11"/>
      <color indexed="17"/>
      <name val="Calibri"/>
      <family val="2"/>
    </font>
    <font>
      <sz val="11"/>
      <color indexed="60"/>
      <name val="Calibri"/>
      <family val="2"/>
    </font>
    <font>
      <sz val="11"/>
      <color indexed="20"/>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color indexed="52"/>
      <name val="Calibri"/>
      <family val="2"/>
    </font>
    <font>
      <b/>
      <sz val="11"/>
      <color indexed="9"/>
      <name val="Calibri"/>
      <family val="2"/>
    </font>
    <font>
      <sz val="8"/>
      <name val="Calibri"/>
      <family val="2"/>
      <scheme val="minor"/>
    </font>
    <font>
      <b/>
      <sz val="16"/>
      <name val="Tahoma"/>
      <family val="2"/>
    </font>
    <font>
      <sz val="16"/>
      <color theme="1"/>
      <name val="Tahoma"/>
      <family val="2"/>
    </font>
    <font>
      <b/>
      <sz val="16"/>
      <color theme="1"/>
      <name val="Tahoma"/>
      <family val="2"/>
    </font>
    <font>
      <b/>
      <u val="double"/>
      <sz val="16"/>
      <color theme="1"/>
      <name val="Tahoma"/>
      <family val="2"/>
    </font>
    <font>
      <sz val="8"/>
      <name val="Tahoma"/>
      <family val="2"/>
    </font>
    <font>
      <sz val="11"/>
      <color indexed="8"/>
      <name val="Tahoma"/>
      <family val="2"/>
    </font>
    <font>
      <sz val="8"/>
      <color theme="1"/>
      <name val="Tahoma"/>
      <family val="2"/>
    </font>
    <font>
      <sz val="10"/>
      <color rgb="FF2F2F2F"/>
      <name val="Tahoma"/>
      <family val="2"/>
    </font>
    <font>
      <sz val="10"/>
      <color theme="1"/>
      <name val="Tahoma"/>
      <family val="2"/>
    </font>
    <font>
      <b/>
      <sz val="10"/>
      <name val="Arial"/>
      <family val="2"/>
    </font>
    <font>
      <sz val="10"/>
      <color rgb="FF000000"/>
      <name val="Arial"/>
      <family val="2"/>
    </font>
    <font>
      <sz val="12"/>
      <name val="Tahoma"/>
      <family val="2"/>
    </font>
    <font>
      <sz val="12"/>
      <color theme="1"/>
      <name val="Tahoma"/>
      <family val="2"/>
    </font>
    <font>
      <sz val="12"/>
      <color rgb="FF000000"/>
      <name val="Tahoma"/>
      <family val="2"/>
    </font>
    <font>
      <sz val="12"/>
      <color theme="1"/>
      <name val="Sitka Heading"/>
    </font>
  </fonts>
  <fills count="36">
    <fill>
      <patternFill patternType="none"/>
    </fill>
    <fill>
      <patternFill patternType="gray125"/>
    </fill>
    <fill>
      <patternFill patternType="solid">
        <fgColor theme="0"/>
        <bgColor indexed="64"/>
      </patternFill>
    </fill>
    <fill>
      <patternFill patternType="solid">
        <fgColor theme="4" tint="0.39997558519241921"/>
        <bgColor indexed="64"/>
      </patternFill>
    </fill>
    <fill>
      <patternFill patternType="solid">
        <fgColor indexed="44"/>
        <bgColor indexed="64"/>
      </patternFill>
    </fill>
    <fill>
      <patternFill patternType="solid">
        <fgColor indexed="13"/>
        <bgColor indexed="64"/>
      </patternFill>
    </fill>
    <fill>
      <patternFill patternType="solid">
        <fgColor rgb="FFFFFF00"/>
        <bgColor indexed="64"/>
      </patternFill>
    </fill>
    <fill>
      <patternFill patternType="solid">
        <fgColor theme="4" tint="0.59999389629810485"/>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43"/>
      </patternFill>
    </fill>
    <fill>
      <patternFill patternType="solid">
        <fgColor indexed="26"/>
      </patternFill>
    </fill>
    <fill>
      <patternFill patternType="solid">
        <fgColor indexed="55"/>
      </patternFill>
    </fill>
    <fill>
      <patternFill patternType="solid">
        <fgColor theme="4" tint="0.79998168889431442"/>
        <bgColor indexed="64"/>
      </patternFill>
    </fill>
    <fill>
      <patternFill patternType="solid">
        <fgColor theme="4"/>
        <bgColor theme="4"/>
      </patternFill>
    </fill>
    <fill>
      <patternFill patternType="solid">
        <fgColor theme="7" tint="0.59999389629810485"/>
        <bgColor indexed="64"/>
      </patternFill>
    </fill>
    <fill>
      <patternFill patternType="solid">
        <fgColor rgb="FFFF0000"/>
        <bgColor indexed="64"/>
      </patternFill>
    </fill>
    <fill>
      <patternFill patternType="solid">
        <fgColor theme="2"/>
        <bgColor indexed="64"/>
      </patternFill>
    </fill>
    <fill>
      <patternFill patternType="solid">
        <fgColor indexed="11"/>
        <bgColor indexed="64"/>
      </patternFill>
    </fill>
  </fills>
  <borders count="45">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top style="thin">
        <color auto="1"/>
      </top>
      <bottom style="thin">
        <color auto="1"/>
      </bottom>
      <diagonal/>
    </border>
    <border>
      <left/>
      <right/>
      <top style="thin">
        <color indexed="64"/>
      </top>
      <bottom style="thin">
        <color indexed="64"/>
      </bottom>
      <diagonal/>
    </border>
    <border>
      <left/>
      <right/>
      <top style="medium">
        <color indexed="64"/>
      </top>
      <bottom style="thin">
        <color indexed="64"/>
      </bottom>
      <diagonal/>
    </border>
    <border>
      <left/>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indexed="64"/>
      </left>
      <right style="medium">
        <color indexed="64"/>
      </right>
      <top style="thin">
        <color indexed="64"/>
      </top>
      <bottom style="medium">
        <color indexed="64"/>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s>
  <cellStyleXfs count="55">
    <xf numFmtId="0" fontId="0" fillId="0" borderId="0"/>
    <xf numFmtId="0" fontId="1" fillId="0" borderId="0"/>
    <xf numFmtId="0" fontId="6" fillId="0" borderId="0" applyNumberFormat="0" applyFill="0" applyBorder="0" applyAlignment="0" applyProtection="0"/>
    <xf numFmtId="44" fontId="9" fillId="0" borderId="0" applyFont="0" applyFill="0" applyBorder="0" applyAlignment="0" applyProtection="0"/>
    <xf numFmtId="9" fontId="9" fillId="0" borderId="0" applyFont="0" applyFill="0" applyBorder="0" applyAlignment="0" applyProtection="0"/>
    <xf numFmtId="0" fontId="1" fillId="0" borderId="0"/>
    <xf numFmtId="164" fontId="1" fillId="0" borderId="0" applyFont="0" applyFill="0" applyBorder="0" applyAlignment="0" applyProtection="0"/>
    <xf numFmtId="164" fontId="9" fillId="0" borderId="0" applyFont="0" applyFill="0" applyBorder="0" applyAlignment="0" applyProtection="0"/>
    <xf numFmtId="0" fontId="21" fillId="0" borderId="0"/>
    <xf numFmtId="0" fontId="16" fillId="8"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16" fillId="11" borderId="0" applyNumberFormat="0" applyBorder="0" applyAlignment="0" applyProtection="0"/>
    <xf numFmtId="0" fontId="16" fillId="12" borderId="0" applyNumberFormat="0" applyBorder="0" applyAlignment="0" applyProtection="0"/>
    <xf numFmtId="0" fontId="16" fillId="13" borderId="0" applyNumberFormat="0" applyBorder="0" applyAlignment="0" applyProtection="0"/>
    <xf numFmtId="0" fontId="16" fillId="14" borderId="0" applyNumberFormat="0" applyBorder="0" applyAlignment="0" applyProtection="0"/>
    <xf numFmtId="0" fontId="16" fillId="15" borderId="0" applyNumberFormat="0" applyBorder="0" applyAlignment="0" applyProtection="0"/>
    <xf numFmtId="0" fontId="16" fillId="16" borderId="0" applyNumberFormat="0" applyBorder="0" applyAlignment="0" applyProtection="0"/>
    <xf numFmtId="0" fontId="16" fillId="11" borderId="0" applyNumberFormat="0" applyBorder="0" applyAlignment="0" applyProtection="0"/>
    <xf numFmtId="0" fontId="16" fillId="14" borderId="0" applyNumberFormat="0" applyBorder="0" applyAlignment="0" applyProtection="0"/>
    <xf numFmtId="0" fontId="16" fillId="17" borderId="0" applyNumberFormat="0" applyBorder="0" applyAlignment="0" applyProtection="0"/>
    <xf numFmtId="0" fontId="22" fillId="18" borderId="0" applyNumberFormat="0" applyBorder="0" applyAlignment="0" applyProtection="0"/>
    <xf numFmtId="0" fontId="22" fillId="15" borderId="0" applyNumberFormat="0" applyBorder="0" applyAlignment="0" applyProtection="0"/>
    <xf numFmtId="0" fontId="22" fillId="16" borderId="0" applyNumberFormat="0" applyBorder="0" applyAlignment="0" applyProtection="0"/>
    <xf numFmtId="0" fontId="22" fillId="19" borderId="0" applyNumberFormat="0" applyBorder="0" applyAlignment="0" applyProtection="0"/>
    <xf numFmtId="0" fontId="22" fillId="20" borderId="0" applyNumberFormat="0" applyBorder="0" applyAlignment="0" applyProtection="0"/>
    <xf numFmtId="0" fontId="22" fillId="21" borderId="0" applyNumberFormat="0" applyBorder="0" applyAlignment="0" applyProtection="0"/>
    <xf numFmtId="0" fontId="22" fillId="22" borderId="0" applyNumberFormat="0" applyBorder="0" applyAlignment="0" applyProtection="0"/>
    <xf numFmtId="0" fontId="22" fillId="23" borderId="0" applyNumberFormat="0" applyBorder="0" applyAlignment="0" applyProtection="0"/>
    <xf numFmtId="0" fontId="22" fillId="24" borderId="0" applyNumberFormat="0" applyBorder="0" applyAlignment="0" applyProtection="0"/>
    <xf numFmtId="0" fontId="22" fillId="19" borderId="0" applyNumberFormat="0" applyBorder="0" applyAlignment="0" applyProtection="0"/>
    <xf numFmtId="0" fontId="22" fillId="20" borderId="0" applyNumberFormat="0" applyBorder="0" applyAlignment="0" applyProtection="0"/>
    <xf numFmtId="0" fontId="22" fillId="25" borderId="0" applyNumberFormat="0" applyBorder="0" applyAlignment="0" applyProtection="0"/>
    <xf numFmtId="0" fontId="23" fillId="26" borderId="7" applyNumberFormat="0" applyAlignment="0" applyProtection="0"/>
    <xf numFmtId="0" fontId="24" fillId="26" borderId="8" applyNumberFormat="0" applyAlignment="0" applyProtection="0"/>
    <xf numFmtId="0" fontId="25" fillId="13" borderId="8" applyNumberFormat="0" applyAlignment="0" applyProtection="0"/>
    <xf numFmtId="0" fontId="26" fillId="0" borderId="9" applyNumberFormat="0" applyFill="0" applyAlignment="0" applyProtection="0"/>
    <xf numFmtId="0" fontId="27" fillId="0" borderId="0" applyNumberFormat="0" applyFill="0" applyBorder="0" applyAlignment="0" applyProtection="0"/>
    <xf numFmtId="44" fontId="1" fillId="0" borderId="0" applyFont="0" applyFill="0" applyBorder="0" applyAlignment="0" applyProtection="0"/>
    <xf numFmtId="0" fontId="28" fillId="10" borderId="0" applyNumberFormat="0" applyBorder="0" applyAlignment="0" applyProtection="0"/>
    <xf numFmtId="164" fontId="1" fillId="0" borderId="0" applyFont="0" applyFill="0" applyBorder="0" applyAlignment="0" applyProtection="0"/>
    <xf numFmtId="0" fontId="29" fillId="27" borderId="0" applyNumberFormat="0" applyBorder="0" applyAlignment="0" applyProtection="0"/>
    <xf numFmtId="0" fontId="1" fillId="28" borderId="10" applyNumberFormat="0" applyFont="0" applyAlignment="0" applyProtection="0"/>
    <xf numFmtId="0" fontId="30" fillId="9" borderId="0" applyNumberFormat="0" applyBorder="0" applyAlignment="0" applyProtection="0"/>
    <xf numFmtId="0" fontId="31" fillId="0" borderId="0" applyNumberFormat="0" applyFill="0" applyBorder="0" applyAlignment="0" applyProtection="0"/>
    <xf numFmtId="0" fontId="32" fillId="0" borderId="11" applyNumberFormat="0" applyFill="0" applyAlignment="0" applyProtection="0"/>
    <xf numFmtId="0" fontId="33" fillId="0" borderId="12" applyNumberFormat="0" applyFill="0" applyAlignment="0" applyProtection="0"/>
    <xf numFmtId="0" fontId="34" fillId="0" borderId="13" applyNumberFormat="0" applyFill="0" applyAlignment="0" applyProtection="0"/>
    <xf numFmtId="0" fontId="34" fillId="0" borderId="0" applyNumberFormat="0" applyFill="0" applyBorder="0" applyAlignment="0" applyProtection="0"/>
    <xf numFmtId="0" fontId="35" fillId="0" borderId="14" applyNumberFormat="0" applyFill="0" applyAlignment="0" applyProtection="0"/>
    <xf numFmtId="0" fontId="15" fillId="0" borderId="0" applyNumberFormat="0" applyFill="0" applyBorder="0" applyAlignment="0" applyProtection="0"/>
    <xf numFmtId="0" fontId="36" fillId="29" borderId="15" applyNumberFormat="0" applyAlignment="0" applyProtection="0"/>
    <xf numFmtId="0" fontId="9" fillId="0" borderId="0"/>
    <xf numFmtId="164" fontId="9" fillId="0" borderId="0" applyFont="0" applyFill="0" applyBorder="0" applyAlignment="0" applyProtection="0"/>
    <xf numFmtId="0" fontId="43" fillId="0" borderId="0"/>
  </cellStyleXfs>
  <cellXfs count="261">
    <xf numFmtId="0" fontId="0" fillId="0" borderId="0" xfId="0"/>
    <xf numFmtId="0" fontId="11" fillId="0" borderId="0" xfId="0" applyFont="1" applyAlignment="1">
      <alignment vertical="center"/>
    </xf>
    <xf numFmtId="44" fontId="0" fillId="0" borderId="0" xfId="0" applyNumberFormat="1"/>
    <xf numFmtId="0" fontId="0" fillId="0" borderId="4" xfId="0" applyBorder="1"/>
    <xf numFmtId="2" fontId="10" fillId="0" borderId="4" xfId="0" applyNumberFormat="1" applyFont="1" applyBorder="1" applyAlignment="1">
      <alignment vertical="center"/>
    </xf>
    <xf numFmtId="0" fontId="20" fillId="0" borderId="4" xfId="0" applyFont="1" applyBorder="1" applyAlignment="1">
      <alignment vertical="center"/>
    </xf>
    <xf numFmtId="2" fontId="11" fillId="0" borderId="4" xfId="0" applyNumberFormat="1" applyFont="1" applyBorder="1" applyAlignment="1">
      <alignment vertical="center"/>
    </xf>
    <xf numFmtId="2" fontId="12" fillId="0" borderId="4" xfId="0" applyNumberFormat="1" applyFont="1" applyBorder="1" applyAlignment="1">
      <alignment vertical="center"/>
    </xf>
    <xf numFmtId="2" fontId="12" fillId="0" borderId="4" xfId="0" applyNumberFormat="1" applyFont="1" applyBorder="1"/>
    <xf numFmtId="0" fontId="3" fillId="0" borderId="2" xfId="0" applyFont="1" applyBorder="1" applyAlignment="1" applyProtection="1">
      <alignment vertical="top" wrapText="1" shrinkToFit="1"/>
      <protection hidden="1"/>
    </xf>
    <xf numFmtId="0" fontId="4" fillId="0" borderId="3" xfId="0" applyFont="1" applyBorder="1" applyAlignment="1" applyProtection="1">
      <alignment shrinkToFit="1"/>
      <protection hidden="1"/>
    </xf>
    <xf numFmtId="0" fontId="4" fillId="0" borderId="5" xfId="0" applyFont="1" applyBorder="1" applyAlignment="1" applyProtection="1">
      <alignment shrinkToFit="1"/>
      <protection hidden="1"/>
    </xf>
    <xf numFmtId="0" fontId="0" fillId="0" borderId="1" xfId="0" applyBorder="1" applyAlignment="1">
      <alignment horizontal="center" vertical="center" wrapText="1" shrinkToFit="1"/>
    </xf>
    <xf numFmtId="0" fontId="0" fillId="0" borderId="18" xfId="0" applyBorder="1"/>
    <xf numFmtId="2" fontId="11" fillId="0" borderId="17" xfId="0" applyNumberFormat="1" applyFont="1" applyBorder="1"/>
    <xf numFmtId="10" fontId="11" fillId="0" borderId="17" xfId="4" applyNumberFormat="1" applyFont="1" applyBorder="1" applyAlignment="1">
      <alignment horizontal="center" vertical="center"/>
    </xf>
    <xf numFmtId="44" fontId="11" fillId="0" borderId="18" xfId="3" applyFont="1" applyBorder="1" applyAlignment="1">
      <alignment horizontal="center" vertical="center"/>
    </xf>
    <xf numFmtId="10" fontId="11" fillId="5" borderId="17" xfId="4" applyNumberFormat="1" applyFont="1" applyFill="1" applyBorder="1" applyAlignment="1" applyProtection="1">
      <alignment horizontal="center" vertical="center"/>
      <protection locked="0"/>
    </xf>
    <xf numFmtId="2" fontId="11" fillId="0" borderId="17" xfId="0" applyNumberFormat="1" applyFont="1" applyBorder="1" applyAlignment="1">
      <alignment horizontal="center" vertical="center"/>
    </xf>
    <xf numFmtId="2" fontId="11" fillId="0" borderId="18" xfId="0" applyNumberFormat="1" applyFont="1" applyBorder="1" applyAlignment="1">
      <alignment horizontal="center" vertical="center"/>
    </xf>
    <xf numFmtId="0" fontId="0" fillId="0" borderId="17" xfId="0" applyBorder="1"/>
    <xf numFmtId="0" fontId="11" fillId="0" borderId="17" xfId="0" applyFont="1" applyBorder="1" applyAlignment="1">
      <alignment vertical="center"/>
    </xf>
    <xf numFmtId="0" fontId="11" fillId="0" borderId="18" xfId="0" applyFont="1" applyBorder="1" applyAlignment="1">
      <alignment vertical="center"/>
    </xf>
    <xf numFmtId="2" fontId="11" fillId="0" borderId="17" xfId="0" applyNumberFormat="1" applyFont="1" applyBorder="1" applyAlignment="1">
      <alignment vertical="center"/>
    </xf>
    <xf numFmtId="2" fontId="11" fillId="0" borderId="18" xfId="0" applyNumberFormat="1" applyFont="1" applyBorder="1" applyAlignment="1">
      <alignment vertical="center"/>
    </xf>
    <xf numFmtId="2" fontId="12" fillId="0" borderId="17" xfId="0" applyNumberFormat="1" applyFont="1" applyBorder="1" applyAlignment="1">
      <alignment vertical="center"/>
    </xf>
    <xf numFmtId="9" fontId="12" fillId="0" borderId="17" xfId="4" applyFont="1" applyBorder="1" applyAlignment="1">
      <alignment horizontal="center" vertical="center"/>
    </xf>
    <xf numFmtId="44" fontId="12" fillId="5" borderId="18" xfId="3" applyFont="1" applyFill="1" applyBorder="1" applyAlignment="1" applyProtection="1">
      <alignment horizontal="center" vertical="center"/>
      <protection locked="0"/>
    </xf>
    <xf numFmtId="2" fontId="12" fillId="0" borderId="17" xfId="0" applyNumberFormat="1" applyFont="1" applyBorder="1" applyAlignment="1">
      <alignment horizontal="center" vertical="center"/>
    </xf>
    <xf numFmtId="44" fontId="12" fillId="0" borderId="18" xfId="3" applyFont="1" applyBorder="1" applyAlignment="1">
      <alignment horizontal="center" vertical="center"/>
    </xf>
    <xf numFmtId="10" fontId="11" fillId="5" borderId="17" xfId="7" applyNumberFormat="1" applyFont="1" applyFill="1" applyBorder="1" applyAlignment="1" applyProtection="1">
      <alignment horizontal="center" vertical="center"/>
      <protection locked="0"/>
    </xf>
    <xf numFmtId="44" fontId="11" fillId="0" borderId="18" xfId="3" applyFont="1" applyBorder="1" applyAlignment="1">
      <alignment horizontal="center"/>
    </xf>
    <xf numFmtId="10" fontId="12" fillId="0" borderId="17" xfId="4" applyNumberFormat="1" applyFont="1" applyBorder="1" applyAlignment="1">
      <alignment horizontal="center" vertical="center"/>
    </xf>
    <xf numFmtId="2" fontId="12" fillId="0" borderId="18" xfId="0" applyNumberFormat="1" applyFont="1" applyBorder="1" applyAlignment="1">
      <alignment horizontal="center" vertical="center"/>
    </xf>
    <xf numFmtId="10" fontId="11" fillId="0" borderId="17" xfId="0" applyNumberFormat="1" applyFont="1" applyBorder="1" applyAlignment="1">
      <alignment horizontal="center" vertical="center"/>
    </xf>
    <xf numFmtId="2" fontId="12" fillId="0" borderId="17" xfId="0" applyNumberFormat="1" applyFont="1" applyBorder="1"/>
    <xf numFmtId="10" fontId="12" fillId="0" borderId="17" xfId="4" applyNumberFormat="1" applyFont="1" applyBorder="1" applyAlignment="1">
      <alignment horizontal="center"/>
    </xf>
    <xf numFmtId="44" fontId="12" fillId="0" borderId="18" xfId="3" applyFont="1" applyBorder="1" applyAlignment="1">
      <alignment horizontal="center"/>
    </xf>
    <xf numFmtId="10" fontId="12" fillId="0" borderId="17" xfId="4" applyNumberFormat="1" applyFont="1" applyBorder="1" applyAlignment="1">
      <alignment vertical="center"/>
    </xf>
    <xf numFmtId="44" fontId="12" fillId="0" borderId="18" xfId="3" applyFont="1" applyBorder="1" applyAlignment="1">
      <alignment vertical="center"/>
    </xf>
    <xf numFmtId="10" fontId="11" fillId="0" borderId="17" xfId="4" applyNumberFormat="1" applyFont="1" applyBorder="1" applyAlignment="1">
      <alignment vertical="center"/>
    </xf>
    <xf numFmtId="44" fontId="11" fillId="0" borderId="18" xfId="3" applyFont="1" applyBorder="1" applyAlignment="1">
      <alignment vertical="center"/>
    </xf>
    <xf numFmtId="2" fontId="11" fillId="0" borderId="18" xfId="0" applyNumberFormat="1" applyFont="1" applyBorder="1"/>
    <xf numFmtId="10" fontId="12" fillId="0" borderId="17" xfId="0" applyNumberFormat="1" applyFont="1" applyBorder="1" applyAlignment="1">
      <alignment horizontal="center" vertical="center"/>
    </xf>
    <xf numFmtId="0" fontId="40" fillId="0" borderId="16" xfId="0" applyFont="1" applyBorder="1"/>
    <xf numFmtId="0" fontId="39" fillId="0" borderId="16" xfId="0" applyFont="1" applyBorder="1"/>
    <xf numFmtId="0" fontId="39" fillId="0" borderId="18" xfId="0" applyFont="1" applyBorder="1"/>
    <xf numFmtId="0" fontId="40" fillId="0" borderId="18" xfId="0" applyFont="1" applyBorder="1"/>
    <xf numFmtId="44" fontId="39" fillId="0" borderId="18" xfId="3" applyFont="1" applyBorder="1"/>
    <xf numFmtId="44" fontId="40" fillId="0" borderId="18" xfId="3" applyFont="1" applyBorder="1"/>
    <xf numFmtId="0" fontId="41" fillId="0" borderId="16" xfId="0" applyFont="1" applyBorder="1"/>
    <xf numFmtId="0" fontId="39" fillId="0" borderId="5" xfId="0" applyFont="1" applyBorder="1"/>
    <xf numFmtId="44" fontId="40" fillId="0" borderId="6" xfId="3" applyFont="1" applyBorder="1"/>
    <xf numFmtId="0" fontId="7" fillId="6" borderId="18" xfId="0" applyFont="1" applyFill="1" applyBorder="1" applyAlignment="1" applyProtection="1">
      <alignment shrinkToFit="1"/>
      <protection locked="0"/>
    </xf>
    <xf numFmtId="0" fontId="4" fillId="6" borderId="18" xfId="0" applyFont="1" applyFill="1" applyBorder="1" applyAlignment="1" applyProtection="1">
      <alignment shrinkToFit="1"/>
      <protection locked="0"/>
    </xf>
    <xf numFmtId="0" fontId="8" fillId="3" borderId="1" xfId="0" applyFont="1" applyFill="1" applyBorder="1" applyAlignment="1" applyProtection="1">
      <alignment horizontal="center" vertical="center" wrapText="1" shrinkToFit="1"/>
      <protection hidden="1"/>
    </xf>
    <xf numFmtId="0" fontId="2" fillId="2" borderId="1" xfId="0" applyFont="1" applyFill="1" applyBorder="1" applyAlignment="1" applyProtection="1">
      <alignment horizontal="center" vertical="center" wrapText="1" shrinkToFit="1"/>
      <protection hidden="1"/>
    </xf>
    <xf numFmtId="0" fontId="0" fillId="0" borderId="0" xfId="0" applyAlignment="1">
      <alignment horizontal="center" vertical="center"/>
    </xf>
    <xf numFmtId="0" fontId="18" fillId="0" borderId="1" xfId="0" applyFont="1" applyBorder="1" applyAlignment="1">
      <alignment horizontal="center" vertical="center" wrapText="1" shrinkToFit="1"/>
    </xf>
    <xf numFmtId="0" fontId="17" fillId="0" borderId="1" xfId="0" applyFont="1" applyBorder="1" applyAlignment="1">
      <alignment horizontal="center" vertical="center" wrapText="1" shrinkToFit="1"/>
    </xf>
    <xf numFmtId="0" fontId="2" fillId="0" borderId="1" xfId="0" applyFont="1" applyBorder="1" applyAlignment="1" applyProtection="1">
      <alignment horizontal="center" vertical="center" wrapText="1" shrinkToFit="1"/>
      <protection hidden="1"/>
    </xf>
    <xf numFmtId="0" fontId="7" fillId="3" borderId="18" xfId="0" applyFont="1" applyFill="1" applyBorder="1" applyAlignment="1" applyProtection="1">
      <alignment vertical="center" wrapText="1" shrinkToFit="1"/>
      <protection hidden="1"/>
    </xf>
    <xf numFmtId="49" fontId="7" fillId="3" borderId="18" xfId="0" applyNumberFormat="1" applyFont="1" applyFill="1" applyBorder="1" applyAlignment="1" applyProtection="1">
      <alignment horizontal="left" shrinkToFit="1"/>
      <protection hidden="1"/>
    </xf>
    <xf numFmtId="0" fontId="2" fillId="31" borderId="17" xfId="0" applyFont="1" applyFill="1" applyBorder="1" applyAlignment="1">
      <alignment horizontal="center" vertical="center" wrapText="1" shrinkToFit="1"/>
    </xf>
    <xf numFmtId="0" fontId="0" fillId="0" borderId="17" xfId="0" applyBorder="1" applyAlignment="1">
      <alignment horizontal="center" vertical="center" wrapText="1" shrinkToFit="1"/>
    </xf>
    <xf numFmtId="0" fontId="14" fillId="0" borderId="1" xfId="0" applyFont="1" applyBorder="1" applyAlignment="1">
      <alignment horizontal="center" vertical="center" wrapText="1" shrinkToFit="1"/>
    </xf>
    <xf numFmtId="0" fontId="2" fillId="0" borderId="17" xfId="0" applyFont="1" applyBorder="1" applyAlignment="1" applyProtection="1">
      <alignment horizontal="center" vertical="center" wrapText="1" shrinkToFit="1"/>
      <protection hidden="1"/>
    </xf>
    <xf numFmtId="2" fontId="2" fillId="0" borderId="1" xfId="0" applyNumberFormat="1" applyFont="1" applyBorder="1" applyAlignment="1" applyProtection="1">
      <alignment horizontal="center" vertical="center" wrapText="1" shrinkToFit="1"/>
      <protection hidden="1"/>
    </xf>
    <xf numFmtId="0" fontId="8" fillId="0" borderId="1" xfId="0" applyFont="1" applyBorder="1" applyAlignment="1" applyProtection="1">
      <alignment horizontal="center" vertical="center" wrapText="1" shrinkToFit="1"/>
      <protection hidden="1"/>
    </xf>
    <xf numFmtId="0" fontId="8" fillId="0" borderId="17" xfId="0" applyFont="1" applyBorder="1" applyAlignment="1" applyProtection="1">
      <alignment horizontal="center" vertical="center" wrapText="1" shrinkToFit="1"/>
      <protection hidden="1"/>
    </xf>
    <xf numFmtId="164" fontId="8" fillId="0" borderId="1" xfId="7" applyFont="1" applyFill="1" applyBorder="1" applyAlignment="1" applyProtection="1">
      <alignment horizontal="center" wrapText="1" shrinkToFit="1"/>
      <protection hidden="1"/>
    </xf>
    <xf numFmtId="2" fontId="8" fillId="0" borderId="1" xfId="0" applyNumberFormat="1" applyFont="1" applyBorder="1" applyAlignment="1" applyProtection="1">
      <alignment horizontal="center" wrapText="1" shrinkToFit="1"/>
      <protection hidden="1"/>
    </xf>
    <xf numFmtId="0" fontId="8" fillId="0" borderId="1" xfId="0" applyFont="1" applyBorder="1" applyAlignment="1" applyProtection="1">
      <alignment horizontal="center" textRotation="90" wrapText="1" shrinkToFit="1"/>
      <protection hidden="1"/>
    </xf>
    <xf numFmtId="4" fontId="8" fillId="3" borderId="1" xfId="0" applyNumberFormat="1" applyFont="1" applyFill="1" applyBorder="1" applyAlignment="1" applyProtection="1">
      <alignment horizontal="center" wrapText="1" shrinkToFit="1"/>
      <protection hidden="1"/>
    </xf>
    <xf numFmtId="0" fontId="8" fillId="3" borderId="1" xfId="0" applyFont="1" applyFill="1" applyBorder="1" applyAlignment="1" applyProtection="1">
      <alignment horizontal="center" wrapText="1" shrinkToFit="1"/>
      <protection hidden="1"/>
    </xf>
    <xf numFmtId="0" fontId="40" fillId="0" borderId="4" xfId="0" applyFont="1" applyBorder="1"/>
    <xf numFmtId="0" fontId="40" fillId="0" borderId="20" xfId="0" applyFont="1" applyBorder="1"/>
    <xf numFmtId="0" fontId="39" fillId="0" borderId="20" xfId="0" applyFont="1" applyBorder="1"/>
    <xf numFmtId="0" fontId="41" fillId="0" borderId="20" xfId="0" applyFont="1" applyBorder="1"/>
    <xf numFmtId="0" fontId="39" fillId="0" borderId="22" xfId="0" applyFont="1" applyBorder="1"/>
    <xf numFmtId="2" fontId="2" fillId="0" borderId="17" xfId="0" applyNumberFormat="1" applyFont="1" applyBorder="1" applyAlignment="1" applyProtection="1">
      <alignment horizontal="center" vertical="center" wrapText="1" shrinkToFit="1"/>
      <protection hidden="1"/>
    </xf>
    <xf numFmtId="2" fontId="8" fillId="0" borderId="17" xfId="0" applyNumberFormat="1" applyFont="1" applyBorder="1" applyAlignment="1" applyProtection="1">
      <alignment horizontal="center" wrapText="1" shrinkToFit="1"/>
      <protection hidden="1"/>
    </xf>
    <xf numFmtId="3" fontId="39" fillId="0" borderId="20" xfId="0" applyNumberFormat="1" applyFont="1" applyBorder="1"/>
    <xf numFmtId="3" fontId="39" fillId="0" borderId="16" xfId="0" applyNumberFormat="1" applyFont="1" applyBorder="1"/>
    <xf numFmtId="0" fontId="2" fillId="0" borderId="1" xfId="0" applyFont="1" applyBorder="1" applyAlignment="1" applyProtection="1">
      <alignment horizontal="center" vertical="center" textRotation="90" wrapText="1" shrinkToFit="1"/>
      <protection hidden="1"/>
    </xf>
    <xf numFmtId="0" fontId="0" fillId="32" borderId="17" xfId="0" applyFill="1" applyBorder="1" applyAlignment="1">
      <alignment horizontal="center" vertical="center"/>
    </xf>
    <xf numFmtId="0" fontId="2" fillId="2" borderId="17" xfId="0" applyFont="1" applyFill="1" applyBorder="1" applyAlignment="1" applyProtection="1">
      <alignment horizontal="center" vertical="center" wrapText="1" shrinkToFit="1"/>
      <protection hidden="1"/>
    </xf>
    <xf numFmtId="0" fontId="8" fillId="3" borderId="17" xfId="0" applyFont="1" applyFill="1" applyBorder="1" applyAlignment="1" applyProtection="1">
      <alignment horizontal="center" vertical="center" wrapText="1" shrinkToFit="1"/>
      <protection hidden="1"/>
    </xf>
    <xf numFmtId="0" fontId="18" fillId="0" borderId="17" xfId="0" applyFont="1" applyBorder="1" applyAlignment="1">
      <alignment horizontal="center" wrapText="1" shrinkToFit="1"/>
    </xf>
    <xf numFmtId="2" fontId="8" fillId="3" borderId="17" xfId="0" applyNumberFormat="1" applyFont="1" applyFill="1" applyBorder="1" applyAlignment="1" applyProtection="1">
      <alignment horizontal="center" vertical="center" wrapText="1" shrinkToFit="1"/>
      <protection hidden="1"/>
    </xf>
    <xf numFmtId="0" fontId="8" fillId="3" borderId="17" xfId="0" applyFont="1" applyFill="1" applyBorder="1" applyAlignment="1" applyProtection="1">
      <alignment horizontal="right" vertical="center" wrapText="1" shrinkToFit="1"/>
      <protection hidden="1"/>
    </xf>
    <xf numFmtId="2" fontId="2" fillId="2" borderId="17" xfId="0" applyNumberFormat="1" applyFont="1" applyFill="1" applyBorder="1" applyAlignment="1" applyProtection="1">
      <alignment horizontal="center" vertical="center" wrapText="1" shrinkToFit="1"/>
      <protection hidden="1"/>
    </xf>
    <xf numFmtId="0" fontId="2" fillId="0" borderId="17" xfId="0" applyFont="1" applyBorder="1" applyAlignment="1" applyProtection="1">
      <alignment horizontal="right" vertical="center" wrapText="1" shrinkToFit="1"/>
      <protection hidden="1"/>
    </xf>
    <xf numFmtId="4" fontId="8" fillId="3" borderId="17" xfId="0" applyNumberFormat="1" applyFont="1" applyFill="1" applyBorder="1" applyAlignment="1" applyProtection="1">
      <alignment horizontal="center" vertical="center" wrapText="1" shrinkToFit="1"/>
      <protection hidden="1"/>
    </xf>
    <xf numFmtId="0" fontId="45" fillId="0" borderId="17" xfId="0" applyFont="1" applyBorder="1" applyAlignment="1">
      <alignment horizontal="center" vertical="center" wrapText="1"/>
    </xf>
    <xf numFmtId="2" fontId="46" fillId="0" borderId="17" xfId="0" applyNumberFormat="1" applyFont="1" applyBorder="1" applyAlignment="1">
      <alignment horizontal="center" vertical="center" wrapText="1" shrinkToFit="1"/>
    </xf>
    <xf numFmtId="0" fontId="46" fillId="0" borderId="17" xfId="0" applyFont="1" applyBorder="1" applyAlignment="1">
      <alignment horizontal="center" vertical="center" wrapText="1" shrinkToFit="1"/>
    </xf>
    <xf numFmtId="4" fontId="46" fillId="6" borderId="17" xfId="0" applyNumberFormat="1" applyFont="1" applyFill="1" applyBorder="1" applyAlignment="1" applyProtection="1">
      <alignment horizontal="center" vertical="center" wrapText="1" shrinkToFit="1"/>
      <protection locked="0"/>
    </xf>
    <xf numFmtId="4" fontId="46" fillId="2" borderId="17" xfId="0" applyNumberFormat="1" applyFont="1" applyFill="1" applyBorder="1" applyAlignment="1" applyProtection="1">
      <alignment horizontal="center" vertical="center" wrapText="1" shrinkToFit="1"/>
      <protection hidden="1"/>
    </xf>
    <xf numFmtId="1" fontId="17" fillId="32" borderId="17" xfId="7" applyNumberFormat="1" applyFont="1" applyFill="1" applyBorder="1" applyAlignment="1">
      <alignment horizontal="center" vertical="center"/>
    </xf>
    <xf numFmtId="2" fontId="0" fillId="32" borderId="17" xfId="0" applyNumberFormat="1" applyFill="1" applyBorder="1" applyAlignment="1">
      <alignment horizontal="center" vertical="center"/>
    </xf>
    <xf numFmtId="1" fontId="0" fillId="32" borderId="17" xfId="0" applyNumberFormat="1" applyFill="1" applyBorder="1" applyAlignment="1">
      <alignment horizontal="center" vertical="center" wrapText="1"/>
    </xf>
    <xf numFmtId="0" fontId="14" fillId="30" borderId="17" xfId="0" applyFont="1" applyFill="1" applyBorder="1"/>
    <xf numFmtId="0" fontId="0" fillId="30" borderId="17" xfId="0" applyFill="1" applyBorder="1"/>
    <xf numFmtId="0" fontId="1" fillId="30" borderId="17" xfId="5" applyFill="1" applyBorder="1"/>
    <xf numFmtId="0" fontId="1" fillId="5" borderId="17" xfId="5" applyFill="1" applyBorder="1"/>
    <xf numFmtId="2" fontId="1" fillId="5" borderId="17" xfId="5" applyNumberFormat="1" applyFill="1" applyBorder="1" applyAlignment="1" applyProtection="1">
      <alignment horizontal="center" vertical="center"/>
      <protection locked="0"/>
    </xf>
    <xf numFmtId="0" fontId="1" fillId="0" borderId="17" xfId="5" applyBorder="1"/>
    <xf numFmtId="0" fontId="1" fillId="35" borderId="17" xfId="5" applyFill="1" applyBorder="1"/>
    <xf numFmtId="2" fontId="1" fillId="35" borderId="17" xfId="5" applyNumberFormat="1" applyFill="1" applyBorder="1" applyAlignment="1">
      <alignment horizontal="center" vertical="center"/>
    </xf>
    <xf numFmtId="0" fontId="47" fillId="0" borderId="17" xfId="5" applyFont="1" applyBorder="1"/>
    <xf numFmtId="2" fontId="1" fillId="0" borderId="17" xfId="5" applyNumberFormat="1" applyBorder="1"/>
    <xf numFmtId="0" fontId="50" fillId="0" borderId="33" xfId="0" applyFont="1" applyBorder="1" applyAlignment="1">
      <alignment horizontal="left" vertical="top" wrapText="1"/>
    </xf>
    <xf numFmtId="0" fontId="49" fillId="0" borderId="33" xfId="0" applyFont="1" applyBorder="1" applyAlignment="1">
      <alignment horizontal="left" vertical="top" wrapText="1"/>
    </xf>
    <xf numFmtId="4" fontId="44" fillId="6" borderId="17" xfId="0" applyNumberFormat="1" applyFont="1" applyFill="1" applyBorder="1" applyAlignment="1" applyProtection="1">
      <alignment horizontal="center" vertical="center" wrapText="1" shrinkToFit="1"/>
      <protection locked="0"/>
    </xf>
    <xf numFmtId="0" fontId="49" fillId="0" borderId="34" xfId="0" applyFont="1" applyBorder="1" applyAlignment="1">
      <alignment horizontal="left" vertical="top" wrapText="1"/>
    </xf>
    <xf numFmtId="0" fontId="50" fillId="0" borderId="34" xfId="0" applyFont="1" applyBorder="1" applyAlignment="1">
      <alignment horizontal="left" vertical="top" wrapText="1"/>
    </xf>
    <xf numFmtId="3" fontId="49" fillId="0" borderId="30" xfId="0" applyNumberFormat="1" applyFont="1" applyBorder="1" applyAlignment="1" applyProtection="1">
      <alignment horizontal="center" vertical="center" wrapText="1" shrinkToFit="1"/>
      <protection hidden="1"/>
    </xf>
    <xf numFmtId="49" fontId="49" fillId="0" borderId="17" xfId="5" applyNumberFormat="1" applyFont="1" applyBorder="1" applyAlignment="1">
      <alignment horizontal="center" vertical="center" wrapText="1"/>
    </xf>
    <xf numFmtId="2" fontId="51" fillId="0" borderId="33" xfId="0" applyNumberFormat="1" applyFont="1" applyBorder="1" applyAlignment="1">
      <alignment horizontal="right" vertical="top" shrinkToFit="1"/>
    </xf>
    <xf numFmtId="0" fontId="50" fillId="0" borderId="31" xfId="0" applyFont="1" applyBorder="1" applyAlignment="1">
      <alignment horizontal="center" vertical="center" wrapText="1" shrinkToFit="1"/>
    </xf>
    <xf numFmtId="4" fontId="49" fillId="0" borderId="31" xfId="0" applyNumberFormat="1" applyFont="1" applyBorder="1" applyAlignment="1" applyProtection="1">
      <alignment horizontal="center" vertical="center" wrapText="1" shrinkToFit="1"/>
      <protection locked="0"/>
    </xf>
    <xf numFmtId="4" fontId="50" fillId="6" borderId="31" xfId="0" applyNumberFormat="1" applyFont="1" applyFill="1" applyBorder="1" applyAlignment="1" applyProtection="1">
      <alignment horizontal="center" vertical="center" wrapText="1" shrinkToFit="1"/>
      <protection locked="0"/>
    </xf>
    <xf numFmtId="3" fontId="50" fillId="6" borderId="31" xfId="0" applyNumberFormat="1" applyFont="1" applyFill="1" applyBorder="1" applyAlignment="1" applyProtection="1">
      <alignment horizontal="center" vertical="center" wrapText="1" shrinkToFit="1"/>
      <protection locked="0"/>
    </xf>
    <xf numFmtId="4" fontId="50" fillId="0" borderId="31" xfId="0" applyNumberFormat="1" applyFont="1" applyBorder="1" applyAlignment="1" applyProtection="1">
      <alignment horizontal="center" vertical="center" wrapText="1" shrinkToFit="1"/>
      <protection hidden="1"/>
    </xf>
    <xf numFmtId="4" fontId="50" fillId="0" borderId="32" xfId="0" applyNumberFormat="1" applyFont="1" applyBorder="1" applyAlignment="1" applyProtection="1">
      <alignment horizontal="center" vertical="center" wrapText="1" shrinkToFit="1"/>
      <protection hidden="1"/>
    </xf>
    <xf numFmtId="49" fontId="49" fillId="0" borderId="17" xfId="5" applyNumberFormat="1" applyFont="1" applyBorder="1" applyAlignment="1">
      <alignment horizontal="center" vertical="center" wrapText="1" shrinkToFit="1"/>
    </xf>
    <xf numFmtId="0" fontId="50" fillId="0" borderId="17" xfId="0" applyFont="1" applyBorder="1" applyAlignment="1">
      <alignment horizontal="center" vertical="center" wrapText="1" shrinkToFit="1"/>
    </xf>
    <xf numFmtId="4" fontId="49" fillId="0" borderId="17" xfId="0" applyNumberFormat="1" applyFont="1" applyBorder="1" applyAlignment="1" applyProtection="1">
      <alignment horizontal="center" vertical="center" wrapText="1" shrinkToFit="1"/>
      <protection locked="0"/>
    </xf>
    <xf numFmtId="4" fontId="50" fillId="6" borderId="17" xfId="0" applyNumberFormat="1" applyFont="1" applyFill="1" applyBorder="1" applyAlignment="1" applyProtection="1">
      <alignment horizontal="center" vertical="center" wrapText="1" shrinkToFit="1"/>
      <protection locked="0"/>
    </xf>
    <xf numFmtId="165" fontId="51" fillId="0" borderId="33" xfId="0" applyNumberFormat="1" applyFont="1" applyBorder="1" applyAlignment="1">
      <alignment horizontal="right" vertical="top" shrinkToFit="1"/>
    </xf>
    <xf numFmtId="3" fontId="50" fillId="0" borderId="31" xfId="0" applyNumberFormat="1" applyFont="1" applyBorder="1" applyAlignment="1" applyProtection="1">
      <alignment horizontal="center" vertical="center" wrapText="1" shrinkToFit="1"/>
      <protection hidden="1"/>
    </xf>
    <xf numFmtId="49" fontId="49" fillId="0" borderId="31" xfId="0" applyNumberFormat="1" applyFont="1" applyBorder="1" applyAlignment="1" applyProtection="1">
      <alignment horizontal="center" vertical="center" wrapText="1" shrinkToFit="1"/>
      <protection hidden="1"/>
    </xf>
    <xf numFmtId="0" fontId="49" fillId="0" borderId="31" xfId="0" applyFont="1" applyBorder="1" applyAlignment="1">
      <alignment horizontal="center" vertical="center" wrapText="1" shrinkToFit="1"/>
    </xf>
    <xf numFmtId="0" fontId="49" fillId="0" borderId="34" xfId="0" applyFont="1" applyBorder="1" applyAlignment="1">
      <alignment horizontal="center" vertical="center" wrapText="1"/>
    </xf>
    <xf numFmtId="0" fontId="49" fillId="0" borderId="33" xfId="0" applyFont="1" applyBorder="1" applyAlignment="1">
      <alignment horizontal="center" vertical="center"/>
    </xf>
    <xf numFmtId="0" fontId="50" fillId="0" borderId="33" xfId="0" applyFont="1" applyBorder="1" applyAlignment="1">
      <alignment horizontal="center" vertical="center" wrapText="1"/>
    </xf>
    <xf numFmtId="2" fontId="51" fillId="0" borderId="33" xfId="0" applyNumberFormat="1" applyFont="1" applyBorder="1" applyAlignment="1">
      <alignment horizontal="center" vertical="center" shrinkToFit="1"/>
    </xf>
    <xf numFmtId="0" fontId="49" fillId="0" borderId="33" xfId="0" applyFont="1" applyBorder="1" applyAlignment="1">
      <alignment horizontal="center" vertical="center" wrapText="1"/>
    </xf>
    <xf numFmtId="0" fontId="50" fillId="0" borderId="34" xfId="0" applyFont="1" applyBorder="1" applyAlignment="1">
      <alignment horizontal="center" vertical="center" wrapText="1"/>
    </xf>
    <xf numFmtId="1" fontId="51" fillId="0" borderId="34" xfId="0" applyNumberFormat="1" applyFont="1" applyBorder="1" applyAlignment="1">
      <alignment horizontal="center" vertical="center" shrinkToFit="1"/>
    </xf>
    <xf numFmtId="165" fontId="51" fillId="0" borderId="33" xfId="0" applyNumberFormat="1" applyFont="1" applyBorder="1" applyAlignment="1">
      <alignment horizontal="center" vertical="center" shrinkToFit="1"/>
    </xf>
    <xf numFmtId="1" fontId="51" fillId="0" borderId="33" xfId="0" applyNumberFormat="1" applyFont="1" applyBorder="1" applyAlignment="1">
      <alignment horizontal="center" vertical="center" shrinkToFit="1"/>
    </xf>
    <xf numFmtId="0" fontId="50" fillId="0" borderId="33" xfId="0" applyFont="1" applyBorder="1" applyAlignment="1">
      <alignment horizontal="left" wrapText="1"/>
    </xf>
    <xf numFmtId="0" fontId="52" fillId="0" borderId="0" xfId="0" applyFont="1" applyAlignment="1">
      <alignment horizontal="center" vertical="center"/>
    </xf>
    <xf numFmtId="0" fontId="42" fillId="0" borderId="1" xfId="0" applyFont="1" applyBorder="1" applyAlignment="1" applyProtection="1">
      <alignment horizontal="center" vertical="center" wrapText="1" shrinkToFit="1"/>
      <protection hidden="1"/>
    </xf>
    <xf numFmtId="0" fontId="7" fillId="0" borderId="1" xfId="0" applyFont="1" applyBorder="1" applyAlignment="1" applyProtection="1">
      <alignment horizontal="center" vertical="center" wrapText="1" shrinkToFit="1"/>
      <protection hidden="1"/>
    </xf>
    <xf numFmtId="0" fontId="4" fillId="0" borderId="16" xfId="0" applyFont="1" applyBorder="1" applyAlignment="1" applyProtection="1">
      <alignment vertical="top" wrapText="1" shrinkToFit="1"/>
      <protection hidden="1"/>
    </xf>
    <xf numFmtId="0" fontId="4" fillId="0" borderId="18" xfId="0" applyFont="1" applyBorder="1" applyAlignment="1" applyProtection="1">
      <alignment shrinkToFit="1"/>
      <protection hidden="1"/>
    </xf>
    <xf numFmtId="0" fontId="8" fillId="0" borderId="16" xfId="0" applyFont="1" applyBorder="1" applyAlignment="1" applyProtection="1">
      <alignment vertical="top" wrapText="1" shrinkToFit="1"/>
      <protection hidden="1"/>
    </xf>
    <xf numFmtId="0" fontId="5" fillId="0" borderId="18" xfId="0" applyFont="1" applyBorder="1" applyAlignment="1" applyProtection="1">
      <alignment shrinkToFit="1"/>
      <protection hidden="1"/>
    </xf>
    <xf numFmtId="0" fontId="7" fillId="0" borderId="16" xfId="0" applyFont="1" applyBorder="1" applyAlignment="1" applyProtection="1">
      <alignment vertical="top" wrapText="1" shrinkToFit="1"/>
      <protection hidden="1"/>
    </xf>
    <xf numFmtId="0" fontId="48" fillId="0" borderId="18" xfId="0" applyFont="1" applyBorder="1" applyAlignment="1">
      <alignment vertical="center"/>
    </xf>
    <xf numFmtId="0" fontId="7" fillId="0" borderId="16" xfId="0" applyFont="1" applyBorder="1" applyAlignment="1" applyProtection="1">
      <alignment shrinkToFit="1"/>
      <protection hidden="1"/>
    </xf>
    <xf numFmtId="0" fontId="4" fillId="0" borderId="16" xfId="0" applyFont="1" applyBorder="1" applyAlignment="1" applyProtection="1">
      <alignment shrinkToFit="1"/>
      <protection hidden="1"/>
    </xf>
    <xf numFmtId="0" fontId="6" fillId="6" borderId="35" xfId="2" applyFill="1" applyBorder="1" applyAlignment="1" applyProtection="1">
      <alignment shrinkToFit="1"/>
      <protection locked="0"/>
    </xf>
    <xf numFmtId="2" fontId="50" fillId="0" borderId="31" xfId="0" applyNumberFormat="1" applyFont="1" applyBorder="1" applyAlignment="1">
      <alignment horizontal="center" vertical="center" wrapText="1" shrinkToFit="1"/>
    </xf>
    <xf numFmtId="164" fontId="8" fillId="0" borderId="1" xfId="7" applyFont="1" applyFill="1" applyBorder="1" applyAlignment="1" applyProtection="1">
      <alignment horizontal="center" vertical="center" wrapText="1" shrinkToFit="1"/>
      <protection hidden="1"/>
    </xf>
    <xf numFmtId="2" fontId="8" fillId="0" borderId="1" xfId="0" applyNumberFormat="1" applyFont="1" applyBorder="1" applyAlignment="1" applyProtection="1">
      <alignment horizontal="center" vertical="center" wrapText="1" shrinkToFit="1"/>
      <protection hidden="1"/>
    </xf>
    <xf numFmtId="2" fontId="8" fillId="0" borderId="17" xfId="0" applyNumberFormat="1" applyFont="1" applyBorder="1" applyAlignment="1" applyProtection="1">
      <alignment horizontal="center" vertical="center" wrapText="1" shrinkToFit="1"/>
      <protection hidden="1"/>
    </xf>
    <xf numFmtId="0" fontId="8" fillId="0" borderId="1" xfId="0" applyFont="1" applyBorder="1" applyAlignment="1" applyProtection="1">
      <alignment horizontal="center" vertical="center" textRotation="90" wrapText="1" shrinkToFit="1"/>
      <protection hidden="1"/>
    </xf>
    <xf numFmtId="4" fontId="8" fillId="3" borderId="1" xfId="0" applyNumberFormat="1" applyFont="1" applyFill="1" applyBorder="1" applyAlignment="1" applyProtection="1">
      <alignment horizontal="center" vertical="center" wrapText="1" shrinkToFit="1"/>
      <protection hidden="1"/>
    </xf>
    <xf numFmtId="0" fontId="8" fillId="3" borderId="31" xfId="0" applyFont="1" applyFill="1" applyBorder="1" applyAlignment="1" applyProtection="1">
      <alignment horizontal="center" vertical="center" wrapText="1" shrinkToFit="1"/>
      <protection hidden="1"/>
    </xf>
    <xf numFmtId="0" fontId="8" fillId="0" borderId="31" xfId="0" applyFont="1" applyBorder="1" applyAlignment="1" applyProtection="1">
      <alignment horizontal="center" vertical="center" wrapText="1" shrinkToFit="1"/>
      <protection hidden="1"/>
    </xf>
    <xf numFmtId="164" fontId="8" fillId="0" borderId="31" xfId="7" applyFont="1" applyFill="1" applyBorder="1" applyAlignment="1" applyProtection="1">
      <alignment horizontal="center" vertical="center" wrapText="1" shrinkToFit="1"/>
      <protection hidden="1"/>
    </xf>
    <xf numFmtId="2" fontId="8" fillId="0" borderId="31" xfId="0" applyNumberFormat="1" applyFont="1" applyBorder="1" applyAlignment="1" applyProtection="1">
      <alignment horizontal="center" vertical="center" wrapText="1" shrinkToFit="1"/>
      <protection hidden="1"/>
    </xf>
    <xf numFmtId="0" fontId="8" fillId="0" borderId="31" xfId="0" applyFont="1" applyBorder="1" applyAlignment="1" applyProtection="1">
      <alignment horizontal="center" vertical="center" textRotation="90" wrapText="1" shrinkToFit="1"/>
      <protection hidden="1"/>
    </xf>
    <xf numFmtId="4" fontId="8" fillId="3" borderId="31" xfId="0" applyNumberFormat="1" applyFont="1" applyFill="1" applyBorder="1" applyAlignment="1" applyProtection="1">
      <alignment horizontal="center" vertical="center" wrapText="1" shrinkToFit="1"/>
      <protection hidden="1"/>
    </xf>
    <xf numFmtId="3" fontId="49" fillId="0" borderId="2" xfId="0" applyNumberFormat="1" applyFont="1" applyBorder="1" applyAlignment="1" applyProtection="1">
      <alignment horizontal="center" vertical="center" wrapText="1" shrinkToFit="1"/>
      <protection hidden="1"/>
    </xf>
    <xf numFmtId="3" fontId="50" fillId="0" borderId="36" xfId="0" applyNumberFormat="1" applyFont="1" applyBorder="1" applyAlignment="1" applyProtection="1">
      <alignment horizontal="center" vertical="center" wrapText="1" shrinkToFit="1"/>
      <protection hidden="1"/>
    </xf>
    <xf numFmtId="49" fontId="49" fillId="0" borderId="36" xfId="0" applyNumberFormat="1" applyFont="1" applyBorder="1" applyAlignment="1" applyProtection="1">
      <alignment horizontal="center" vertical="center" wrapText="1" shrinkToFit="1"/>
      <protection hidden="1"/>
    </xf>
    <xf numFmtId="49" fontId="49" fillId="0" borderId="36" xfId="5" applyNumberFormat="1" applyFont="1" applyBorder="1" applyAlignment="1">
      <alignment horizontal="center" vertical="center" wrapText="1"/>
    </xf>
    <xf numFmtId="0" fontId="49" fillId="0" borderId="36" xfId="0" applyFont="1" applyBorder="1" applyAlignment="1">
      <alignment horizontal="center" vertical="center" wrapText="1"/>
    </xf>
    <xf numFmtId="0" fontId="49" fillId="0" borderId="36" xfId="0" applyFont="1" applyBorder="1" applyAlignment="1">
      <alignment horizontal="center" vertical="center"/>
    </xf>
    <xf numFmtId="0" fontId="50" fillId="0" borderId="36" xfId="0" applyFont="1" applyBorder="1" applyAlignment="1">
      <alignment horizontal="center" vertical="center" wrapText="1"/>
    </xf>
    <xf numFmtId="2" fontId="51" fillId="0" borderId="36" xfId="0" applyNumberFormat="1" applyFont="1" applyBorder="1" applyAlignment="1">
      <alignment horizontal="center" vertical="center" shrinkToFit="1"/>
    </xf>
    <xf numFmtId="0" fontId="50" fillId="0" borderId="36" xfId="0" applyFont="1" applyBorder="1" applyAlignment="1">
      <alignment horizontal="center" vertical="center" wrapText="1" shrinkToFit="1"/>
    </xf>
    <xf numFmtId="4" fontId="49" fillId="0" borderId="36" xfId="0" applyNumberFormat="1" applyFont="1" applyBorder="1" applyAlignment="1" applyProtection="1">
      <alignment horizontal="center" vertical="center" wrapText="1" shrinkToFit="1"/>
      <protection locked="0"/>
    </xf>
    <xf numFmtId="4" fontId="50" fillId="6" borderId="36" xfId="0" applyNumberFormat="1" applyFont="1" applyFill="1" applyBorder="1" applyAlignment="1" applyProtection="1">
      <alignment horizontal="center" vertical="center" wrapText="1" shrinkToFit="1"/>
      <protection locked="0"/>
    </xf>
    <xf numFmtId="3" fontId="50" fillId="6" borderId="36" xfId="0" applyNumberFormat="1" applyFont="1" applyFill="1" applyBorder="1" applyAlignment="1" applyProtection="1">
      <alignment horizontal="center" vertical="center" wrapText="1" shrinkToFit="1"/>
      <protection locked="0"/>
    </xf>
    <xf numFmtId="4" fontId="50" fillId="0" borderId="36" xfId="0" applyNumberFormat="1" applyFont="1" applyBorder="1" applyAlignment="1" applyProtection="1">
      <alignment horizontal="center" vertical="center" wrapText="1" shrinkToFit="1"/>
      <protection hidden="1"/>
    </xf>
    <xf numFmtId="4" fontId="50" fillId="0" borderId="3" xfId="0" applyNumberFormat="1" applyFont="1" applyBorder="1" applyAlignment="1" applyProtection="1">
      <alignment horizontal="center" vertical="center" wrapText="1" shrinkToFit="1"/>
      <protection hidden="1"/>
    </xf>
    <xf numFmtId="3" fontId="49" fillId="0" borderId="16" xfId="0" applyNumberFormat="1" applyFont="1" applyBorder="1" applyAlignment="1" applyProtection="1">
      <alignment horizontal="center" vertical="center" wrapText="1" shrinkToFit="1"/>
      <protection hidden="1"/>
    </xf>
    <xf numFmtId="3" fontId="50" fillId="0" borderId="17" xfId="0" applyNumberFormat="1" applyFont="1" applyBorder="1" applyAlignment="1" applyProtection="1">
      <alignment horizontal="center" vertical="center" wrapText="1" shrinkToFit="1"/>
      <protection hidden="1"/>
    </xf>
    <xf numFmtId="49" fontId="49" fillId="0" borderId="17" xfId="0" applyNumberFormat="1" applyFont="1" applyBorder="1" applyAlignment="1" applyProtection="1">
      <alignment horizontal="center" vertical="center" wrapText="1" shrinkToFit="1"/>
      <protection hidden="1"/>
    </xf>
    <xf numFmtId="0" fontId="49" fillId="0" borderId="17" xfId="0" applyFont="1" applyBorder="1" applyAlignment="1">
      <alignment horizontal="center" vertical="center" wrapText="1" shrinkToFit="1"/>
    </xf>
    <xf numFmtId="0" fontId="49" fillId="0" borderId="17" xfId="0" applyFont="1" applyBorder="1" applyAlignment="1">
      <alignment horizontal="center" vertical="center" wrapText="1"/>
    </xf>
    <xf numFmtId="0" fontId="50" fillId="0" borderId="17" xfId="0" applyFont="1" applyBorder="1" applyAlignment="1">
      <alignment horizontal="center" vertical="center" wrapText="1"/>
    </xf>
    <xf numFmtId="2" fontId="51" fillId="0" borderId="17" xfId="0" applyNumberFormat="1" applyFont="1" applyBorder="1" applyAlignment="1">
      <alignment horizontal="center" vertical="center" shrinkToFit="1"/>
    </xf>
    <xf numFmtId="3" fontId="50" fillId="6" borderId="17" xfId="0" applyNumberFormat="1" applyFont="1" applyFill="1" applyBorder="1" applyAlignment="1" applyProtection="1">
      <alignment horizontal="center" vertical="center" wrapText="1" shrinkToFit="1"/>
      <protection locked="0"/>
    </xf>
    <xf numFmtId="4" fontId="50" fillId="0" borderId="17" xfId="0" applyNumberFormat="1" applyFont="1" applyBorder="1" applyAlignment="1" applyProtection="1">
      <alignment horizontal="center" vertical="center" wrapText="1" shrinkToFit="1"/>
      <protection hidden="1"/>
    </xf>
    <xf numFmtId="4" fontId="50" fillId="0" borderId="18" xfId="0" applyNumberFormat="1" applyFont="1" applyBorder="1" applyAlignment="1" applyProtection="1">
      <alignment horizontal="center" vertical="center" wrapText="1" shrinkToFit="1"/>
      <protection hidden="1"/>
    </xf>
    <xf numFmtId="1" fontId="51" fillId="0" borderId="17" xfId="0" applyNumberFormat="1" applyFont="1" applyBorder="1" applyAlignment="1">
      <alignment horizontal="center" vertical="center" shrinkToFit="1"/>
    </xf>
    <xf numFmtId="165" fontId="51" fillId="0" borderId="17" xfId="0" applyNumberFormat="1" applyFont="1" applyBorder="1" applyAlignment="1">
      <alignment horizontal="center" vertical="center" shrinkToFit="1"/>
    </xf>
    <xf numFmtId="3" fontId="49" fillId="0" borderId="37" xfId="0" applyNumberFormat="1" applyFont="1" applyBorder="1" applyAlignment="1" applyProtection="1">
      <alignment horizontal="center" vertical="center" wrapText="1" shrinkToFit="1"/>
      <protection hidden="1"/>
    </xf>
    <xf numFmtId="3" fontId="50" fillId="0" borderId="38" xfId="0" applyNumberFormat="1" applyFont="1" applyBorder="1" applyAlignment="1" applyProtection="1">
      <alignment horizontal="center" vertical="center" wrapText="1" shrinkToFit="1"/>
      <protection hidden="1"/>
    </xf>
    <xf numFmtId="49" fontId="49" fillId="0" borderId="38" xfId="0" applyNumberFormat="1" applyFont="1" applyBorder="1" applyAlignment="1" applyProtection="1">
      <alignment horizontal="center" vertical="center" wrapText="1" shrinkToFit="1"/>
      <protection hidden="1"/>
    </xf>
    <xf numFmtId="49" fontId="49" fillId="0" borderId="38" xfId="5" applyNumberFormat="1" applyFont="1" applyBorder="1" applyAlignment="1">
      <alignment horizontal="center" vertical="center" wrapText="1" shrinkToFit="1"/>
    </xf>
    <xf numFmtId="1" fontId="51" fillId="0" borderId="38" xfId="0" applyNumberFormat="1" applyFont="1" applyBorder="1" applyAlignment="1">
      <alignment horizontal="center" vertical="center" shrinkToFit="1"/>
    </xf>
    <xf numFmtId="0" fontId="49" fillId="0" borderId="38" xfId="0" applyFont="1" applyBorder="1" applyAlignment="1">
      <alignment horizontal="center" vertical="center" wrapText="1"/>
    </xf>
    <xf numFmtId="2" fontId="51" fillId="0" borderId="38" xfId="0" applyNumberFormat="1" applyFont="1" applyBorder="1" applyAlignment="1">
      <alignment horizontal="center" vertical="center" shrinkToFit="1"/>
    </xf>
    <xf numFmtId="0" fontId="50" fillId="0" borderId="38" xfId="0" applyFont="1" applyBorder="1" applyAlignment="1">
      <alignment horizontal="center" vertical="center" wrapText="1" shrinkToFit="1"/>
    </xf>
    <xf numFmtId="4" fontId="49" fillId="0" borderId="38" xfId="0" applyNumberFormat="1" applyFont="1" applyBorder="1" applyAlignment="1" applyProtection="1">
      <alignment horizontal="center" vertical="center" wrapText="1" shrinkToFit="1"/>
      <protection locked="0"/>
    </xf>
    <xf numFmtId="4" fontId="50" fillId="6" borderId="38" xfId="0" applyNumberFormat="1" applyFont="1" applyFill="1" applyBorder="1" applyAlignment="1" applyProtection="1">
      <alignment horizontal="center" vertical="center" wrapText="1" shrinkToFit="1"/>
      <protection locked="0"/>
    </xf>
    <xf numFmtId="3" fontId="50" fillId="6" borderId="38" xfId="0" applyNumberFormat="1" applyFont="1" applyFill="1" applyBorder="1" applyAlignment="1" applyProtection="1">
      <alignment horizontal="center" vertical="center" wrapText="1" shrinkToFit="1"/>
      <protection locked="0"/>
    </xf>
    <xf numFmtId="4" fontId="50" fillId="0" borderId="38" xfId="0" applyNumberFormat="1" applyFont="1" applyBorder="1" applyAlignment="1" applyProtection="1">
      <alignment horizontal="center" vertical="center" wrapText="1" shrinkToFit="1"/>
      <protection hidden="1"/>
    </xf>
    <xf numFmtId="4" fontId="50" fillId="0" borderId="39" xfId="0" applyNumberFormat="1" applyFont="1" applyBorder="1" applyAlignment="1" applyProtection="1">
      <alignment horizontal="center" vertical="center" wrapText="1" shrinkToFit="1"/>
      <protection hidden="1"/>
    </xf>
    <xf numFmtId="3" fontId="50" fillId="6" borderId="41" xfId="0" applyNumberFormat="1" applyFont="1" applyFill="1" applyBorder="1" applyAlignment="1" applyProtection="1">
      <alignment horizontal="center" vertical="center" wrapText="1" shrinkToFit="1"/>
      <protection locked="0"/>
    </xf>
    <xf numFmtId="0" fontId="49" fillId="0" borderId="17" xfId="0" applyFont="1" applyBorder="1" applyAlignment="1">
      <alignment horizontal="center" vertical="center"/>
    </xf>
    <xf numFmtId="3" fontId="49" fillId="0" borderId="40" xfId="0" applyNumberFormat="1" applyFont="1" applyBorder="1" applyAlignment="1" applyProtection="1">
      <alignment horizontal="center" vertical="center" wrapText="1" shrinkToFit="1"/>
      <protection hidden="1"/>
    </xf>
    <xf numFmtId="3" fontId="50" fillId="0" borderId="41" xfId="0" applyNumberFormat="1" applyFont="1" applyBorder="1" applyAlignment="1" applyProtection="1">
      <alignment horizontal="center" vertical="center" wrapText="1" shrinkToFit="1"/>
      <protection hidden="1"/>
    </xf>
    <xf numFmtId="49" fontId="49" fillId="0" borderId="41" xfId="0" applyNumberFormat="1" applyFont="1" applyBorder="1" applyAlignment="1" applyProtection="1">
      <alignment horizontal="center" vertical="center" wrapText="1" shrinkToFit="1"/>
      <protection hidden="1"/>
    </xf>
    <xf numFmtId="49" fontId="49" fillId="0" borderId="41" xfId="5" applyNumberFormat="1" applyFont="1" applyBorder="1" applyAlignment="1">
      <alignment horizontal="center" vertical="center" wrapText="1"/>
    </xf>
    <xf numFmtId="0" fontId="49" fillId="0" borderId="41" xfId="0" applyFont="1" applyBorder="1" applyAlignment="1">
      <alignment horizontal="center" vertical="center" wrapText="1"/>
    </xf>
    <xf numFmtId="0" fontId="50" fillId="0" borderId="41" xfId="0" applyFont="1" applyBorder="1" applyAlignment="1">
      <alignment horizontal="center" vertical="center" wrapText="1" shrinkToFit="1"/>
    </xf>
    <xf numFmtId="4" fontId="49" fillId="0" borderId="41" xfId="0" applyNumberFormat="1" applyFont="1" applyBorder="1" applyAlignment="1" applyProtection="1">
      <alignment horizontal="center" vertical="center" wrapText="1" shrinkToFit="1"/>
      <protection locked="0"/>
    </xf>
    <xf numFmtId="4" fontId="50" fillId="0" borderId="41" xfId="0" applyNumberFormat="1" applyFont="1" applyBorder="1" applyAlignment="1" applyProtection="1">
      <alignment horizontal="center" vertical="center" wrapText="1" shrinkToFit="1"/>
      <protection hidden="1"/>
    </xf>
    <xf numFmtId="4" fontId="50" fillId="0" borderId="42" xfId="0" applyNumberFormat="1" applyFont="1" applyBorder="1" applyAlignment="1" applyProtection="1">
      <alignment horizontal="center" vertical="center" wrapText="1" shrinkToFit="1"/>
      <protection hidden="1"/>
    </xf>
    <xf numFmtId="2" fontId="51" fillId="0" borderId="41" xfId="0" applyNumberFormat="1" applyFont="1" applyBorder="1" applyAlignment="1">
      <alignment horizontal="center" vertical="center" shrinkToFit="1"/>
    </xf>
    <xf numFmtId="10" fontId="1" fillId="35" borderId="17" xfId="4" applyNumberFormat="1" applyFont="1" applyFill="1" applyBorder="1" applyAlignment="1" applyProtection="1">
      <alignment horizontal="center" vertical="center"/>
    </xf>
    <xf numFmtId="0" fontId="1" fillId="30" borderId="17" xfId="5" applyFill="1" applyBorder="1" applyAlignment="1">
      <alignment horizontal="center" vertical="center"/>
    </xf>
    <xf numFmtId="0" fontId="5" fillId="3" borderId="28" xfId="0" applyFont="1" applyFill="1" applyBorder="1" applyAlignment="1" applyProtection="1">
      <alignment horizontal="center"/>
      <protection hidden="1"/>
    </xf>
    <xf numFmtId="0" fontId="5" fillId="3" borderId="20" xfId="0" applyFont="1" applyFill="1" applyBorder="1" applyAlignment="1" applyProtection="1">
      <alignment horizontal="center"/>
      <protection hidden="1"/>
    </xf>
    <xf numFmtId="0" fontId="5" fillId="3" borderId="29" xfId="0" applyFont="1" applyFill="1" applyBorder="1" applyAlignment="1" applyProtection="1">
      <alignment horizontal="center"/>
      <protection hidden="1"/>
    </xf>
    <xf numFmtId="0" fontId="3" fillId="3" borderId="26" xfId="0" applyFont="1" applyFill="1" applyBorder="1" applyAlignment="1" applyProtection="1">
      <alignment horizontal="center"/>
      <protection hidden="1"/>
    </xf>
    <xf numFmtId="0" fontId="3" fillId="3" borderId="21" xfId="0" applyFont="1" applyFill="1" applyBorder="1" applyAlignment="1" applyProtection="1">
      <alignment horizontal="center"/>
      <protection hidden="1"/>
    </xf>
    <xf numFmtId="0" fontId="3" fillId="3" borderId="27" xfId="0" applyFont="1" applyFill="1" applyBorder="1" applyAlignment="1" applyProtection="1">
      <alignment horizontal="center"/>
      <protection hidden="1"/>
    </xf>
    <xf numFmtId="0" fontId="12" fillId="0" borderId="19" xfId="0" applyFont="1" applyBorder="1" applyAlignment="1">
      <alignment horizontal="center" vertical="center"/>
    </xf>
    <xf numFmtId="0" fontId="12" fillId="0" borderId="20" xfId="0" applyFont="1" applyBorder="1" applyAlignment="1">
      <alignment horizontal="center" vertical="center"/>
    </xf>
    <xf numFmtId="0" fontId="12" fillId="0" borderId="29" xfId="0" applyFont="1" applyBorder="1" applyAlignment="1">
      <alignment horizontal="center" vertical="center"/>
    </xf>
    <xf numFmtId="2" fontId="12" fillId="0" borderId="17" xfId="0" applyNumberFormat="1" applyFont="1" applyBorder="1" applyAlignment="1">
      <alignment horizontal="left" vertical="center"/>
    </xf>
    <xf numFmtId="2" fontId="12" fillId="4" borderId="4" xfId="0" applyNumberFormat="1" applyFont="1" applyFill="1" applyBorder="1" applyAlignment="1">
      <alignment horizontal="left" vertical="center"/>
    </xf>
    <xf numFmtId="2" fontId="12" fillId="4" borderId="17" xfId="0" applyNumberFormat="1" applyFont="1" applyFill="1" applyBorder="1" applyAlignment="1">
      <alignment horizontal="left" vertical="center"/>
    </xf>
    <xf numFmtId="2" fontId="12" fillId="4" borderId="18" xfId="0" applyNumberFormat="1" applyFont="1" applyFill="1" applyBorder="1" applyAlignment="1">
      <alignment horizontal="left" vertical="center"/>
    </xf>
    <xf numFmtId="2" fontId="12" fillId="0" borderId="17" xfId="0" applyNumberFormat="1" applyFont="1" applyBorder="1" applyAlignment="1">
      <alignment horizontal="left" wrapText="1"/>
    </xf>
    <xf numFmtId="0" fontId="38" fillId="7" borderId="23" xfId="0" applyFont="1" applyFill="1" applyBorder="1" applyAlignment="1" applyProtection="1">
      <alignment horizontal="center"/>
      <protection hidden="1"/>
    </xf>
    <xf numFmtId="0" fontId="38" fillId="7" borderId="24" xfId="0" applyFont="1" applyFill="1" applyBorder="1" applyAlignment="1" applyProtection="1">
      <alignment horizontal="center"/>
      <protection hidden="1"/>
    </xf>
    <xf numFmtId="0" fontId="38" fillId="7" borderId="25" xfId="0" applyFont="1" applyFill="1" applyBorder="1" applyAlignment="1" applyProtection="1">
      <alignment horizontal="center"/>
      <protection hidden="1"/>
    </xf>
    <xf numFmtId="0" fontId="38" fillId="7" borderId="26" xfId="0" applyFont="1" applyFill="1" applyBorder="1" applyAlignment="1" applyProtection="1">
      <alignment horizontal="center"/>
      <protection hidden="1"/>
    </xf>
    <xf numFmtId="0" fontId="38" fillId="7" borderId="21" xfId="0" applyFont="1" applyFill="1" applyBorder="1" applyAlignment="1" applyProtection="1">
      <alignment horizontal="center"/>
      <protection hidden="1"/>
    </xf>
    <xf numFmtId="0" fontId="38" fillId="7" borderId="27" xfId="0" applyFont="1" applyFill="1" applyBorder="1" applyAlignment="1" applyProtection="1">
      <alignment horizontal="center"/>
      <protection hidden="1"/>
    </xf>
    <xf numFmtId="0" fontId="39" fillId="7" borderId="28" xfId="0" applyFont="1" applyFill="1" applyBorder="1" applyAlignment="1">
      <alignment horizontal="center"/>
    </xf>
    <xf numFmtId="0" fontId="39" fillId="7" borderId="20" xfId="0" applyFont="1" applyFill="1" applyBorder="1" applyAlignment="1">
      <alignment horizontal="center"/>
    </xf>
    <xf numFmtId="0" fontId="39" fillId="7" borderId="29" xfId="0" applyFont="1" applyFill="1" applyBorder="1" applyAlignment="1">
      <alignment horizontal="center"/>
    </xf>
    <xf numFmtId="0" fontId="40" fillId="0" borderId="19" xfId="0" applyFont="1" applyBorder="1" applyAlignment="1">
      <alignment horizontal="center" vertical="center"/>
    </xf>
    <xf numFmtId="0" fontId="40" fillId="0" borderId="29" xfId="0" applyFont="1" applyBorder="1" applyAlignment="1">
      <alignment horizontal="center" vertical="center"/>
    </xf>
    <xf numFmtId="0" fontId="19" fillId="30" borderId="1" xfId="0" applyFont="1" applyFill="1" applyBorder="1" applyAlignment="1">
      <alignment horizontal="center" vertical="center" wrapText="1" shrinkToFit="1"/>
    </xf>
    <xf numFmtId="0" fontId="19" fillId="30" borderId="17" xfId="0" applyFont="1" applyFill="1" applyBorder="1" applyAlignment="1">
      <alignment horizontal="center" vertical="center" wrapText="1" shrinkToFit="1"/>
    </xf>
    <xf numFmtId="0" fontId="14" fillId="6" borderId="1" xfId="0" applyFont="1" applyFill="1" applyBorder="1" applyAlignment="1">
      <alignment horizontal="center" vertical="center" wrapText="1" shrinkToFit="1"/>
    </xf>
    <xf numFmtId="0" fontId="14" fillId="6" borderId="17" xfId="0" applyFont="1" applyFill="1" applyBorder="1" applyAlignment="1">
      <alignment horizontal="center" vertical="center" wrapText="1" shrinkToFit="1"/>
    </xf>
    <xf numFmtId="0" fontId="19" fillId="34" borderId="19" xfId="0" applyFont="1" applyFill="1" applyBorder="1" applyAlignment="1">
      <alignment horizontal="center" wrapText="1" shrinkToFit="1"/>
    </xf>
    <xf numFmtId="0" fontId="19" fillId="34" borderId="20" xfId="0" applyFont="1" applyFill="1" applyBorder="1" applyAlignment="1">
      <alignment horizontal="center" wrapText="1" shrinkToFit="1"/>
    </xf>
    <xf numFmtId="0" fontId="14" fillId="6" borderId="19" xfId="0" applyFont="1" applyFill="1" applyBorder="1" applyAlignment="1">
      <alignment horizontal="center" wrapText="1" shrinkToFit="1"/>
    </xf>
    <xf numFmtId="0" fontId="14" fillId="6" borderId="20" xfId="0" applyFont="1" applyFill="1" applyBorder="1" applyAlignment="1">
      <alignment horizontal="center" wrapText="1" shrinkToFit="1"/>
    </xf>
    <xf numFmtId="0" fontId="14" fillId="33" borderId="19" xfId="0" applyFont="1" applyFill="1" applyBorder="1" applyAlignment="1">
      <alignment horizontal="center" vertical="center" wrapText="1" shrinkToFit="1"/>
    </xf>
    <xf numFmtId="0" fontId="14" fillId="33" borderId="20" xfId="0" applyFont="1" applyFill="1" applyBorder="1" applyAlignment="1">
      <alignment horizontal="center" vertical="center" wrapText="1" shrinkToFit="1"/>
    </xf>
    <xf numFmtId="2" fontId="1" fillId="6" borderId="17" xfId="5" applyNumberFormat="1" applyFill="1" applyBorder="1" applyAlignment="1" applyProtection="1">
      <alignment horizontal="center" vertical="center"/>
      <protection locked="0"/>
    </xf>
    <xf numFmtId="2" fontId="1" fillId="6" borderId="17" xfId="5" applyNumberFormat="1" applyFill="1" applyBorder="1" applyAlignment="1" applyProtection="1">
      <alignment horizontal="center"/>
      <protection locked="0"/>
    </xf>
    <xf numFmtId="0" fontId="11" fillId="6" borderId="43" xfId="0" applyFont="1" applyFill="1" applyBorder="1" applyAlignment="1">
      <alignment horizontal="center"/>
    </xf>
    <xf numFmtId="0" fontId="11" fillId="6" borderId="22" xfId="0" applyFont="1" applyFill="1" applyBorder="1" applyAlignment="1">
      <alignment horizontal="center"/>
    </xf>
    <xf numFmtId="0" fontId="11" fillId="6" borderId="44" xfId="0" applyFont="1" applyFill="1" applyBorder="1" applyAlignment="1">
      <alignment horizontal="center"/>
    </xf>
  </cellXfs>
  <cellStyles count="55">
    <cellStyle name="20% - Akzent1" xfId="9" xr:uid="{00000000-0005-0000-0000-000000000000}"/>
    <cellStyle name="20% - Akzent2" xfId="10" xr:uid="{00000000-0005-0000-0000-000001000000}"/>
    <cellStyle name="20% - Akzent3" xfId="11" xr:uid="{00000000-0005-0000-0000-000002000000}"/>
    <cellStyle name="20% - Akzent4" xfId="12" xr:uid="{00000000-0005-0000-0000-000003000000}"/>
    <cellStyle name="20% - Akzent5" xfId="13" xr:uid="{00000000-0005-0000-0000-000004000000}"/>
    <cellStyle name="20% - Akzent6" xfId="14" xr:uid="{00000000-0005-0000-0000-000005000000}"/>
    <cellStyle name="40% - Akzent1" xfId="15" xr:uid="{00000000-0005-0000-0000-000006000000}"/>
    <cellStyle name="40% - Akzent2" xfId="16" xr:uid="{00000000-0005-0000-0000-000007000000}"/>
    <cellStyle name="40% - Akzent3" xfId="17" xr:uid="{00000000-0005-0000-0000-000008000000}"/>
    <cellStyle name="40% - Akzent4" xfId="18" xr:uid="{00000000-0005-0000-0000-000009000000}"/>
    <cellStyle name="40% - Akzent5" xfId="19" xr:uid="{00000000-0005-0000-0000-00000A000000}"/>
    <cellStyle name="40% - Akzent6" xfId="20" xr:uid="{00000000-0005-0000-0000-00000B000000}"/>
    <cellStyle name="60% - Akzent1" xfId="21" xr:uid="{00000000-0005-0000-0000-00000C000000}"/>
    <cellStyle name="60% - Akzent2" xfId="22" xr:uid="{00000000-0005-0000-0000-00000D000000}"/>
    <cellStyle name="60% - Akzent3" xfId="23" xr:uid="{00000000-0005-0000-0000-00000E000000}"/>
    <cellStyle name="60% - Akzent4" xfId="24" xr:uid="{00000000-0005-0000-0000-00000F000000}"/>
    <cellStyle name="60% - Akzent5" xfId="25" xr:uid="{00000000-0005-0000-0000-000010000000}"/>
    <cellStyle name="60% - Akzent6" xfId="26" xr:uid="{00000000-0005-0000-0000-000011000000}"/>
    <cellStyle name="Akzent1 2" xfId="27" xr:uid="{00000000-0005-0000-0000-000012000000}"/>
    <cellStyle name="Akzent2 2" xfId="28" xr:uid="{00000000-0005-0000-0000-000013000000}"/>
    <cellStyle name="Akzent3 2" xfId="29" xr:uid="{00000000-0005-0000-0000-000014000000}"/>
    <cellStyle name="Akzent4 2" xfId="30" xr:uid="{00000000-0005-0000-0000-000015000000}"/>
    <cellStyle name="Akzent5 2" xfId="31" xr:uid="{00000000-0005-0000-0000-000016000000}"/>
    <cellStyle name="Akzent6 2" xfId="32" xr:uid="{00000000-0005-0000-0000-000017000000}"/>
    <cellStyle name="Ausgabe 2" xfId="33" xr:uid="{00000000-0005-0000-0000-000018000000}"/>
    <cellStyle name="Berechnung 2" xfId="34" xr:uid="{00000000-0005-0000-0000-000019000000}"/>
    <cellStyle name="Eingabe 2" xfId="35" xr:uid="{00000000-0005-0000-0000-00001A000000}"/>
    <cellStyle name="Ergebnis 2" xfId="36" xr:uid="{00000000-0005-0000-0000-00001B000000}"/>
    <cellStyle name="Erklärender Text 2" xfId="37" xr:uid="{00000000-0005-0000-0000-00001C000000}"/>
    <cellStyle name="Euro" xfId="38" xr:uid="{00000000-0005-0000-0000-00001D000000}"/>
    <cellStyle name="Excel Built-in Normal" xfId="54" xr:uid="{00000000-0005-0000-0000-00001E000000}"/>
    <cellStyle name="Gut 2" xfId="39" xr:uid="{00000000-0005-0000-0000-00001F000000}"/>
    <cellStyle name="Komma" xfId="7" builtinId="3"/>
    <cellStyle name="Komma 2" xfId="6" xr:uid="{00000000-0005-0000-0000-000021000000}"/>
    <cellStyle name="Komma 2 2" xfId="53" xr:uid="{00000000-0005-0000-0000-000022000000}"/>
    <cellStyle name="Komma 3" xfId="40" xr:uid="{00000000-0005-0000-0000-000023000000}"/>
    <cellStyle name="Link" xfId="2" builtinId="8"/>
    <cellStyle name="Neutral 2" xfId="41" xr:uid="{00000000-0005-0000-0000-000025000000}"/>
    <cellStyle name="Notiz 2" xfId="42" xr:uid="{00000000-0005-0000-0000-000026000000}"/>
    <cellStyle name="Prozent" xfId="4" builtinId="5"/>
    <cellStyle name="Schlecht 2" xfId="43" xr:uid="{00000000-0005-0000-0000-000028000000}"/>
    <cellStyle name="Standard" xfId="0" builtinId="0"/>
    <cellStyle name="Standard 2" xfId="5" xr:uid="{00000000-0005-0000-0000-00002A000000}"/>
    <cellStyle name="Standard 2 2" xfId="52" xr:uid="{00000000-0005-0000-0000-00002B000000}"/>
    <cellStyle name="Standard 3" xfId="1" xr:uid="{00000000-0005-0000-0000-00002C000000}"/>
    <cellStyle name="Standard 4" xfId="8" xr:uid="{00000000-0005-0000-0000-00002D000000}"/>
    <cellStyle name="Überschrift 1 2" xfId="45" xr:uid="{00000000-0005-0000-0000-00002E000000}"/>
    <cellStyle name="Überschrift 2 2" xfId="46" xr:uid="{00000000-0005-0000-0000-00002F000000}"/>
    <cellStyle name="Überschrift 3 2" xfId="47" xr:uid="{00000000-0005-0000-0000-000030000000}"/>
    <cellStyle name="Überschrift 4 2" xfId="48" xr:uid="{00000000-0005-0000-0000-000031000000}"/>
    <cellStyle name="Überschrift 5" xfId="44" xr:uid="{00000000-0005-0000-0000-000032000000}"/>
    <cellStyle name="Verknüpfte Zelle 2" xfId="49" xr:uid="{00000000-0005-0000-0000-000033000000}"/>
    <cellStyle name="Währung" xfId="3" builtinId="4"/>
    <cellStyle name="Warnender Text 2" xfId="50" xr:uid="{00000000-0005-0000-0000-000035000000}"/>
    <cellStyle name="Zelle überprüfen 2" xfId="51" xr:uid="{00000000-0005-0000-0000-000036000000}"/>
  </cellStyles>
  <dxfs count="135">
    <dxf>
      <font>
        <b val="0"/>
        <i val="0"/>
        <strike val="0"/>
        <condense val="0"/>
        <extend val="0"/>
        <outline val="0"/>
        <shadow val="0"/>
        <u val="none"/>
        <vertAlign val="baseline"/>
        <sz val="8"/>
        <color theme="1"/>
        <name val="Tahoma"/>
        <scheme val="none"/>
      </font>
      <numFmt numFmtId="4" formatCode="#,##0.00"/>
      <fill>
        <patternFill patternType="solid">
          <fgColor indexed="64"/>
          <bgColor theme="0"/>
        </patternFill>
      </fill>
      <alignment horizontal="center" vertical="center" textRotation="0" wrapText="1" indent="0" justifyLastLine="0" shrinkToFit="1" readingOrder="0"/>
      <border diagonalUp="0" diagonalDown="0" outline="0">
        <left style="thin">
          <color auto="1"/>
        </left>
        <right/>
        <top style="thin">
          <color auto="1"/>
        </top>
        <bottom style="thin">
          <color auto="1"/>
        </bottom>
      </border>
      <protection locked="1" hidden="1"/>
    </dxf>
    <dxf>
      <font>
        <b val="0"/>
        <i val="0"/>
        <strike val="0"/>
        <condense val="0"/>
        <extend val="0"/>
        <outline val="0"/>
        <shadow val="0"/>
        <u val="none"/>
        <vertAlign val="baseline"/>
        <sz val="8"/>
        <color theme="1"/>
        <name val="Tahoma"/>
        <scheme val="none"/>
      </font>
      <numFmt numFmtId="4" formatCode="#,##0.00"/>
      <fill>
        <patternFill patternType="solid">
          <fgColor indexed="64"/>
          <bgColor theme="0"/>
        </patternFill>
      </fill>
      <alignment horizontal="center" vertical="center" textRotation="0" wrapText="1" indent="0" justifyLastLine="0" shrinkToFit="1" readingOrder="0"/>
      <border diagonalUp="0" diagonalDown="0" outline="0">
        <left style="thin">
          <color auto="1"/>
        </left>
        <right style="thin">
          <color auto="1"/>
        </right>
        <top style="thin">
          <color auto="1"/>
        </top>
        <bottom style="thin">
          <color auto="1"/>
        </bottom>
      </border>
      <protection locked="1" hidden="1"/>
    </dxf>
    <dxf>
      <font>
        <b val="0"/>
        <i val="0"/>
        <strike val="0"/>
        <condense val="0"/>
        <extend val="0"/>
        <outline val="0"/>
        <shadow val="0"/>
        <u val="none"/>
        <vertAlign val="baseline"/>
        <sz val="8"/>
        <color theme="1"/>
        <name val="Tahoma"/>
        <scheme val="none"/>
      </font>
      <numFmt numFmtId="4" formatCode="#,##0.00"/>
      <fill>
        <patternFill patternType="solid">
          <fgColor indexed="64"/>
          <bgColor theme="0"/>
        </patternFill>
      </fill>
      <alignment horizontal="center" vertical="center" textRotation="0" wrapText="1" indent="0" justifyLastLine="0" shrinkToFit="1" readingOrder="0"/>
      <border diagonalUp="0" diagonalDown="0" outline="0">
        <left style="thin">
          <color auto="1"/>
        </left>
        <right style="thin">
          <color auto="1"/>
        </right>
        <top style="thin">
          <color auto="1"/>
        </top>
        <bottom style="thin">
          <color auto="1"/>
        </bottom>
      </border>
      <protection locked="1" hidden="1"/>
    </dxf>
    <dxf>
      <font>
        <b val="0"/>
        <i val="0"/>
        <strike val="0"/>
        <condense val="0"/>
        <extend val="0"/>
        <outline val="0"/>
        <shadow val="0"/>
        <u val="none"/>
        <vertAlign val="baseline"/>
        <sz val="8"/>
        <color theme="1"/>
        <name val="Tahoma"/>
        <scheme val="none"/>
      </font>
      <numFmt numFmtId="3" formatCode="#,##0"/>
      <fill>
        <patternFill patternType="solid">
          <fgColor indexed="64"/>
          <bgColor rgb="FFFFFF00"/>
        </patternFill>
      </fill>
      <alignment horizontal="center" vertical="center" textRotation="0" wrapText="1" indent="0" justifyLastLine="0" shrinkToFit="1" readingOrder="0"/>
      <border diagonalUp="0" diagonalDown="0" outline="0">
        <left style="thin">
          <color auto="1"/>
        </left>
        <right style="thin">
          <color auto="1"/>
        </right>
        <top style="thin">
          <color auto="1"/>
        </top>
        <bottom style="thin">
          <color auto="1"/>
        </bottom>
      </border>
      <protection locked="0" hidden="0"/>
    </dxf>
    <dxf>
      <font>
        <b val="0"/>
        <i val="0"/>
        <strike val="0"/>
        <condense val="0"/>
        <extend val="0"/>
        <outline val="0"/>
        <shadow val="0"/>
        <u val="none"/>
        <vertAlign val="baseline"/>
        <sz val="8"/>
        <color theme="1"/>
        <name val="Tahoma"/>
        <scheme val="none"/>
      </font>
      <numFmt numFmtId="4" formatCode="#,##0.00"/>
      <fill>
        <patternFill patternType="solid">
          <fgColor indexed="64"/>
          <bgColor rgb="FFFFFF00"/>
        </patternFill>
      </fill>
      <alignment horizontal="center" vertical="center" textRotation="0" wrapText="1" indent="0" justifyLastLine="0" shrinkToFit="1" readingOrder="0"/>
      <border diagonalUp="0" diagonalDown="0" outline="0">
        <left style="thin">
          <color auto="1"/>
        </left>
        <right style="thin">
          <color auto="1"/>
        </right>
        <top style="thin">
          <color auto="1"/>
        </top>
        <bottom style="thin">
          <color auto="1"/>
        </bottom>
      </border>
      <protection locked="0" hidden="0"/>
    </dxf>
    <dxf>
      <fill>
        <patternFill patternType="none">
          <fgColor indexed="64"/>
          <bgColor auto="1"/>
        </patternFill>
      </fill>
      <alignment horizontal="center" vertical="center" textRotation="0" wrapText="1" indent="0" justifyLastLine="0" shrinkToFit="1" readingOrder="0"/>
      <border diagonalUp="0" diagonalDown="0" outline="0">
        <left style="thin">
          <color auto="1"/>
        </left>
        <right style="thin">
          <color auto="1"/>
        </right>
        <top style="thin">
          <color auto="1"/>
        </top>
        <bottom style="thin">
          <color auto="1"/>
        </bottom>
      </border>
    </dxf>
    <dxf>
      <fill>
        <patternFill patternType="none">
          <fgColor indexed="64"/>
          <bgColor auto="1"/>
        </patternFill>
      </fill>
      <alignment horizontal="center" vertical="center" textRotation="0" wrapText="1" indent="0" justifyLastLine="0" shrinkToFit="1"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8"/>
        <color auto="1"/>
        <name val="Tahoma"/>
        <scheme val="none"/>
      </font>
      <numFmt numFmtId="4" formatCode="#,##0.00"/>
      <fill>
        <patternFill patternType="none">
          <fgColor indexed="64"/>
          <bgColor indexed="65"/>
        </patternFill>
      </fill>
      <alignment horizontal="center" vertical="center" textRotation="0" wrapText="1" indent="0" justifyLastLine="0" shrinkToFit="1" readingOrder="0"/>
      <border diagonalUp="0" diagonalDown="0" outline="0">
        <left style="thin">
          <color auto="1"/>
        </left>
        <right style="thin">
          <color auto="1"/>
        </right>
        <top style="thin">
          <color auto="1"/>
        </top>
        <bottom style="thin">
          <color auto="1"/>
        </bottom>
      </border>
      <protection locked="0" hidden="0"/>
    </dxf>
    <dxf>
      <fill>
        <patternFill patternType="none">
          <fgColor indexed="64"/>
          <bgColor auto="1"/>
        </patternFill>
      </fill>
      <alignment horizontal="center" vertical="center" textRotation="0" wrapText="1" indent="0" justifyLastLine="0" shrinkToFit="1" readingOrder="0"/>
      <border diagonalUp="0" diagonalDown="0" outline="0">
        <left style="thin">
          <color auto="1"/>
        </left>
        <right style="thin">
          <color auto="1"/>
        </right>
        <top style="thin">
          <color auto="1"/>
        </top>
        <bottom style="thin">
          <color auto="1"/>
        </bottom>
      </border>
    </dxf>
    <dxf>
      <numFmt numFmtId="2" formatCode="0.00"/>
      <fill>
        <patternFill patternType="none">
          <fgColor indexed="64"/>
          <bgColor auto="1"/>
        </patternFill>
      </fill>
      <alignment horizontal="center" vertical="center" textRotation="0" wrapText="1" indent="0" justifyLastLine="0" shrinkToFit="1" readingOrder="0"/>
      <border diagonalUp="0" diagonalDown="0" outline="0">
        <left style="thin">
          <color auto="1"/>
        </left>
        <right style="thin">
          <color auto="1"/>
        </right>
        <top style="thin">
          <color auto="1"/>
        </top>
        <bottom style="thin">
          <color auto="1"/>
        </bottom>
      </border>
    </dxf>
    <dxf>
      <fill>
        <patternFill patternType="none">
          <fgColor indexed="64"/>
          <bgColor auto="1"/>
        </patternFill>
      </fill>
      <alignment horizontal="center" vertical="center" textRotation="0" wrapText="1" indent="0" justifyLastLine="0" shrinkToFit="1" readingOrder="0"/>
      <border diagonalUp="0" diagonalDown="0" outline="0">
        <left style="thin">
          <color auto="1"/>
        </left>
        <right style="thin">
          <color auto="1"/>
        </right>
        <top style="thin">
          <color auto="1"/>
        </top>
        <bottom style="thin">
          <color auto="1"/>
        </bottom>
      </border>
    </dxf>
    <dxf>
      <fill>
        <patternFill patternType="none">
          <fgColor indexed="64"/>
          <bgColor auto="1"/>
        </patternFill>
      </fill>
      <alignment horizontal="center" vertical="center" textRotation="0" wrapText="1" indent="0" justifyLastLine="0" shrinkToFit="1" readingOrder="0"/>
      <border diagonalUp="0" diagonalDown="0" outline="0">
        <left style="thin">
          <color auto="1"/>
        </left>
        <right style="thin">
          <color auto="1"/>
        </right>
        <top style="thin">
          <color auto="1"/>
        </top>
        <bottom style="thin">
          <color auto="1"/>
        </bottom>
      </border>
    </dxf>
    <dxf>
      <font>
        <b/>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1" readingOrder="0"/>
      <border diagonalUp="0" diagonalDown="0" outline="0">
        <left style="thin">
          <color auto="1"/>
        </left>
        <right style="thin">
          <color auto="1"/>
        </right>
        <top style="thin">
          <color auto="1"/>
        </top>
        <bottom style="thin">
          <color auto="1"/>
        </bottom>
      </border>
    </dxf>
    <dxf>
      <alignment horizontal="center" vertical="center" textRotation="0" wrapText="1" indent="0" justifyLastLine="0" shrinkToFit="1" readingOrder="0"/>
      <border diagonalUp="0" diagonalDown="0" outline="0">
        <left/>
        <right style="thin">
          <color auto="1"/>
        </right>
        <top style="thin">
          <color auto="1"/>
        </top>
        <bottom style="thin">
          <color auto="1"/>
        </bottom>
      </border>
    </dxf>
    <dxf>
      <border outline="0">
        <top style="thin">
          <color rgb="FF000000"/>
        </top>
      </border>
    </dxf>
    <dxf>
      <border outline="0">
        <left style="medium">
          <color auto="1"/>
        </left>
        <right style="medium">
          <color auto="1"/>
        </right>
        <top style="thin">
          <color auto="1"/>
        </top>
        <bottom style="medium">
          <color rgb="FF000000"/>
        </bottom>
      </border>
    </dxf>
    <dxf>
      <alignment horizontal="center" vertical="center" indent="0" justifyLastLine="0" readingOrder="0"/>
    </dxf>
    <dxf>
      <border outline="0">
        <bottom style="thin">
          <color auto="1"/>
        </bottom>
      </border>
    </dxf>
    <dxf>
      <font>
        <b/>
        <i val="0"/>
        <strike val="0"/>
        <condense val="0"/>
        <extend val="0"/>
        <outline val="0"/>
        <shadow val="0"/>
        <u val="none"/>
        <vertAlign val="baseline"/>
        <sz val="8"/>
        <color auto="1"/>
        <name val="Tahoma"/>
        <scheme val="none"/>
      </font>
      <fill>
        <patternFill patternType="none">
          <fgColor indexed="64"/>
          <bgColor indexed="65"/>
        </patternFill>
      </fill>
      <alignment horizontal="center" vertical="center" textRotation="0" wrapText="1" indent="0" justifyLastLine="0" shrinkToFit="1" readingOrder="0"/>
      <border diagonalUp="0" diagonalDown="0" outline="0">
        <left style="thin">
          <color auto="1"/>
        </left>
        <right style="thin">
          <color auto="1"/>
        </right>
        <top/>
        <bottom/>
      </border>
      <protection locked="1" hidden="1"/>
    </dxf>
    <dxf>
      <font>
        <b val="0"/>
        <i val="0"/>
        <strike val="0"/>
        <condense val="0"/>
        <extend val="0"/>
        <outline val="0"/>
        <shadow val="0"/>
        <u val="none"/>
        <vertAlign val="baseline"/>
        <sz val="8"/>
        <color theme="1"/>
        <name val="Tahoma"/>
        <scheme val="none"/>
      </font>
      <numFmt numFmtId="4" formatCode="#,##0.00"/>
      <fill>
        <patternFill patternType="solid">
          <fgColor indexed="64"/>
          <bgColor theme="0"/>
        </patternFill>
      </fill>
      <alignment horizontal="center" vertical="center" textRotation="0" wrapText="1" indent="0" justifyLastLine="0" shrinkToFit="1" readingOrder="0"/>
      <border diagonalUp="0" diagonalDown="0" outline="0">
        <left style="thin">
          <color auto="1"/>
        </left>
        <right/>
        <top style="thin">
          <color auto="1"/>
        </top>
        <bottom style="thin">
          <color auto="1"/>
        </bottom>
      </border>
      <protection locked="1" hidden="1"/>
    </dxf>
    <dxf>
      <font>
        <b val="0"/>
        <i val="0"/>
        <strike val="0"/>
        <condense val="0"/>
        <extend val="0"/>
        <outline val="0"/>
        <shadow val="0"/>
        <u val="none"/>
        <vertAlign val="baseline"/>
        <sz val="8"/>
        <color theme="1"/>
        <name val="Tahoma"/>
        <scheme val="none"/>
      </font>
      <numFmt numFmtId="4" formatCode="#,##0.00"/>
      <fill>
        <patternFill patternType="solid">
          <fgColor indexed="64"/>
          <bgColor theme="0"/>
        </patternFill>
      </fill>
      <alignment horizontal="center" vertical="center" textRotation="0" wrapText="1" indent="0" justifyLastLine="0" shrinkToFit="1" readingOrder="0"/>
      <border diagonalUp="0" diagonalDown="0" outline="0">
        <left style="thin">
          <color auto="1"/>
        </left>
        <right style="thin">
          <color auto="1"/>
        </right>
        <top style="thin">
          <color auto="1"/>
        </top>
        <bottom style="thin">
          <color auto="1"/>
        </bottom>
      </border>
      <protection locked="1" hidden="1"/>
    </dxf>
    <dxf>
      <font>
        <b val="0"/>
        <i val="0"/>
        <strike val="0"/>
        <condense val="0"/>
        <extend val="0"/>
        <outline val="0"/>
        <shadow val="0"/>
        <u val="none"/>
        <vertAlign val="baseline"/>
        <sz val="8"/>
        <color theme="1"/>
        <name val="Tahoma"/>
        <scheme val="none"/>
      </font>
      <numFmt numFmtId="4" formatCode="#,##0.00"/>
      <fill>
        <patternFill patternType="solid">
          <fgColor indexed="64"/>
          <bgColor theme="0"/>
        </patternFill>
      </fill>
      <alignment horizontal="center" vertical="center" textRotation="0" wrapText="1" indent="0" justifyLastLine="0" shrinkToFit="1" readingOrder="0"/>
      <border diagonalUp="0" diagonalDown="0" outline="0">
        <left style="thin">
          <color auto="1"/>
        </left>
        <right style="thin">
          <color auto="1"/>
        </right>
        <top style="thin">
          <color auto="1"/>
        </top>
        <bottom style="thin">
          <color auto="1"/>
        </bottom>
      </border>
      <protection locked="1" hidden="1"/>
    </dxf>
    <dxf>
      <font>
        <b val="0"/>
        <i val="0"/>
        <strike val="0"/>
        <condense val="0"/>
        <extend val="0"/>
        <outline val="0"/>
        <shadow val="0"/>
        <u val="none"/>
        <vertAlign val="baseline"/>
        <sz val="8"/>
        <color theme="1"/>
        <name val="Tahoma"/>
        <scheme val="none"/>
      </font>
      <numFmt numFmtId="3" formatCode="#,##0"/>
      <fill>
        <patternFill patternType="solid">
          <fgColor indexed="64"/>
          <bgColor rgb="FFFFFF00"/>
        </patternFill>
      </fill>
      <alignment horizontal="center" vertical="center" textRotation="0" wrapText="1" indent="0" justifyLastLine="0" shrinkToFit="1" readingOrder="0"/>
      <border diagonalUp="0" diagonalDown="0" outline="0">
        <left style="thin">
          <color auto="1"/>
        </left>
        <right style="thin">
          <color auto="1"/>
        </right>
        <top style="thin">
          <color auto="1"/>
        </top>
        <bottom style="thin">
          <color auto="1"/>
        </bottom>
      </border>
      <protection locked="0" hidden="0"/>
    </dxf>
    <dxf>
      <font>
        <b val="0"/>
        <i val="0"/>
        <strike val="0"/>
        <condense val="0"/>
        <extend val="0"/>
        <outline val="0"/>
        <shadow val="0"/>
        <u val="none"/>
        <vertAlign val="baseline"/>
        <sz val="8"/>
        <color theme="1"/>
        <name val="Tahoma"/>
        <scheme val="none"/>
      </font>
      <numFmt numFmtId="4" formatCode="#,##0.00"/>
      <fill>
        <patternFill patternType="solid">
          <fgColor indexed="64"/>
          <bgColor rgb="FFFFFF00"/>
        </patternFill>
      </fill>
      <alignment horizontal="center" vertical="center" textRotation="0" wrapText="1" indent="0" justifyLastLine="0" shrinkToFit="1" readingOrder="0"/>
      <border diagonalUp="0" diagonalDown="0" outline="0">
        <left style="thin">
          <color auto="1"/>
        </left>
        <right style="thin">
          <color auto="1"/>
        </right>
        <top style="thin">
          <color auto="1"/>
        </top>
        <bottom style="thin">
          <color auto="1"/>
        </bottom>
      </border>
      <protection locked="0" hidden="0"/>
    </dxf>
    <dxf>
      <fill>
        <patternFill patternType="none">
          <fgColor indexed="64"/>
          <bgColor auto="1"/>
        </patternFill>
      </fill>
      <alignment horizontal="center" vertical="center" textRotation="0" wrapText="1" indent="0" justifyLastLine="0" shrinkToFit="1" readingOrder="0"/>
      <border diagonalUp="0" diagonalDown="0" outline="0">
        <left style="thin">
          <color auto="1"/>
        </left>
        <right style="thin">
          <color auto="1"/>
        </right>
        <top style="thin">
          <color auto="1"/>
        </top>
        <bottom style="thin">
          <color auto="1"/>
        </bottom>
      </border>
    </dxf>
    <dxf>
      <fill>
        <patternFill patternType="none">
          <fgColor indexed="64"/>
          <bgColor auto="1"/>
        </patternFill>
      </fill>
      <alignment horizontal="center" vertical="center" textRotation="0" wrapText="1" indent="0" justifyLastLine="0" shrinkToFit="1"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8"/>
        <color auto="1"/>
        <name val="Tahoma"/>
        <scheme val="none"/>
      </font>
      <numFmt numFmtId="4" formatCode="#,##0.00"/>
      <fill>
        <patternFill patternType="none">
          <fgColor indexed="64"/>
          <bgColor indexed="65"/>
        </patternFill>
      </fill>
      <alignment horizontal="center" vertical="center" textRotation="0" wrapText="1" indent="0" justifyLastLine="0" shrinkToFit="1" readingOrder="0"/>
      <border diagonalUp="0" diagonalDown="0" outline="0">
        <left style="thin">
          <color auto="1"/>
        </left>
        <right style="thin">
          <color auto="1"/>
        </right>
        <top style="thin">
          <color auto="1"/>
        </top>
        <bottom style="thin">
          <color auto="1"/>
        </bottom>
      </border>
      <protection locked="0" hidden="0"/>
    </dxf>
    <dxf>
      <fill>
        <patternFill patternType="none">
          <fgColor indexed="64"/>
          <bgColor auto="1"/>
        </patternFill>
      </fill>
      <alignment horizontal="center" vertical="center" textRotation="0" wrapText="1" indent="0" justifyLastLine="0" shrinkToFit="1" readingOrder="0"/>
      <border diagonalUp="0" diagonalDown="0" outline="0">
        <left style="thin">
          <color auto="1"/>
        </left>
        <right style="thin">
          <color auto="1"/>
        </right>
        <top style="thin">
          <color auto="1"/>
        </top>
        <bottom style="thin">
          <color auto="1"/>
        </bottom>
      </border>
    </dxf>
    <dxf>
      <numFmt numFmtId="2" formatCode="0.00"/>
      <fill>
        <patternFill patternType="none">
          <fgColor indexed="64"/>
          <bgColor auto="1"/>
        </patternFill>
      </fill>
      <alignment horizontal="center" vertical="center" textRotation="0" wrapText="1" indent="0" justifyLastLine="0" shrinkToFit="1" readingOrder="0"/>
      <border diagonalUp="0" diagonalDown="0" outline="0">
        <left style="thin">
          <color auto="1"/>
        </left>
        <right style="thin">
          <color auto="1"/>
        </right>
        <top style="thin">
          <color auto="1"/>
        </top>
        <bottom style="thin">
          <color auto="1"/>
        </bottom>
      </border>
    </dxf>
    <dxf>
      <fill>
        <patternFill patternType="none">
          <fgColor indexed="64"/>
          <bgColor auto="1"/>
        </patternFill>
      </fill>
      <alignment horizontal="center" vertical="center" textRotation="0" wrapText="1" indent="0" justifyLastLine="0" shrinkToFit="1" readingOrder="0"/>
      <border diagonalUp="0" diagonalDown="0" outline="0">
        <left style="thin">
          <color auto="1"/>
        </left>
        <right style="thin">
          <color auto="1"/>
        </right>
        <top style="thin">
          <color auto="1"/>
        </top>
        <bottom style="thin">
          <color auto="1"/>
        </bottom>
      </border>
    </dxf>
    <dxf>
      <fill>
        <patternFill patternType="none">
          <fgColor indexed="64"/>
          <bgColor auto="1"/>
        </patternFill>
      </fill>
      <alignment horizontal="center" vertical="center" textRotation="0" wrapText="1" indent="0" justifyLastLine="0" shrinkToFit="1" readingOrder="0"/>
      <border diagonalUp="0" diagonalDown="0" outline="0">
        <left style="thin">
          <color auto="1"/>
        </left>
        <right style="thin">
          <color auto="1"/>
        </right>
        <top style="thin">
          <color auto="1"/>
        </top>
        <bottom style="thin">
          <color auto="1"/>
        </bottom>
      </border>
    </dxf>
    <dxf>
      <font>
        <b/>
        <i val="0"/>
        <strike val="0"/>
        <condense val="0"/>
        <extend val="0"/>
        <outline val="0"/>
        <shadow val="0"/>
        <u val="none"/>
        <vertAlign val="baseline"/>
        <sz val="11"/>
        <color auto="1"/>
        <name val="Calibri"/>
        <scheme val="minor"/>
      </font>
      <fill>
        <patternFill patternType="none">
          <fgColor indexed="64"/>
          <bgColor auto="1"/>
        </patternFill>
      </fill>
      <alignment horizontal="center" vertical="center" textRotation="0" wrapText="1" indent="0" justifyLastLine="0" shrinkToFit="1" readingOrder="0"/>
      <border diagonalUp="0" diagonalDown="0" outline="0">
        <left style="thin">
          <color auto="1"/>
        </left>
        <right style="thin">
          <color auto="1"/>
        </right>
        <top style="thin">
          <color auto="1"/>
        </top>
        <bottom style="thin">
          <color auto="1"/>
        </bottom>
      </border>
    </dxf>
    <dxf>
      <font>
        <b/>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1" readingOrder="0"/>
      <border diagonalUp="0" diagonalDown="0" outline="0">
        <left style="thin">
          <color auto="1"/>
        </left>
        <right style="thin">
          <color auto="1"/>
        </right>
        <top style="thin">
          <color auto="1"/>
        </top>
        <bottom style="thin">
          <color auto="1"/>
        </bottom>
      </border>
    </dxf>
    <dxf>
      <alignment horizontal="center" vertical="center" textRotation="0" wrapText="1" indent="0" justifyLastLine="0" shrinkToFit="1" readingOrder="0"/>
      <border diagonalUp="0" diagonalDown="0" outline="0">
        <left/>
        <right style="thin">
          <color auto="1"/>
        </right>
        <top style="thin">
          <color auto="1"/>
        </top>
        <bottom style="thin">
          <color auto="1"/>
        </bottom>
      </border>
    </dxf>
    <dxf>
      <border outline="0">
        <top style="thin">
          <color rgb="FF000000"/>
        </top>
      </border>
    </dxf>
    <dxf>
      <border outline="0">
        <left style="medium">
          <color auto="1"/>
        </left>
        <right style="medium">
          <color auto="1"/>
        </right>
        <top style="thin">
          <color auto="1"/>
        </top>
        <bottom style="medium">
          <color rgb="FF000000"/>
        </bottom>
      </border>
    </dxf>
    <dxf>
      <alignment horizontal="center" vertical="center" indent="0" justifyLastLine="0" readingOrder="0"/>
    </dxf>
    <dxf>
      <border outline="0">
        <bottom style="thin">
          <color auto="1"/>
        </bottom>
      </border>
    </dxf>
    <dxf>
      <font>
        <b/>
        <i val="0"/>
        <strike val="0"/>
        <condense val="0"/>
        <extend val="0"/>
        <outline val="0"/>
        <shadow val="0"/>
        <u val="none"/>
        <vertAlign val="baseline"/>
        <sz val="8"/>
        <color auto="1"/>
        <name val="Tahoma"/>
        <scheme val="none"/>
      </font>
      <fill>
        <patternFill patternType="none">
          <fgColor indexed="64"/>
          <bgColor indexed="65"/>
        </patternFill>
      </fill>
      <alignment horizontal="center" vertical="center" textRotation="0" wrapText="1" indent="0" justifyLastLine="0" shrinkToFit="1" readingOrder="0"/>
      <border diagonalUp="0" diagonalDown="0" outline="0">
        <left style="thin">
          <color auto="1"/>
        </left>
        <right style="thin">
          <color auto="1"/>
        </right>
        <top/>
        <bottom/>
      </border>
      <protection locked="1" hidden="1"/>
    </dxf>
    <dxf>
      <font>
        <b val="0"/>
        <i val="0"/>
        <strike val="0"/>
        <condense val="0"/>
        <extend val="0"/>
        <outline val="0"/>
        <shadow val="0"/>
        <u val="none"/>
        <vertAlign val="baseline"/>
        <sz val="8"/>
        <color theme="1"/>
        <name val="Tahoma"/>
        <scheme val="none"/>
      </font>
      <numFmt numFmtId="4" formatCode="#,##0.00"/>
      <fill>
        <patternFill patternType="solid">
          <fgColor indexed="64"/>
          <bgColor theme="0"/>
        </patternFill>
      </fill>
      <alignment horizontal="center" vertical="center" textRotation="0" wrapText="1" indent="0" justifyLastLine="0" shrinkToFit="1" readingOrder="0"/>
      <border diagonalUp="0" diagonalDown="0" outline="0">
        <left style="thin">
          <color auto="1"/>
        </left>
        <right/>
        <top style="thin">
          <color auto="1"/>
        </top>
        <bottom style="thin">
          <color auto="1"/>
        </bottom>
      </border>
      <protection locked="1" hidden="1"/>
    </dxf>
    <dxf>
      <font>
        <b val="0"/>
        <i val="0"/>
        <strike val="0"/>
        <condense val="0"/>
        <extend val="0"/>
        <outline val="0"/>
        <shadow val="0"/>
        <u val="none"/>
        <vertAlign val="baseline"/>
        <sz val="8"/>
        <color theme="1"/>
        <name val="Tahoma"/>
        <scheme val="none"/>
      </font>
      <numFmt numFmtId="4" formatCode="#,##0.00"/>
      <fill>
        <patternFill patternType="solid">
          <fgColor indexed="64"/>
          <bgColor theme="0"/>
        </patternFill>
      </fill>
      <alignment horizontal="center" vertical="center" textRotation="0" wrapText="1" indent="0" justifyLastLine="0" shrinkToFit="1" readingOrder="0"/>
      <border diagonalUp="0" diagonalDown="0" outline="0">
        <left style="thin">
          <color auto="1"/>
        </left>
        <right style="thin">
          <color auto="1"/>
        </right>
        <top style="thin">
          <color auto="1"/>
        </top>
        <bottom style="thin">
          <color auto="1"/>
        </bottom>
      </border>
      <protection locked="1" hidden="1"/>
    </dxf>
    <dxf>
      <font>
        <b val="0"/>
        <i val="0"/>
        <strike val="0"/>
        <condense val="0"/>
        <extend val="0"/>
        <outline val="0"/>
        <shadow val="0"/>
        <u val="none"/>
        <vertAlign val="baseline"/>
        <sz val="8"/>
        <color theme="1"/>
        <name val="Tahoma"/>
        <scheme val="none"/>
      </font>
      <numFmt numFmtId="4" formatCode="#,##0.00"/>
      <fill>
        <patternFill patternType="solid">
          <fgColor indexed="64"/>
          <bgColor theme="0"/>
        </patternFill>
      </fill>
      <alignment horizontal="center" vertical="center" textRotation="0" wrapText="1" indent="0" justifyLastLine="0" shrinkToFit="1" readingOrder="0"/>
      <border diagonalUp="0" diagonalDown="0" outline="0">
        <left style="thin">
          <color auto="1"/>
        </left>
        <right style="thin">
          <color auto="1"/>
        </right>
        <top style="thin">
          <color auto="1"/>
        </top>
        <bottom style="thin">
          <color auto="1"/>
        </bottom>
      </border>
      <protection locked="1" hidden="1"/>
    </dxf>
    <dxf>
      <font>
        <b val="0"/>
        <i val="0"/>
        <strike val="0"/>
        <condense val="0"/>
        <extend val="0"/>
        <outline val="0"/>
        <shadow val="0"/>
        <u val="none"/>
        <vertAlign val="baseline"/>
        <sz val="8"/>
        <color theme="1"/>
        <name val="Tahoma"/>
        <scheme val="none"/>
      </font>
      <numFmt numFmtId="3" formatCode="#,##0"/>
      <fill>
        <patternFill patternType="solid">
          <fgColor indexed="64"/>
          <bgColor rgb="FFFFFF00"/>
        </patternFill>
      </fill>
      <alignment horizontal="center" vertical="center" textRotation="0" wrapText="1" indent="0" justifyLastLine="0" shrinkToFit="1" readingOrder="0"/>
      <border diagonalUp="0" diagonalDown="0" outline="0">
        <left style="thin">
          <color auto="1"/>
        </left>
        <right style="thin">
          <color auto="1"/>
        </right>
        <top style="thin">
          <color auto="1"/>
        </top>
        <bottom style="thin">
          <color auto="1"/>
        </bottom>
      </border>
      <protection locked="0" hidden="0"/>
    </dxf>
    <dxf>
      <font>
        <b val="0"/>
        <i val="0"/>
        <strike val="0"/>
        <condense val="0"/>
        <extend val="0"/>
        <outline val="0"/>
        <shadow val="0"/>
        <u val="none"/>
        <vertAlign val="baseline"/>
        <sz val="8"/>
        <color theme="1"/>
        <name val="Tahoma"/>
        <scheme val="none"/>
      </font>
      <numFmt numFmtId="4" formatCode="#,##0.00"/>
      <fill>
        <patternFill patternType="solid">
          <fgColor indexed="64"/>
          <bgColor rgb="FFFFFF00"/>
        </patternFill>
      </fill>
      <alignment horizontal="center" vertical="center" textRotation="0" wrapText="1" indent="0" justifyLastLine="0" shrinkToFit="1" readingOrder="0"/>
      <border diagonalUp="0" diagonalDown="0" outline="0">
        <left style="thin">
          <color auto="1"/>
        </left>
        <right style="thin">
          <color auto="1"/>
        </right>
        <top style="thin">
          <color auto="1"/>
        </top>
        <bottom style="thin">
          <color auto="1"/>
        </bottom>
      </border>
      <protection locked="0" hidden="0"/>
    </dxf>
    <dxf>
      <fill>
        <patternFill patternType="none">
          <fgColor indexed="64"/>
          <bgColor auto="1"/>
        </patternFill>
      </fill>
      <alignment horizontal="center" vertical="center" textRotation="0" wrapText="1" indent="0" justifyLastLine="0" shrinkToFit="1" readingOrder="0"/>
      <border diagonalUp="0" diagonalDown="0" outline="0">
        <left style="thin">
          <color auto="1"/>
        </left>
        <right style="thin">
          <color auto="1"/>
        </right>
        <top style="thin">
          <color auto="1"/>
        </top>
        <bottom style="thin">
          <color auto="1"/>
        </bottom>
      </border>
    </dxf>
    <dxf>
      <fill>
        <patternFill patternType="none">
          <fgColor indexed="64"/>
          <bgColor auto="1"/>
        </patternFill>
      </fill>
      <alignment horizontal="center" vertical="center" textRotation="0" wrapText="1" indent="0" justifyLastLine="0" shrinkToFit="1"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8"/>
        <color auto="1"/>
        <name val="Tahoma"/>
        <scheme val="none"/>
      </font>
      <numFmt numFmtId="4" formatCode="#,##0.00"/>
      <fill>
        <patternFill patternType="none">
          <fgColor indexed="64"/>
          <bgColor indexed="65"/>
        </patternFill>
      </fill>
      <alignment horizontal="center" vertical="center" textRotation="0" wrapText="1" indent="0" justifyLastLine="0" shrinkToFit="1" readingOrder="0"/>
      <border diagonalUp="0" diagonalDown="0">
        <left style="thin">
          <color auto="1"/>
        </left>
        <right style="thin">
          <color auto="1"/>
        </right>
        <top style="thin">
          <color auto="1"/>
        </top>
        <bottom style="thin">
          <color auto="1"/>
        </bottom>
        <vertical/>
        <horizontal/>
      </border>
      <protection locked="0" hidden="0"/>
    </dxf>
    <dxf>
      <fill>
        <patternFill patternType="none">
          <fgColor indexed="64"/>
          <bgColor auto="1"/>
        </patternFill>
      </fill>
      <alignment horizontal="center" vertical="center" textRotation="0" wrapText="1" indent="0" justifyLastLine="0" shrinkToFit="1" readingOrder="0"/>
      <border diagonalUp="0" diagonalDown="0" outline="0">
        <left style="thin">
          <color auto="1"/>
        </left>
        <right style="thin">
          <color auto="1"/>
        </right>
        <top style="thin">
          <color auto="1"/>
        </top>
        <bottom style="thin">
          <color auto="1"/>
        </bottom>
      </border>
    </dxf>
    <dxf>
      <numFmt numFmtId="2" formatCode="0.00"/>
      <fill>
        <patternFill patternType="none">
          <fgColor indexed="64"/>
          <bgColor auto="1"/>
        </patternFill>
      </fill>
      <alignment horizontal="center" vertical="center" textRotation="0" wrapText="1" indent="0" justifyLastLine="0" shrinkToFit="1" readingOrder="0"/>
      <border diagonalUp="0" diagonalDown="0" outline="0">
        <left style="thin">
          <color auto="1"/>
        </left>
        <right style="thin">
          <color auto="1"/>
        </right>
        <top style="thin">
          <color auto="1"/>
        </top>
        <bottom style="thin">
          <color auto="1"/>
        </bottom>
      </border>
    </dxf>
    <dxf>
      <fill>
        <patternFill patternType="none">
          <fgColor indexed="64"/>
          <bgColor auto="1"/>
        </patternFill>
      </fill>
      <alignment horizontal="center" vertical="center" textRotation="0" wrapText="1" indent="0" justifyLastLine="0" shrinkToFit="1" readingOrder="0"/>
      <border diagonalUp="0" diagonalDown="0" outline="0">
        <left style="thin">
          <color auto="1"/>
        </left>
        <right style="thin">
          <color auto="1"/>
        </right>
        <top style="thin">
          <color auto="1"/>
        </top>
        <bottom style="thin">
          <color auto="1"/>
        </bottom>
      </border>
    </dxf>
    <dxf>
      <fill>
        <patternFill patternType="none">
          <fgColor indexed="64"/>
          <bgColor auto="1"/>
        </patternFill>
      </fill>
      <alignment horizontal="center" vertical="center" textRotation="0" wrapText="1" indent="0" justifyLastLine="0" shrinkToFit="1" readingOrder="0"/>
      <border diagonalUp="0" diagonalDown="0" outline="0">
        <left style="thin">
          <color auto="1"/>
        </left>
        <right style="thin">
          <color auto="1"/>
        </right>
        <top style="thin">
          <color auto="1"/>
        </top>
        <bottom style="thin">
          <color auto="1"/>
        </bottom>
      </border>
    </dxf>
    <dxf>
      <fill>
        <patternFill patternType="none">
          <fgColor indexed="64"/>
          <bgColor auto="1"/>
        </patternFill>
      </fill>
      <alignment horizontal="center" vertical="center" textRotation="0" wrapText="1" indent="0" justifyLastLine="0" shrinkToFit="1" readingOrder="0"/>
      <border diagonalUp="0" diagonalDown="0" outline="0">
        <left style="thin">
          <color auto="1"/>
        </left>
        <right style="thin">
          <color auto="1"/>
        </right>
        <top style="thin">
          <color auto="1"/>
        </top>
        <bottom style="thin">
          <color auto="1"/>
        </bottom>
      </border>
    </dxf>
    <dxf>
      <fill>
        <patternFill patternType="none">
          <fgColor indexed="64"/>
          <bgColor auto="1"/>
        </patternFill>
      </fill>
      <alignment horizontal="center" vertical="center" textRotation="0" wrapText="1" indent="0" justifyLastLine="0" shrinkToFit="1" readingOrder="0"/>
      <border diagonalUp="0" diagonalDown="0" outline="0">
        <left style="thin">
          <color auto="1"/>
        </left>
        <right style="thin">
          <color auto="1"/>
        </right>
        <top style="thin">
          <color auto="1"/>
        </top>
        <bottom style="thin">
          <color auto="1"/>
        </bottom>
      </border>
    </dxf>
    <dxf>
      <font>
        <b/>
        <i val="0"/>
        <strike val="0"/>
        <condense val="0"/>
        <extend val="0"/>
        <outline val="0"/>
        <shadow val="0"/>
        <u val="none"/>
        <vertAlign val="baseline"/>
        <sz val="11"/>
        <color auto="1"/>
        <name val="Calibri"/>
        <scheme val="minor"/>
      </font>
      <fill>
        <patternFill patternType="none">
          <fgColor indexed="64"/>
          <bgColor auto="1"/>
        </patternFill>
      </fill>
      <alignment horizontal="center" vertical="center" textRotation="0" wrapText="1" indent="0" justifyLastLine="0" shrinkToFit="1" readingOrder="0"/>
      <border diagonalUp="0" diagonalDown="0" outline="0">
        <left style="thin">
          <color auto="1"/>
        </left>
        <right style="thin">
          <color auto="1"/>
        </right>
        <top style="thin">
          <color auto="1"/>
        </top>
        <bottom style="thin">
          <color auto="1"/>
        </bottom>
      </border>
    </dxf>
    <dxf>
      <font>
        <b/>
        <i val="0"/>
        <strike val="0"/>
        <condense val="0"/>
        <extend val="0"/>
        <outline val="0"/>
        <shadow val="0"/>
        <u val="none"/>
        <vertAlign val="baseline"/>
        <sz val="11"/>
        <color auto="1"/>
        <name val="Calibri"/>
        <scheme val="minor"/>
      </font>
      <fill>
        <patternFill patternType="none">
          <fgColor indexed="64"/>
          <bgColor auto="1"/>
        </patternFill>
      </fill>
      <alignment horizontal="center" vertical="center" textRotation="0" wrapText="1" indent="0" justifyLastLine="0" shrinkToFit="1" readingOrder="0"/>
      <border diagonalUp="0" diagonalDown="0" outline="0">
        <left/>
        <right style="thin">
          <color auto="1"/>
        </right>
        <top style="thin">
          <color auto="1"/>
        </top>
        <bottom style="thin">
          <color auto="1"/>
        </bottom>
      </border>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1" readingOrder="0"/>
      <border diagonalUp="0" diagonalDown="0" outline="0">
        <left style="thin">
          <color auto="1"/>
        </left>
        <right style="thin">
          <color auto="1"/>
        </right>
        <top style="thin">
          <color auto="1"/>
        </top>
        <bottom style="thin">
          <color auto="1"/>
        </bottom>
      </border>
    </dxf>
    <dxf>
      <alignment horizontal="center" vertical="center" textRotation="0" wrapText="1" indent="0" justifyLastLine="0" shrinkToFit="1" readingOrder="0"/>
      <border diagonalUp="0" diagonalDown="0" outline="0">
        <left/>
        <right/>
        <top style="thin">
          <color auto="1"/>
        </top>
        <bottom style="thin">
          <color auto="1"/>
        </bottom>
      </border>
    </dxf>
    <dxf>
      <border outline="0">
        <top style="thin">
          <color rgb="FF000000"/>
        </top>
      </border>
    </dxf>
    <dxf>
      <border outline="0">
        <left style="medium">
          <color auto="1"/>
        </left>
        <right style="medium">
          <color auto="1"/>
        </right>
        <top style="thin">
          <color auto="1"/>
        </top>
        <bottom style="medium">
          <color rgb="FF000000"/>
        </bottom>
      </border>
    </dxf>
    <dxf>
      <alignment horizontal="center" vertical="center" indent="0" justifyLastLine="0" readingOrder="0"/>
    </dxf>
    <dxf>
      <border outline="0">
        <bottom style="thin">
          <color auto="1"/>
        </bottom>
      </border>
    </dxf>
    <dxf>
      <font>
        <b/>
        <i val="0"/>
        <strike val="0"/>
        <condense val="0"/>
        <extend val="0"/>
        <outline val="0"/>
        <shadow val="0"/>
        <u val="none"/>
        <vertAlign val="baseline"/>
        <sz val="8"/>
        <color auto="1"/>
        <name val="Tahoma"/>
        <scheme val="none"/>
      </font>
      <fill>
        <patternFill patternType="none">
          <fgColor indexed="64"/>
          <bgColor indexed="65"/>
        </patternFill>
      </fill>
      <alignment horizontal="center" vertical="center" textRotation="0" wrapText="1" indent="0" justifyLastLine="0" shrinkToFit="1" readingOrder="0"/>
      <border diagonalUp="0" diagonalDown="0" outline="0">
        <left style="thin">
          <color auto="1"/>
        </left>
        <right style="thin">
          <color auto="1"/>
        </right>
        <top/>
        <bottom/>
      </border>
      <protection locked="1" hidden="1"/>
    </dxf>
    <dxf>
      <font>
        <b val="0"/>
        <i val="0"/>
        <strike val="0"/>
        <condense val="0"/>
        <extend val="0"/>
        <outline val="0"/>
        <shadow val="0"/>
        <u val="none"/>
        <vertAlign val="baseline"/>
        <sz val="8"/>
        <color theme="1"/>
        <name val="Tahoma"/>
        <scheme val="none"/>
      </font>
      <numFmt numFmtId="4" formatCode="#,##0.00"/>
      <fill>
        <patternFill patternType="solid">
          <fgColor indexed="64"/>
          <bgColor theme="0"/>
        </patternFill>
      </fill>
      <alignment horizontal="center" vertical="center" textRotation="0" wrapText="1" indent="0" justifyLastLine="0" shrinkToFit="1" readingOrder="0"/>
      <border diagonalUp="0" diagonalDown="0" outline="0">
        <left style="thin">
          <color auto="1"/>
        </left>
        <right/>
        <top style="thin">
          <color auto="1"/>
        </top>
        <bottom style="thin">
          <color auto="1"/>
        </bottom>
      </border>
      <protection locked="1" hidden="1"/>
    </dxf>
    <dxf>
      <font>
        <b val="0"/>
        <i val="0"/>
        <strike val="0"/>
        <condense val="0"/>
        <extend val="0"/>
        <outline val="0"/>
        <shadow val="0"/>
        <u val="none"/>
        <vertAlign val="baseline"/>
        <sz val="8"/>
        <color theme="1"/>
        <name val="Tahoma"/>
        <scheme val="none"/>
      </font>
      <numFmt numFmtId="4" formatCode="#,##0.00"/>
      <fill>
        <patternFill patternType="solid">
          <fgColor indexed="64"/>
          <bgColor theme="0"/>
        </patternFill>
      </fill>
      <alignment horizontal="center" vertical="center" textRotation="0" wrapText="1" indent="0" justifyLastLine="0" shrinkToFit="1" readingOrder="0"/>
      <border diagonalUp="0" diagonalDown="0" outline="0">
        <left style="thin">
          <color auto="1"/>
        </left>
        <right style="thin">
          <color auto="1"/>
        </right>
        <top style="thin">
          <color auto="1"/>
        </top>
        <bottom style="thin">
          <color auto="1"/>
        </bottom>
      </border>
      <protection locked="1" hidden="1"/>
    </dxf>
    <dxf>
      <font>
        <b val="0"/>
        <i val="0"/>
        <strike val="0"/>
        <condense val="0"/>
        <extend val="0"/>
        <outline val="0"/>
        <shadow val="0"/>
        <u val="none"/>
        <vertAlign val="baseline"/>
        <sz val="8"/>
        <color theme="1"/>
        <name val="Tahoma"/>
        <scheme val="none"/>
      </font>
      <numFmt numFmtId="4" formatCode="#,##0.00"/>
      <fill>
        <patternFill patternType="solid">
          <fgColor indexed="64"/>
          <bgColor theme="0"/>
        </patternFill>
      </fill>
      <alignment horizontal="center" vertical="center" textRotation="0" wrapText="1" indent="0" justifyLastLine="0" shrinkToFit="1" readingOrder="0"/>
      <border diagonalUp="0" diagonalDown="0" outline="0">
        <left style="thin">
          <color auto="1"/>
        </left>
        <right style="thin">
          <color auto="1"/>
        </right>
        <top style="thin">
          <color auto="1"/>
        </top>
        <bottom style="thin">
          <color auto="1"/>
        </bottom>
      </border>
      <protection locked="1" hidden="1"/>
    </dxf>
    <dxf>
      <font>
        <b val="0"/>
        <i val="0"/>
        <strike val="0"/>
        <condense val="0"/>
        <extend val="0"/>
        <outline val="0"/>
        <shadow val="0"/>
        <u val="none"/>
        <vertAlign val="baseline"/>
        <sz val="8"/>
        <color theme="1"/>
        <name val="Tahoma"/>
        <scheme val="none"/>
      </font>
      <numFmt numFmtId="3" formatCode="#,##0"/>
      <fill>
        <patternFill patternType="solid">
          <fgColor indexed="64"/>
          <bgColor rgb="FFFFFF00"/>
        </patternFill>
      </fill>
      <alignment horizontal="center" vertical="center" textRotation="0" wrapText="1" indent="0" justifyLastLine="0" shrinkToFit="1" readingOrder="0"/>
      <border diagonalUp="0" diagonalDown="0" outline="0">
        <left style="thin">
          <color auto="1"/>
        </left>
        <right style="thin">
          <color auto="1"/>
        </right>
        <top style="thin">
          <color auto="1"/>
        </top>
        <bottom style="thin">
          <color auto="1"/>
        </bottom>
      </border>
      <protection locked="0" hidden="0"/>
    </dxf>
    <dxf>
      <font>
        <b val="0"/>
        <i val="0"/>
        <strike val="0"/>
        <condense val="0"/>
        <extend val="0"/>
        <outline val="0"/>
        <shadow val="0"/>
        <u val="none"/>
        <vertAlign val="baseline"/>
        <sz val="8"/>
        <color theme="1"/>
        <name val="Tahoma"/>
        <scheme val="none"/>
      </font>
      <numFmt numFmtId="4" formatCode="#,##0.00"/>
      <fill>
        <patternFill patternType="solid">
          <fgColor indexed="64"/>
          <bgColor rgb="FFFFFF00"/>
        </patternFill>
      </fill>
      <alignment horizontal="center" vertical="center" textRotation="0" wrapText="1" indent="0" justifyLastLine="0" shrinkToFit="1" readingOrder="0"/>
      <border diagonalUp="0" diagonalDown="0" outline="0">
        <left style="thin">
          <color auto="1"/>
        </left>
        <right style="thin">
          <color auto="1"/>
        </right>
        <top style="thin">
          <color auto="1"/>
        </top>
        <bottom style="thin">
          <color auto="1"/>
        </bottom>
      </border>
      <protection locked="0" hidden="0"/>
    </dxf>
    <dxf>
      <fill>
        <patternFill patternType="none">
          <fgColor indexed="64"/>
          <bgColor auto="1"/>
        </patternFill>
      </fill>
      <alignment horizontal="center" vertical="center" textRotation="0" wrapText="1" indent="0" justifyLastLine="0" shrinkToFit="1" readingOrder="0"/>
      <border diagonalUp="0" diagonalDown="0" outline="0">
        <left style="thin">
          <color auto="1"/>
        </left>
        <right style="thin">
          <color auto="1"/>
        </right>
        <top style="thin">
          <color auto="1"/>
        </top>
        <bottom style="thin">
          <color auto="1"/>
        </bottom>
      </border>
    </dxf>
    <dxf>
      <fill>
        <patternFill patternType="none">
          <fgColor indexed="64"/>
          <bgColor auto="1"/>
        </patternFill>
      </fill>
      <alignment horizontal="center" vertical="center" textRotation="0" wrapText="1" indent="0" justifyLastLine="0" shrinkToFit="1"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8"/>
        <color auto="1"/>
        <name val="Tahoma"/>
        <scheme val="none"/>
      </font>
      <numFmt numFmtId="4" formatCode="#,##0.00"/>
      <fill>
        <patternFill patternType="none">
          <fgColor indexed="64"/>
          <bgColor indexed="65"/>
        </patternFill>
      </fill>
      <alignment horizontal="center" vertical="center" textRotation="0" wrapText="1" indent="0" justifyLastLine="0" shrinkToFit="1" readingOrder="0"/>
      <border diagonalUp="0" diagonalDown="0" outline="0">
        <left style="thin">
          <color auto="1"/>
        </left>
        <right style="thin">
          <color auto="1"/>
        </right>
        <top style="thin">
          <color auto="1"/>
        </top>
        <bottom style="thin">
          <color auto="1"/>
        </bottom>
      </border>
      <protection locked="0" hidden="0"/>
    </dxf>
    <dxf>
      <fill>
        <patternFill patternType="none">
          <fgColor indexed="64"/>
          <bgColor auto="1"/>
        </patternFill>
      </fill>
      <alignment horizontal="center" vertical="center" textRotation="0" wrapText="1" indent="0" justifyLastLine="0" shrinkToFit="1" readingOrder="0"/>
      <border diagonalUp="0" diagonalDown="0" outline="0">
        <left style="thin">
          <color auto="1"/>
        </left>
        <right style="thin">
          <color auto="1"/>
        </right>
        <top style="thin">
          <color auto="1"/>
        </top>
        <bottom style="thin">
          <color auto="1"/>
        </bottom>
      </border>
    </dxf>
    <dxf>
      <numFmt numFmtId="2" formatCode="0.00"/>
      <fill>
        <patternFill patternType="none">
          <fgColor indexed="64"/>
          <bgColor auto="1"/>
        </patternFill>
      </fill>
      <alignment horizontal="center" vertical="center" textRotation="0" wrapText="1" indent="0" justifyLastLine="0" shrinkToFit="1" readingOrder="0"/>
      <border diagonalUp="0" diagonalDown="0" outline="0">
        <left style="thin">
          <color auto="1"/>
        </left>
        <right style="thin">
          <color auto="1"/>
        </right>
        <top style="thin">
          <color auto="1"/>
        </top>
        <bottom style="thin">
          <color auto="1"/>
        </bottom>
      </border>
    </dxf>
    <dxf>
      <fill>
        <patternFill patternType="none">
          <fgColor indexed="64"/>
          <bgColor auto="1"/>
        </patternFill>
      </fill>
      <alignment horizontal="center" vertical="center" textRotation="0" wrapText="1" indent="0" justifyLastLine="0" shrinkToFit="1" readingOrder="0"/>
      <border diagonalUp="0" diagonalDown="0" outline="0">
        <left style="thin">
          <color auto="1"/>
        </left>
        <right style="thin">
          <color auto="1"/>
        </right>
        <top style="thin">
          <color auto="1"/>
        </top>
        <bottom style="thin">
          <color auto="1"/>
        </bottom>
      </border>
    </dxf>
    <dxf>
      <fill>
        <patternFill patternType="none">
          <fgColor indexed="64"/>
          <bgColor auto="1"/>
        </patternFill>
      </fill>
      <alignment horizontal="center" vertical="center" textRotation="0" wrapText="1" indent="0" justifyLastLine="0" shrinkToFit="1" readingOrder="0"/>
      <border diagonalUp="0" diagonalDown="0" outline="0">
        <left style="thin">
          <color auto="1"/>
        </left>
        <right style="thin">
          <color auto="1"/>
        </right>
        <top style="thin">
          <color auto="1"/>
        </top>
        <bottom style="thin">
          <color auto="1"/>
        </bottom>
      </border>
    </dxf>
    <dxf>
      <fill>
        <patternFill patternType="none">
          <fgColor indexed="64"/>
          <bgColor auto="1"/>
        </patternFill>
      </fill>
      <alignment horizontal="center" vertical="center" textRotation="0" wrapText="1" indent="0" justifyLastLine="0" shrinkToFit="1" readingOrder="0"/>
      <border diagonalUp="0" diagonalDown="0" outline="0">
        <left style="thin">
          <color auto="1"/>
        </left>
        <right style="thin">
          <color auto="1"/>
        </right>
        <top style="thin">
          <color auto="1"/>
        </top>
        <bottom style="thin">
          <color auto="1"/>
        </bottom>
      </border>
    </dxf>
    <dxf>
      <fill>
        <patternFill patternType="none">
          <fgColor indexed="64"/>
          <bgColor auto="1"/>
        </patternFill>
      </fill>
      <alignment horizontal="center" vertical="center" textRotation="0" wrapText="1" indent="0" justifyLastLine="0" shrinkToFit="1" readingOrder="0"/>
      <border diagonalUp="0" diagonalDown="0" outline="0">
        <left style="thin">
          <color auto="1"/>
        </left>
        <right style="thin">
          <color auto="1"/>
        </right>
        <top style="thin">
          <color auto="1"/>
        </top>
        <bottom style="thin">
          <color auto="1"/>
        </bottom>
      </border>
    </dxf>
    <dxf>
      <font>
        <b/>
        <i val="0"/>
        <strike val="0"/>
        <condense val="0"/>
        <extend val="0"/>
        <outline val="0"/>
        <shadow val="0"/>
        <u val="none"/>
        <vertAlign val="baseline"/>
        <sz val="11"/>
        <color auto="1"/>
        <name val="Calibri"/>
        <scheme val="minor"/>
      </font>
      <fill>
        <patternFill patternType="none">
          <fgColor indexed="64"/>
          <bgColor auto="1"/>
        </patternFill>
      </fill>
      <alignment horizontal="center" vertical="center" textRotation="0" wrapText="1" indent="0" justifyLastLine="0" shrinkToFit="1" readingOrder="0"/>
      <border diagonalUp="0" diagonalDown="0" outline="0">
        <left style="thin">
          <color auto="1"/>
        </left>
        <right style="thin">
          <color auto="1"/>
        </right>
        <top style="thin">
          <color auto="1"/>
        </top>
        <bottom style="thin">
          <color auto="1"/>
        </bottom>
      </border>
    </dxf>
    <dxf>
      <font>
        <b/>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1" readingOrder="0"/>
      <border diagonalUp="0" diagonalDown="0" outline="0">
        <left style="thin">
          <color auto="1"/>
        </left>
        <right style="thin">
          <color auto="1"/>
        </right>
        <top style="thin">
          <color auto="1"/>
        </top>
        <bottom style="thin">
          <color auto="1"/>
        </bottom>
      </border>
    </dxf>
    <dxf>
      <alignment horizontal="center" vertical="center" textRotation="0" wrapText="1" indent="0" justifyLastLine="0" shrinkToFit="1" readingOrder="0"/>
      <border diagonalUp="0" diagonalDown="0" outline="0">
        <left/>
        <right style="thin">
          <color auto="1"/>
        </right>
        <top style="thin">
          <color auto="1"/>
        </top>
        <bottom style="thin">
          <color auto="1"/>
        </bottom>
      </border>
    </dxf>
    <dxf>
      <border outline="0">
        <top style="thin">
          <color rgb="FF000000"/>
        </top>
      </border>
    </dxf>
    <dxf>
      <border outline="0">
        <left style="medium">
          <color auto="1"/>
        </left>
        <right style="medium">
          <color auto="1"/>
        </right>
        <top style="thin">
          <color auto="1"/>
        </top>
        <bottom style="medium">
          <color rgb="FF000000"/>
        </bottom>
      </border>
    </dxf>
    <dxf>
      <alignment horizontal="center" vertical="center" indent="0" justifyLastLine="0" readingOrder="0"/>
    </dxf>
    <dxf>
      <border outline="0">
        <bottom style="thin">
          <color auto="1"/>
        </bottom>
      </border>
    </dxf>
    <dxf>
      <font>
        <b/>
        <i val="0"/>
        <strike val="0"/>
        <condense val="0"/>
        <extend val="0"/>
        <outline val="0"/>
        <shadow val="0"/>
        <u val="none"/>
        <vertAlign val="baseline"/>
        <sz val="8"/>
        <color auto="1"/>
        <name val="Tahoma"/>
        <scheme val="none"/>
      </font>
      <fill>
        <patternFill patternType="none">
          <fgColor indexed="64"/>
          <bgColor indexed="65"/>
        </patternFill>
      </fill>
      <alignment horizontal="center" vertical="center" textRotation="0" wrapText="1" indent="0" justifyLastLine="0" shrinkToFit="1" readingOrder="0"/>
      <border diagonalUp="0" diagonalDown="0" outline="0">
        <left style="thin">
          <color auto="1"/>
        </left>
        <right style="thin">
          <color auto="1"/>
        </right>
        <top/>
        <bottom/>
      </border>
      <protection locked="1" hidden="1"/>
    </dxf>
    <dxf>
      <font>
        <b val="0"/>
        <i val="0"/>
        <strike val="0"/>
        <condense val="0"/>
        <extend val="0"/>
        <outline val="0"/>
        <shadow val="0"/>
        <u val="none"/>
        <vertAlign val="baseline"/>
        <sz val="8"/>
        <color theme="1"/>
        <name val="Tahoma"/>
        <scheme val="none"/>
      </font>
      <numFmt numFmtId="4" formatCode="#,##0.00"/>
      <fill>
        <patternFill patternType="solid">
          <fgColor indexed="64"/>
          <bgColor theme="0"/>
        </patternFill>
      </fill>
      <alignment horizontal="center" vertical="center" textRotation="0" wrapText="1" indent="0" justifyLastLine="0" shrinkToFit="1" readingOrder="0"/>
      <border diagonalUp="0" diagonalDown="0" outline="0">
        <left style="thin">
          <color auto="1"/>
        </left>
        <right/>
        <top style="thin">
          <color auto="1"/>
        </top>
        <bottom style="thin">
          <color auto="1"/>
        </bottom>
      </border>
      <protection locked="1" hidden="1"/>
    </dxf>
    <dxf>
      <font>
        <b val="0"/>
        <i val="0"/>
        <strike val="0"/>
        <condense val="0"/>
        <extend val="0"/>
        <outline val="0"/>
        <shadow val="0"/>
        <u val="none"/>
        <vertAlign val="baseline"/>
        <sz val="8"/>
        <color theme="1"/>
        <name val="Tahoma"/>
        <scheme val="none"/>
      </font>
      <numFmt numFmtId="4" formatCode="#,##0.00"/>
      <fill>
        <patternFill patternType="solid">
          <fgColor indexed="64"/>
          <bgColor theme="0"/>
        </patternFill>
      </fill>
      <alignment horizontal="center" vertical="center" textRotation="0" wrapText="1" indent="0" justifyLastLine="0" shrinkToFit="1" readingOrder="0"/>
      <border diagonalUp="0" diagonalDown="0" outline="0">
        <left style="thin">
          <color auto="1"/>
        </left>
        <right style="thin">
          <color auto="1"/>
        </right>
        <top style="thin">
          <color auto="1"/>
        </top>
        <bottom style="thin">
          <color auto="1"/>
        </bottom>
      </border>
      <protection locked="1" hidden="1"/>
    </dxf>
    <dxf>
      <font>
        <b val="0"/>
        <i val="0"/>
        <strike val="0"/>
        <condense val="0"/>
        <extend val="0"/>
        <outline val="0"/>
        <shadow val="0"/>
        <u val="none"/>
        <vertAlign val="baseline"/>
        <sz val="8"/>
        <color theme="1"/>
        <name val="Tahoma"/>
        <scheme val="none"/>
      </font>
      <numFmt numFmtId="4" formatCode="#,##0.00"/>
      <fill>
        <patternFill patternType="solid">
          <fgColor indexed="64"/>
          <bgColor theme="0"/>
        </patternFill>
      </fill>
      <alignment horizontal="center" vertical="center" textRotation="0" wrapText="1" indent="0" justifyLastLine="0" shrinkToFit="1" readingOrder="0"/>
      <border diagonalUp="0" diagonalDown="0" outline="0">
        <left style="thin">
          <color auto="1"/>
        </left>
        <right style="thin">
          <color auto="1"/>
        </right>
        <top style="thin">
          <color auto="1"/>
        </top>
        <bottom style="thin">
          <color auto="1"/>
        </bottom>
      </border>
      <protection locked="1" hidden="1"/>
    </dxf>
    <dxf>
      <font>
        <b val="0"/>
        <i val="0"/>
        <strike val="0"/>
        <condense val="0"/>
        <extend val="0"/>
        <outline val="0"/>
        <shadow val="0"/>
        <u val="none"/>
        <vertAlign val="baseline"/>
        <sz val="8"/>
        <color theme="1"/>
        <name val="Tahoma"/>
        <scheme val="none"/>
      </font>
      <numFmt numFmtId="3" formatCode="#,##0"/>
      <fill>
        <patternFill patternType="solid">
          <fgColor indexed="64"/>
          <bgColor rgb="FFFFFF00"/>
        </patternFill>
      </fill>
      <alignment horizontal="center" vertical="center" textRotation="0" wrapText="1" indent="0" justifyLastLine="0" shrinkToFit="1" readingOrder="0"/>
      <border diagonalUp="0" diagonalDown="0" outline="0">
        <left style="thin">
          <color auto="1"/>
        </left>
        <right style="thin">
          <color auto="1"/>
        </right>
        <top style="thin">
          <color auto="1"/>
        </top>
        <bottom style="thin">
          <color auto="1"/>
        </bottom>
      </border>
      <protection locked="0" hidden="0"/>
    </dxf>
    <dxf>
      <font>
        <b val="0"/>
        <i val="0"/>
        <strike val="0"/>
        <condense val="0"/>
        <extend val="0"/>
        <outline val="0"/>
        <shadow val="0"/>
        <u val="none"/>
        <vertAlign val="baseline"/>
        <sz val="8"/>
        <color theme="1"/>
        <name val="Tahoma"/>
        <scheme val="none"/>
      </font>
      <numFmt numFmtId="4" formatCode="#,##0.00"/>
      <fill>
        <patternFill patternType="solid">
          <fgColor indexed="64"/>
          <bgColor rgb="FFFFFF00"/>
        </patternFill>
      </fill>
      <alignment horizontal="center" vertical="center" textRotation="0" wrapText="1" indent="0" justifyLastLine="0" shrinkToFit="1" readingOrder="0"/>
      <border diagonalUp="0" diagonalDown="0" outline="0">
        <left style="thin">
          <color auto="1"/>
        </left>
        <right style="thin">
          <color auto="1"/>
        </right>
        <top style="thin">
          <color auto="1"/>
        </top>
        <bottom style="thin">
          <color auto="1"/>
        </bottom>
      </border>
      <protection locked="0" hidden="0"/>
    </dxf>
    <dxf>
      <fill>
        <patternFill patternType="none">
          <fgColor indexed="64"/>
          <bgColor auto="1"/>
        </patternFill>
      </fill>
      <alignment horizontal="center" vertical="center" textRotation="0" wrapText="1" indent="0" justifyLastLine="0" shrinkToFit="1" readingOrder="0"/>
      <border diagonalUp="0" diagonalDown="0" outline="0">
        <left style="thin">
          <color auto="1"/>
        </left>
        <right style="thin">
          <color auto="1"/>
        </right>
        <top style="thin">
          <color auto="1"/>
        </top>
        <bottom style="thin">
          <color auto="1"/>
        </bottom>
      </border>
    </dxf>
    <dxf>
      <fill>
        <patternFill patternType="none">
          <fgColor indexed="64"/>
          <bgColor auto="1"/>
        </patternFill>
      </fill>
      <alignment horizontal="center" vertical="center" textRotation="0" wrapText="1" indent="0" justifyLastLine="0" shrinkToFit="1"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8"/>
        <color auto="1"/>
        <name val="Tahoma"/>
        <scheme val="none"/>
      </font>
      <numFmt numFmtId="4" formatCode="#,##0.00"/>
      <fill>
        <patternFill patternType="none">
          <fgColor indexed="64"/>
          <bgColor indexed="65"/>
        </patternFill>
      </fill>
      <alignment horizontal="center" vertical="center" textRotation="0" wrapText="1" indent="0" justifyLastLine="0" shrinkToFit="1" readingOrder="0"/>
      <border diagonalUp="0" diagonalDown="0">
        <left style="thin">
          <color auto="1"/>
        </left>
        <right style="thin">
          <color auto="1"/>
        </right>
        <top style="thin">
          <color auto="1"/>
        </top>
        <bottom style="thin">
          <color auto="1"/>
        </bottom>
        <vertical/>
        <horizontal/>
      </border>
      <protection locked="0" hidden="0"/>
    </dxf>
    <dxf>
      <fill>
        <patternFill patternType="none">
          <fgColor indexed="64"/>
          <bgColor auto="1"/>
        </patternFill>
      </fill>
      <alignment horizontal="center" vertical="center" textRotation="0" wrapText="1" indent="0" justifyLastLine="0" shrinkToFit="1" readingOrder="0"/>
      <border diagonalUp="0" diagonalDown="0" outline="0">
        <left style="thin">
          <color auto="1"/>
        </left>
        <right style="thin">
          <color auto="1"/>
        </right>
        <top style="thin">
          <color auto="1"/>
        </top>
        <bottom style="thin">
          <color auto="1"/>
        </bottom>
      </border>
    </dxf>
    <dxf>
      <numFmt numFmtId="2" formatCode="0.00"/>
      <fill>
        <patternFill patternType="none">
          <fgColor indexed="64"/>
          <bgColor auto="1"/>
        </patternFill>
      </fill>
      <alignment horizontal="center" vertical="center" textRotation="0" wrapText="1" indent="0" justifyLastLine="0" shrinkToFit="1" readingOrder="0"/>
      <border diagonalUp="0" diagonalDown="0" outline="0">
        <left style="thin">
          <color auto="1"/>
        </left>
        <right style="thin">
          <color auto="1"/>
        </right>
        <top style="thin">
          <color auto="1"/>
        </top>
        <bottom style="thin">
          <color auto="1"/>
        </bottom>
      </border>
    </dxf>
    <dxf>
      <fill>
        <patternFill patternType="none">
          <fgColor indexed="64"/>
          <bgColor auto="1"/>
        </patternFill>
      </fill>
      <alignment horizontal="center" vertical="center" textRotation="0" wrapText="1" indent="0" justifyLastLine="0" shrinkToFit="1" readingOrder="0"/>
      <border diagonalUp="0" diagonalDown="0" outline="0">
        <left style="thin">
          <color auto="1"/>
        </left>
        <right style="thin">
          <color auto="1"/>
        </right>
        <top style="thin">
          <color auto="1"/>
        </top>
        <bottom style="thin">
          <color auto="1"/>
        </bottom>
      </border>
    </dxf>
    <dxf>
      <fill>
        <patternFill patternType="none">
          <fgColor indexed="64"/>
          <bgColor auto="1"/>
        </patternFill>
      </fill>
      <alignment horizontal="center" vertical="center" textRotation="0" wrapText="1" indent="0" justifyLastLine="0" shrinkToFit="1" readingOrder="0"/>
      <border diagonalUp="0" diagonalDown="0" outline="0">
        <left style="thin">
          <color auto="1"/>
        </left>
        <right style="thin">
          <color auto="1"/>
        </right>
        <top style="thin">
          <color auto="1"/>
        </top>
        <bottom style="thin">
          <color auto="1"/>
        </bottom>
      </border>
    </dxf>
    <dxf>
      <fill>
        <patternFill patternType="none">
          <fgColor indexed="64"/>
          <bgColor auto="1"/>
        </patternFill>
      </fill>
      <alignment horizontal="center" vertical="center" textRotation="0" wrapText="1" indent="0" justifyLastLine="0" shrinkToFit="1" readingOrder="0"/>
      <border diagonalUp="0" diagonalDown="0" outline="0">
        <left style="thin">
          <color auto="1"/>
        </left>
        <right style="thin">
          <color auto="1"/>
        </right>
        <top style="thin">
          <color auto="1"/>
        </top>
        <bottom style="thin">
          <color auto="1"/>
        </bottom>
      </border>
    </dxf>
    <dxf>
      <fill>
        <patternFill patternType="none">
          <fgColor indexed="64"/>
          <bgColor auto="1"/>
        </patternFill>
      </fill>
      <alignment horizontal="center" vertical="center" textRotation="0" wrapText="1" indent="0" justifyLastLine="0" shrinkToFit="1" readingOrder="0"/>
      <border diagonalUp="0" diagonalDown="0" outline="0">
        <left style="thin">
          <color auto="1"/>
        </left>
        <right style="thin">
          <color auto="1"/>
        </right>
        <top style="thin">
          <color auto="1"/>
        </top>
        <bottom style="thin">
          <color auto="1"/>
        </bottom>
      </border>
    </dxf>
    <dxf>
      <font>
        <b/>
        <i val="0"/>
        <strike val="0"/>
        <condense val="0"/>
        <extend val="0"/>
        <outline val="0"/>
        <shadow val="0"/>
        <u val="none"/>
        <vertAlign val="baseline"/>
        <sz val="11"/>
        <color auto="1"/>
        <name val="Calibri"/>
        <scheme val="minor"/>
      </font>
      <fill>
        <patternFill patternType="none">
          <fgColor indexed="64"/>
          <bgColor auto="1"/>
        </patternFill>
      </fill>
      <alignment horizontal="center" vertical="center" textRotation="0" wrapText="1" indent="0" justifyLastLine="0" shrinkToFit="1" readingOrder="0"/>
      <border diagonalUp="0" diagonalDown="0" outline="0">
        <left/>
        <right style="thin">
          <color auto="1"/>
        </right>
        <top style="thin">
          <color auto="1"/>
        </top>
        <bottom style="thin">
          <color auto="1"/>
        </bottom>
      </border>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1" readingOrder="0"/>
      <border diagonalUp="0" diagonalDown="0" outline="0">
        <left style="thin">
          <color auto="1"/>
        </left>
        <right style="thin">
          <color auto="1"/>
        </right>
        <top style="thin">
          <color auto="1"/>
        </top>
        <bottom style="thin">
          <color auto="1"/>
        </bottom>
      </border>
    </dxf>
    <dxf>
      <alignment horizontal="center" vertical="center" textRotation="0" wrapText="1" indent="0" justifyLastLine="0" shrinkToFit="1" readingOrder="0"/>
      <border diagonalUp="0" diagonalDown="0" outline="0">
        <left/>
        <right/>
        <top style="thin">
          <color auto="1"/>
        </top>
        <bottom style="thin">
          <color auto="1"/>
        </bottom>
      </border>
    </dxf>
    <dxf>
      <border outline="0">
        <top style="thin">
          <color rgb="FF000000"/>
        </top>
      </border>
    </dxf>
    <dxf>
      <border outline="0">
        <left style="medium">
          <color auto="1"/>
        </left>
        <right style="medium">
          <color auto="1"/>
        </right>
        <top style="thin">
          <color auto="1"/>
        </top>
        <bottom style="medium">
          <color rgb="FF000000"/>
        </bottom>
      </border>
    </dxf>
    <dxf>
      <alignment horizontal="center" vertical="center" indent="0" justifyLastLine="0" readingOrder="0"/>
    </dxf>
    <dxf>
      <border outline="0">
        <bottom style="thin">
          <color auto="1"/>
        </bottom>
      </border>
    </dxf>
    <dxf>
      <font>
        <b/>
        <i val="0"/>
        <strike val="0"/>
        <condense val="0"/>
        <extend val="0"/>
        <outline val="0"/>
        <shadow val="0"/>
        <u val="none"/>
        <vertAlign val="baseline"/>
        <sz val="8"/>
        <color auto="1"/>
        <name val="Tahoma"/>
        <scheme val="none"/>
      </font>
      <fill>
        <patternFill patternType="none">
          <fgColor indexed="64"/>
          <bgColor indexed="65"/>
        </patternFill>
      </fill>
      <alignment horizontal="center" vertical="center" textRotation="0" wrapText="1" indent="0" justifyLastLine="0" shrinkToFit="1" readingOrder="0"/>
      <border diagonalUp="0" diagonalDown="0" outline="0">
        <left style="thin">
          <color auto="1"/>
        </left>
        <right style="thin">
          <color auto="1"/>
        </right>
        <top/>
        <bottom/>
      </border>
      <protection locked="1" hidden="1"/>
    </dxf>
    <dxf>
      <font>
        <b val="0"/>
        <i val="0"/>
        <strike val="0"/>
        <condense val="0"/>
        <extend val="0"/>
        <outline val="0"/>
        <shadow val="0"/>
        <u val="none"/>
        <vertAlign val="baseline"/>
        <sz val="8"/>
        <color theme="1"/>
        <name val="Tahoma"/>
        <scheme val="none"/>
      </font>
      <numFmt numFmtId="4" formatCode="#,##0.00"/>
      <fill>
        <patternFill patternType="solid">
          <fgColor indexed="64"/>
          <bgColor theme="0"/>
        </patternFill>
      </fill>
      <alignment horizontal="center" vertical="center" textRotation="0" wrapText="1" indent="0" justifyLastLine="0" shrinkToFit="1" readingOrder="0"/>
      <border diagonalUp="0" diagonalDown="0" outline="0">
        <left style="thin">
          <color auto="1"/>
        </left>
        <right/>
        <top style="thin">
          <color auto="1"/>
        </top>
        <bottom style="thin">
          <color auto="1"/>
        </bottom>
      </border>
      <protection locked="1" hidden="1"/>
    </dxf>
    <dxf>
      <font>
        <b val="0"/>
        <i val="0"/>
        <strike val="0"/>
        <condense val="0"/>
        <extend val="0"/>
        <outline val="0"/>
        <shadow val="0"/>
        <u val="none"/>
        <vertAlign val="baseline"/>
        <sz val="8"/>
        <color theme="1"/>
        <name val="Tahoma"/>
        <scheme val="none"/>
      </font>
      <numFmt numFmtId="4" formatCode="#,##0.00"/>
      <fill>
        <patternFill patternType="solid">
          <fgColor indexed="64"/>
          <bgColor theme="0"/>
        </patternFill>
      </fill>
      <alignment horizontal="center" vertical="center" textRotation="0" wrapText="1" indent="0" justifyLastLine="0" shrinkToFit="1" readingOrder="0"/>
      <border diagonalUp="0" diagonalDown="0" outline="0">
        <left style="thin">
          <color auto="1"/>
        </left>
        <right style="thin">
          <color auto="1"/>
        </right>
        <top style="thin">
          <color auto="1"/>
        </top>
        <bottom style="thin">
          <color auto="1"/>
        </bottom>
      </border>
      <protection locked="1" hidden="1"/>
    </dxf>
    <dxf>
      <font>
        <b val="0"/>
        <i val="0"/>
        <strike val="0"/>
        <condense val="0"/>
        <extend val="0"/>
        <outline val="0"/>
        <shadow val="0"/>
        <u val="none"/>
        <vertAlign val="baseline"/>
        <sz val="8"/>
        <color theme="1"/>
        <name val="Tahoma"/>
        <scheme val="none"/>
      </font>
      <numFmt numFmtId="4" formatCode="#,##0.00"/>
      <fill>
        <patternFill patternType="solid">
          <fgColor indexed="64"/>
          <bgColor theme="0"/>
        </patternFill>
      </fill>
      <alignment horizontal="center" vertical="center" textRotation="0" wrapText="1" indent="0" justifyLastLine="0" shrinkToFit="1" readingOrder="0"/>
      <border diagonalUp="0" diagonalDown="0" outline="0">
        <left style="thin">
          <color auto="1"/>
        </left>
        <right style="thin">
          <color auto="1"/>
        </right>
        <top style="thin">
          <color auto="1"/>
        </top>
        <bottom style="thin">
          <color auto="1"/>
        </bottom>
      </border>
      <protection locked="1" hidden="1"/>
    </dxf>
    <dxf>
      <font>
        <b val="0"/>
        <i val="0"/>
        <strike val="0"/>
        <condense val="0"/>
        <extend val="0"/>
        <outline val="0"/>
        <shadow val="0"/>
        <u val="none"/>
        <vertAlign val="baseline"/>
        <sz val="8"/>
        <color theme="1"/>
        <name val="Tahoma"/>
        <scheme val="none"/>
      </font>
      <numFmt numFmtId="3" formatCode="#,##0"/>
      <fill>
        <patternFill patternType="solid">
          <fgColor indexed="64"/>
          <bgColor rgb="FFFFFF00"/>
        </patternFill>
      </fill>
      <alignment horizontal="center" vertical="center" textRotation="0" wrapText="1" indent="0" justifyLastLine="0" shrinkToFit="1" readingOrder="0"/>
      <border diagonalUp="0" diagonalDown="0" outline="0">
        <left style="thin">
          <color auto="1"/>
        </left>
        <right style="thin">
          <color auto="1"/>
        </right>
        <top style="thin">
          <color auto="1"/>
        </top>
        <bottom style="thin">
          <color auto="1"/>
        </bottom>
      </border>
      <protection locked="0" hidden="0"/>
    </dxf>
    <dxf>
      <font>
        <b val="0"/>
        <i val="0"/>
        <strike val="0"/>
        <condense val="0"/>
        <extend val="0"/>
        <outline val="0"/>
        <shadow val="0"/>
        <u val="none"/>
        <vertAlign val="baseline"/>
        <sz val="8"/>
        <color theme="1"/>
        <name val="Tahoma"/>
        <scheme val="none"/>
      </font>
      <numFmt numFmtId="4" formatCode="#,##0.00"/>
      <fill>
        <patternFill patternType="solid">
          <fgColor indexed="64"/>
          <bgColor rgb="FFFFFF00"/>
        </patternFill>
      </fill>
      <alignment horizontal="center" vertical="center" textRotation="0" wrapText="1" indent="0" justifyLastLine="0" shrinkToFit="1" readingOrder="0"/>
      <border diagonalUp="0" diagonalDown="0" outline="0">
        <left style="thin">
          <color auto="1"/>
        </left>
        <right style="thin">
          <color auto="1"/>
        </right>
        <top style="thin">
          <color auto="1"/>
        </top>
        <bottom style="thin">
          <color auto="1"/>
        </bottom>
      </border>
      <protection locked="0" hidden="0"/>
    </dxf>
    <dxf>
      <fill>
        <patternFill patternType="none">
          <fgColor indexed="64"/>
          <bgColor auto="1"/>
        </patternFill>
      </fill>
      <alignment horizontal="center" vertical="center" textRotation="0" wrapText="1" indent="0" justifyLastLine="0" shrinkToFit="1" readingOrder="0"/>
      <border diagonalUp="0" diagonalDown="0" outline="0">
        <left style="thin">
          <color auto="1"/>
        </left>
        <right style="thin">
          <color auto="1"/>
        </right>
        <top style="thin">
          <color auto="1"/>
        </top>
        <bottom style="thin">
          <color auto="1"/>
        </bottom>
      </border>
    </dxf>
    <dxf>
      <fill>
        <patternFill patternType="none">
          <fgColor indexed="64"/>
          <bgColor auto="1"/>
        </patternFill>
      </fill>
      <alignment horizontal="center" vertical="center" textRotation="0" wrapText="1" indent="0" justifyLastLine="0" shrinkToFit="1"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8"/>
        <color auto="1"/>
        <name val="Tahoma"/>
        <scheme val="none"/>
      </font>
      <numFmt numFmtId="4" formatCode="#,##0.00"/>
      <fill>
        <patternFill patternType="none">
          <fgColor indexed="64"/>
          <bgColor indexed="65"/>
        </patternFill>
      </fill>
      <alignment horizontal="center" vertical="center" textRotation="0" wrapText="1" indent="0" justifyLastLine="0" shrinkToFit="1" readingOrder="0"/>
      <border diagonalUp="0" diagonalDown="0" outline="0">
        <left style="thin">
          <color auto="1"/>
        </left>
        <right style="thin">
          <color auto="1"/>
        </right>
        <top style="thin">
          <color auto="1"/>
        </top>
        <bottom style="thin">
          <color auto="1"/>
        </bottom>
      </border>
      <protection locked="0" hidden="0"/>
    </dxf>
    <dxf>
      <fill>
        <patternFill patternType="none">
          <fgColor indexed="64"/>
          <bgColor auto="1"/>
        </patternFill>
      </fill>
      <alignment horizontal="center" vertical="center" textRotation="0" wrapText="1" indent="0" justifyLastLine="0" shrinkToFit="1" readingOrder="0"/>
      <border diagonalUp="0" diagonalDown="0" outline="0">
        <left style="thin">
          <color auto="1"/>
        </left>
        <right style="thin">
          <color auto="1"/>
        </right>
        <top style="thin">
          <color auto="1"/>
        </top>
        <bottom style="thin">
          <color auto="1"/>
        </bottom>
      </border>
    </dxf>
    <dxf>
      <numFmt numFmtId="2" formatCode="0.00"/>
      <fill>
        <patternFill patternType="none">
          <fgColor indexed="64"/>
          <bgColor auto="1"/>
        </patternFill>
      </fill>
      <alignment horizontal="center" vertical="center" textRotation="0" wrapText="1" indent="0" justifyLastLine="0" shrinkToFit="1" readingOrder="0"/>
      <border diagonalUp="0" diagonalDown="0" outline="0">
        <left style="thin">
          <color auto="1"/>
        </left>
        <right style="thin">
          <color auto="1"/>
        </right>
        <top style="thin">
          <color auto="1"/>
        </top>
        <bottom style="thin">
          <color auto="1"/>
        </bottom>
      </border>
    </dxf>
    <dxf>
      <fill>
        <patternFill patternType="none">
          <fgColor indexed="64"/>
          <bgColor auto="1"/>
        </patternFill>
      </fill>
      <alignment horizontal="center" vertical="center" textRotation="0" wrapText="1" indent="0" justifyLastLine="0" shrinkToFit="1" readingOrder="0"/>
      <border diagonalUp="0" diagonalDown="0" outline="0">
        <left style="thin">
          <color auto="1"/>
        </left>
        <right style="thin">
          <color auto="1"/>
        </right>
        <top style="thin">
          <color auto="1"/>
        </top>
        <bottom style="thin">
          <color auto="1"/>
        </bottom>
      </border>
    </dxf>
    <dxf>
      <fill>
        <patternFill patternType="none">
          <fgColor indexed="64"/>
          <bgColor auto="1"/>
        </patternFill>
      </fill>
      <alignment horizontal="center" vertical="center" textRotation="0" wrapText="1" indent="0" justifyLastLine="0" shrinkToFit="1" readingOrder="0"/>
      <border diagonalUp="0" diagonalDown="0" outline="0">
        <left style="thin">
          <color auto="1"/>
        </left>
        <right style="thin">
          <color auto="1"/>
        </right>
        <top style="thin">
          <color auto="1"/>
        </top>
        <bottom style="thin">
          <color auto="1"/>
        </bottom>
      </border>
    </dxf>
    <dxf>
      <fill>
        <patternFill patternType="none">
          <fgColor indexed="64"/>
          <bgColor auto="1"/>
        </patternFill>
      </fill>
      <alignment horizontal="center" vertical="center" textRotation="0" wrapText="1" indent="0" justifyLastLine="0" shrinkToFit="1" readingOrder="0"/>
      <border diagonalUp="0" diagonalDown="0" outline="0">
        <left style="thin">
          <color auto="1"/>
        </left>
        <right style="thin">
          <color auto="1"/>
        </right>
        <top style="thin">
          <color auto="1"/>
        </top>
        <bottom style="thin">
          <color auto="1"/>
        </bottom>
      </border>
    </dxf>
    <dxf>
      <fill>
        <patternFill patternType="none">
          <fgColor indexed="64"/>
          <bgColor auto="1"/>
        </patternFill>
      </fill>
      <alignment horizontal="center" vertical="center" textRotation="0" wrapText="1" indent="0" justifyLastLine="0" shrinkToFit="1" readingOrder="0"/>
      <border diagonalUp="0" diagonalDown="0" outline="0">
        <left style="thin">
          <color auto="1"/>
        </left>
        <right style="thin">
          <color auto="1"/>
        </right>
        <top style="thin">
          <color auto="1"/>
        </top>
        <bottom style="thin">
          <color auto="1"/>
        </bottom>
      </border>
    </dxf>
    <dxf>
      <font>
        <b/>
        <i val="0"/>
        <strike val="0"/>
        <condense val="0"/>
        <extend val="0"/>
        <outline val="0"/>
        <shadow val="0"/>
        <u val="none"/>
        <vertAlign val="baseline"/>
        <sz val="11"/>
        <color auto="1"/>
        <name val="Calibri"/>
        <scheme val="minor"/>
      </font>
      <fill>
        <patternFill patternType="none">
          <fgColor indexed="64"/>
          <bgColor auto="1"/>
        </patternFill>
      </fill>
      <alignment horizontal="center" vertical="center" textRotation="0" wrapText="1" indent="0" justifyLastLine="0" shrinkToFit="1" readingOrder="0"/>
      <border diagonalUp="0" diagonalDown="0" outline="0">
        <left style="thin">
          <color auto="1"/>
        </left>
        <right style="thin">
          <color auto="1"/>
        </right>
        <top style="thin">
          <color auto="1"/>
        </top>
        <bottom style="thin">
          <color auto="1"/>
        </bottom>
      </border>
    </dxf>
    <dxf>
      <font>
        <b/>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1" readingOrder="0"/>
      <border diagonalUp="0" diagonalDown="0" outline="0">
        <left style="thin">
          <color auto="1"/>
        </left>
        <right style="thin">
          <color auto="1"/>
        </right>
        <top style="thin">
          <color auto="1"/>
        </top>
        <bottom style="thin">
          <color auto="1"/>
        </bottom>
      </border>
    </dxf>
    <dxf>
      <alignment horizontal="center" vertical="center" textRotation="0" wrapText="1" indent="0" justifyLastLine="0" shrinkToFit="1" readingOrder="0"/>
      <border diagonalUp="0" diagonalDown="0" outline="0">
        <left/>
        <right style="thin">
          <color auto="1"/>
        </right>
        <top style="thin">
          <color auto="1"/>
        </top>
        <bottom style="thin">
          <color auto="1"/>
        </bottom>
      </border>
    </dxf>
    <dxf>
      <border outline="0">
        <top style="thin">
          <color rgb="FF000000"/>
        </top>
      </border>
    </dxf>
    <dxf>
      <border outline="0">
        <left style="medium">
          <color auto="1"/>
        </left>
        <right style="medium">
          <color auto="1"/>
        </right>
        <top style="thin">
          <color auto="1"/>
        </top>
        <bottom style="medium">
          <color rgb="FF000000"/>
        </bottom>
      </border>
    </dxf>
    <dxf>
      <alignment horizontal="center" vertical="center" indent="0" justifyLastLine="0" readingOrder="0"/>
    </dxf>
    <dxf>
      <border outline="0">
        <bottom style="thin">
          <color auto="1"/>
        </bottom>
      </border>
    </dxf>
    <dxf>
      <font>
        <b/>
        <i val="0"/>
        <strike val="0"/>
        <condense val="0"/>
        <extend val="0"/>
        <outline val="0"/>
        <shadow val="0"/>
        <u val="none"/>
        <vertAlign val="baseline"/>
        <sz val="8"/>
        <color auto="1"/>
        <name val="Tahoma"/>
        <scheme val="none"/>
      </font>
      <fill>
        <patternFill patternType="none">
          <fgColor indexed="64"/>
          <bgColor indexed="65"/>
        </patternFill>
      </fill>
      <alignment horizontal="center" vertical="center" textRotation="0" wrapText="1" indent="0" justifyLastLine="0" shrinkToFit="1" readingOrder="0"/>
      <border diagonalUp="0" diagonalDown="0" outline="0">
        <left style="thin">
          <color auto="1"/>
        </left>
        <right style="thin">
          <color auto="1"/>
        </right>
        <top/>
        <bottom/>
      </border>
      <protection locked="1" hidden="1"/>
    </dxf>
    <dxf>
      <fill>
        <patternFill patternType="solid">
          <fgColor rgb="FFDDEBF7"/>
          <bgColor rgb="FFDDEBF7"/>
        </patternFill>
      </fill>
    </dxf>
    <dxf>
      <fill>
        <patternFill patternType="solid">
          <fgColor rgb="FFDDEBF7"/>
          <bgColor rgb="FFDDEBF7"/>
        </patternFill>
      </fill>
    </dxf>
    <dxf>
      <font>
        <b/>
        <color rgb="FF000000"/>
      </font>
    </dxf>
    <dxf>
      <font>
        <b/>
        <color rgb="FF000000"/>
      </font>
    </dxf>
    <dxf>
      <font>
        <b/>
        <color rgb="FF000000"/>
      </font>
      <border>
        <top style="double">
          <color rgb="FF5B9BD5"/>
        </top>
      </border>
    </dxf>
    <dxf>
      <font>
        <b/>
        <color rgb="FFFFFFFF"/>
      </font>
      <fill>
        <patternFill patternType="solid">
          <fgColor rgb="FF5B9BD5"/>
          <bgColor rgb="FF5B9BD5"/>
        </patternFill>
      </fill>
    </dxf>
    <dxf>
      <font>
        <color rgb="FF000000"/>
      </font>
      <border>
        <left style="thin">
          <color rgb="FF9BC2E6"/>
        </left>
        <right style="thin">
          <color rgb="FF9BC2E6"/>
        </right>
        <top style="thin">
          <color rgb="FF9BC2E6"/>
        </top>
        <bottom style="thin">
          <color rgb="FF9BC2E6"/>
        </bottom>
        <horizontal style="thin">
          <color rgb="FF9BC2E6"/>
        </horizontal>
      </border>
    </dxf>
  </dxfs>
  <tableStyles count="1" defaultTableStyle="TableStyleMedium2" defaultPivotStyle="PivotStyleLight16">
    <tableStyle name="TableStyleMedium2 2" pivot="0" count="7" xr9:uid="{00000000-0011-0000-FFFF-FFFF00000000}">
      <tableStyleElement type="wholeTable" dxfId="134"/>
      <tableStyleElement type="headerRow" dxfId="133"/>
      <tableStyleElement type="totalRow" dxfId="132"/>
      <tableStyleElement type="firstColumn" dxfId="131"/>
      <tableStyleElement type="lastColumn" dxfId="130"/>
      <tableStyleElement type="firstRowStripe" dxfId="129"/>
      <tableStyleElement type="firstColumnStripe" dxfId="128"/>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Z:\Users\o.majowski\Documents\Sachverst&#228;ndigenb&#252;ro%20Oliver%20Majowski\Kundenakten\Stadt%20Falkensee\Einzelraumkalkulation%20Projekt%20Veranstaltungshalle%20tes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 Doku"/>
      <sheetName val="1. Stammdaten"/>
      <sheetName val="1. SVS"/>
      <sheetName val="2. Raumgruppen NEU"/>
      <sheetName val="3. Einzelraumkalkulation"/>
      <sheetName val="4. Grundreinigung"/>
      <sheetName val="5. Summen"/>
      <sheetName val="6. Angebotstext"/>
      <sheetName val="7. Regiearbeiten"/>
      <sheetName val="8. Leistungswerte"/>
    </sheetNames>
    <sheetDataSet>
      <sheetData sheetId="0" refreshError="1"/>
      <sheetData sheetId="1" refreshError="1">
        <row r="5">
          <cell r="C5" t="str">
            <v>Stadt Falkensee</v>
          </cell>
        </row>
        <row r="6">
          <cell r="C6" t="str">
            <v>Ausschreibung der Gebäudereinigung</v>
          </cell>
        </row>
        <row r="7">
          <cell r="C7" t="str">
            <v>14.852</v>
          </cell>
        </row>
        <row r="10">
          <cell r="C10" t="str">
            <v>G&amp;S Gebäude- und Sicherheitsservice GmbH</v>
          </cell>
        </row>
        <row r="11">
          <cell r="C11" t="str">
            <v>Herr Thomas Krecek</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elle13" displayName="Tabelle13" ref="A5:Q120" totalsRowShown="0" headerRowDxfId="127" dataDxfId="125" headerRowBorderDxfId="126" tableBorderDxfId="124" totalsRowBorderDxfId="123">
  <autoFilter ref="A5:Q120" xr:uid="{00000000-0009-0000-0100-000002000000}"/>
  <tableColumns count="17">
    <tableColumn id="1" xr3:uid="{00000000-0010-0000-0000-000001000000}" name="lfd. Nr." dataDxfId="122"/>
    <tableColumn id="2" xr3:uid="{00000000-0010-0000-0000-000002000000}" name="Objekt" dataDxfId="121"/>
    <tableColumn id="23" xr3:uid="{00000000-0010-0000-0000-000017000000}" name="Gebäude/ Bereich" dataDxfId="120"/>
    <tableColumn id="3" xr3:uid="{00000000-0010-0000-0000-000003000000}" name="Etage" dataDxfId="119"/>
    <tableColumn id="4" xr3:uid="{00000000-0010-0000-0000-000004000000}" name="Raum-Nr." dataDxfId="118"/>
    <tableColumn id="5" xr3:uid="{00000000-0010-0000-0000-000005000000}" name="Raum-_x000a_bezeichnung" dataDxfId="117"/>
    <tableColumn id="6" xr3:uid="{00000000-0010-0000-0000-000006000000}" name="Boden-_x000a_belag" dataDxfId="116"/>
    <tableColumn id="7" xr3:uid="{00000000-0010-0000-0000-000007000000}" name="Boden-_x000a_fläche_x000a_(m²)" dataDxfId="115"/>
    <tableColumn id="8" xr3:uid="{00000000-0010-0000-0000-000008000000}" name="Besonderheiten" dataDxfId="114"/>
    <tableColumn id="17" xr3:uid="{00000000-0010-0000-0000-000011000000}" name="Raumgruppe / LV Code" dataDxfId="113"/>
    <tableColumn id="9" xr3:uid="{00000000-0010-0000-0000-000009000000}" name="Reinigungs-_x000a_häufigkeit" dataDxfId="112"/>
    <tableColumn id="11" xr3:uid="{00000000-0010-0000-0000-00000B000000}" name="Reinigungs-_x000a_tage/Jahr" dataDxfId="111"/>
    <tableColumn id="12" xr3:uid="{00000000-0010-0000-0000-00000C000000}" name="Stunden-verr.-satz_x000a_(€)" dataDxfId="110">
      <calculatedColumnFormula>'STVS Unterhaltsreinigung'!$F$66</calculatedColumnFormula>
    </tableColumn>
    <tableColumn id="13" xr3:uid="{00000000-0010-0000-0000-00000D000000}" name="Richtwert_x000a_(m²/h)" dataDxfId="109"/>
    <tableColumn id="14" xr3:uid="{00000000-0010-0000-0000-00000E000000}" name="Reinigungs-_x000a_fläche_x000a_(m²/Jahr)" dataDxfId="108"/>
    <tableColumn id="15" xr3:uid="{00000000-0010-0000-0000-00000F000000}" name="Reinigungs-_x000a_zeit_x000a_(h/Jahr)" dataDxfId="107"/>
    <tableColumn id="16" xr3:uid="{00000000-0010-0000-0000-000010000000}" name="Netto-_x000a_Kosten_x000a_(€/Jahr)" dataDxfId="106"/>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2D14D916-C0FA-4E46-AE37-F92CE6C90FB8}" name="Tabelle132" displayName="Tabelle132" ref="A5:Q204" totalsRowShown="0" headerRowDxfId="105" dataDxfId="103" headerRowBorderDxfId="104" tableBorderDxfId="102" totalsRowBorderDxfId="101">
  <autoFilter ref="A5:Q204" xr:uid="{00000000-0009-0000-0100-000002000000}"/>
  <tableColumns count="17">
    <tableColumn id="1" xr3:uid="{A5F7BF6F-9575-46FA-8E78-437A94CEDEA7}" name="lfd. Nr." dataDxfId="100"/>
    <tableColumn id="2" xr3:uid="{763C0136-ADCA-48D7-881B-DD168EC8E371}" name="Objekt" dataDxfId="99"/>
    <tableColumn id="23" xr3:uid="{54DC1849-0765-42AF-9136-309A5F3649BB}" name="Gebäude/ Bereich" dataDxfId="98"/>
    <tableColumn id="3" xr3:uid="{75B9D109-7487-4E56-A0D9-7C6081061510}" name="Etage" dataDxfId="97"/>
    <tableColumn id="4" xr3:uid="{92C9FA53-B7F4-42B9-A40E-D34BA4BC7CE1}" name="Raum-Nr." dataDxfId="96"/>
    <tableColumn id="5" xr3:uid="{7BA06AF7-9F1A-44ED-9532-A21589CF6F1B}" name="Raum-_x000a_bezeichnung" dataDxfId="95"/>
    <tableColumn id="6" xr3:uid="{218AF4BD-7A0D-418B-A262-F3B65CFD8F44}" name="Boden-_x000a_belag" dataDxfId="94"/>
    <tableColumn id="7" xr3:uid="{1E0D252A-515F-4A11-921D-DC61405E326C}" name="Boden-_x000a_fläche_x000a_(m²)" dataDxfId="93"/>
    <tableColumn id="8" xr3:uid="{E8ABC6E7-F24C-48C0-A7BF-7EE4F1DD0385}" name="Besonderheiten" dataDxfId="92"/>
    <tableColumn id="17" xr3:uid="{6BF75675-C79F-4BEA-A227-BB9F3502C186}" name="Raumgruppe / LV Code" dataDxfId="91"/>
    <tableColumn id="9" xr3:uid="{7C7D367A-EE12-48E7-B179-19998E4ED3BF}" name="Reinigungs-_x000a_häufigkeit" dataDxfId="90"/>
    <tableColumn id="11" xr3:uid="{04672DE5-FC43-4FF7-8F60-FBAB650E3669}" name="Reinigungs-_x000a_tage/Jahr" dataDxfId="89"/>
    <tableColumn id="12" xr3:uid="{BD4FD92E-85F6-4B12-B644-367A98025D0A}" name="Stunden-verr.-satz_x000a_(€)" dataDxfId="88">
      <calculatedColumnFormula>'STVS Unterhaltsreinigung'!$F$66</calculatedColumnFormula>
    </tableColumn>
    <tableColumn id="13" xr3:uid="{96535E97-AFC0-4AF7-9477-11E01AB49989}" name="Richtwert_x000a_(m²/h)" dataDxfId="87"/>
    <tableColumn id="14" xr3:uid="{937F170C-5647-4D85-823A-63493029DC9E}" name="Reinigungs-_x000a_fläche_x000a_(m²/Jahr)" dataDxfId="86"/>
    <tableColumn id="15" xr3:uid="{BFC28C9F-0A8C-49E1-A9CA-33C273B35275}" name="Reinigungs-_x000a_zeit_x000a_(h/Jahr)" dataDxfId="85"/>
    <tableColumn id="16" xr3:uid="{BA4E6BDE-477F-49CF-B5D7-4AE42F0D5E01}" name="Netto-_x000a_Kosten_x000a_(€/Jahr)" dataDxfId="84"/>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2C3762F6-7B6B-4B27-8081-868BE7BF7328}" name="Tabelle134" displayName="Tabelle134" ref="A5:Q120" totalsRowShown="0" headerRowDxfId="83" dataDxfId="81" headerRowBorderDxfId="82" tableBorderDxfId="80" totalsRowBorderDxfId="79">
  <autoFilter ref="A5:Q120" xr:uid="{00000000-0009-0000-0100-000002000000}"/>
  <tableColumns count="17">
    <tableColumn id="1" xr3:uid="{4289DB5F-1FBD-437E-AB0E-3F2E34FAEBF1}" name="lfd. Nr." dataDxfId="78"/>
    <tableColumn id="2" xr3:uid="{C74822D1-0A11-439D-B109-14440508C7E7}" name="Objekt" dataDxfId="77"/>
    <tableColumn id="23" xr3:uid="{BBEB1BB7-4E3A-4234-9A5B-250A7E1DDB66}" name="Gebäude/ Bereich" dataDxfId="76"/>
    <tableColumn id="3" xr3:uid="{F99A0F04-C6FF-45B7-9659-E9BA7624D16C}" name="Etage" dataDxfId="75"/>
    <tableColumn id="4" xr3:uid="{7B9BB02E-C841-43F7-B1D3-7520A5E2C267}" name="Raum-Nr." dataDxfId="74"/>
    <tableColumn id="5" xr3:uid="{064C8B4F-EA61-4DED-AA8A-5FA902B83F17}" name="Raum-_x000a_bezeichnung" dataDxfId="73"/>
    <tableColumn id="6" xr3:uid="{BF3B38C1-85A5-4FC5-9AD7-9B396ECFA615}" name="Boden-_x000a_belag" dataDxfId="72"/>
    <tableColumn id="7" xr3:uid="{85165CD3-ECDD-4873-B34A-CC9B6FA06761}" name="Boden-_x000a_fläche_x000a_(m²)" dataDxfId="71"/>
    <tableColumn id="8" xr3:uid="{E210954E-179C-41A7-836A-60652FCBAB4A}" name="Besonderheiten" dataDxfId="70"/>
    <tableColumn id="17" xr3:uid="{484F4A3C-605D-4DD2-A1D6-C69E0CFC11F5}" name="Raumgruppe / LV Code" dataDxfId="69"/>
    <tableColumn id="9" xr3:uid="{26DE8C94-9ECA-41A1-AF84-AA8877DF9F9A}" name="Reinigungs-_x000a_häufigkeit" dataDxfId="68"/>
    <tableColumn id="11" xr3:uid="{64AD02E7-F201-4FA4-9A90-68C91AE3E3C5}" name="Reinigungs-_x000a_tage/Jahr" dataDxfId="67"/>
    <tableColumn id="12" xr3:uid="{19F435E2-8732-427D-8873-1149BB6181D2}" name="Stunden-verr.-satz_x000a_(€)" dataDxfId="66">
      <calculatedColumnFormula>'STVS Unterhaltsreinigung'!$F$66</calculatedColumnFormula>
    </tableColumn>
    <tableColumn id="13" xr3:uid="{6E74A7CD-F20A-4D4A-BA13-E199BFCC3AFB}" name="Richtwert_x000a_(m²/h)" dataDxfId="65"/>
    <tableColumn id="14" xr3:uid="{559CC49D-453E-49A4-B4A8-C6584DD4DB79}" name="Reinigungs-_x000a_fläche_x000a_(m²/Jahr)" dataDxfId="64"/>
    <tableColumn id="15" xr3:uid="{EC80B70B-C096-4E7D-8ECA-2F27813B97DD}" name="Reinigungs-_x000a_zeit_x000a_(h/Jahr)" dataDxfId="63"/>
    <tableColumn id="16" xr3:uid="{A9D70B52-EF9D-4561-98CA-22E634967783}" name="Netto-_x000a_Kosten_x000a_(€/Jahr)" dataDxfId="62"/>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59F29AE-9966-4F9D-B234-77CB082277BE}" name="Tabelle1325" displayName="Tabelle1325" ref="A5:R204" totalsRowShown="0" headerRowDxfId="61" dataDxfId="59" headerRowBorderDxfId="60" tableBorderDxfId="58" totalsRowBorderDxfId="57">
  <autoFilter ref="A5:R204" xr:uid="{00000000-0009-0000-0100-000002000000}"/>
  <tableColumns count="18">
    <tableColumn id="1" xr3:uid="{86A0317F-1F3C-457F-836F-1B35DDFE95E6}" name="lfd. Nr." dataDxfId="56"/>
    <tableColumn id="2" xr3:uid="{BE41D35A-E52F-40C6-94DA-E6211A4BA5C6}" name="Objekt" dataDxfId="55"/>
    <tableColumn id="23" xr3:uid="{356596E3-784F-4EB2-A2DD-826709FE6EE4}" name="Gebäude/ Bereich" dataDxfId="54"/>
    <tableColumn id="24" xr3:uid="{38515F58-DC84-48ED-A5BD-2E7306C380EA}" name="Liegenschaft" dataDxfId="53"/>
    <tableColumn id="3" xr3:uid="{FA115C9E-329C-4053-B87E-950D1E4FE29A}" name="Etage" dataDxfId="52"/>
    <tableColumn id="4" xr3:uid="{720F1023-A6C6-4204-BD2C-6C0DABF8C5D5}" name="Raum-Nr." dataDxfId="51"/>
    <tableColumn id="5" xr3:uid="{B2A70564-4792-4E11-8971-B18D4D934112}" name="Raum-_x000a_bezeichnung" dataDxfId="50"/>
    <tableColumn id="6" xr3:uid="{8F7B7F44-4DA2-4D1A-99C3-F201C09E2C5F}" name="Boden-_x000a_belag" dataDxfId="49"/>
    <tableColumn id="7" xr3:uid="{710C088D-EB18-4C0A-A23A-A26DC3A5C799}" name="Boden-_x000a_fläche_x000a_(m²)" dataDxfId="48"/>
    <tableColumn id="8" xr3:uid="{E9D03FD2-BAA3-4615-9143-46F2488D6F8D}" name="Besonderheiten" dataDxfId="47"/>
    <tableColumn id="17" xr3:uid="{825479C7-1D74-4E57-B92B-EBF9A902DE71}" name="Raumgruppe / LV Code" dataDxfId="46"/>
    <tableColumn id="9" xr3:uid="{9EDF41FB-18BA-4BB1-BB29-F02C5064C561}" name="Reinigungs-_x000a_häufigkeit" dataDxfId="45"/>
    <tableColumn id="11" xr3:uid="{1F8B369B-DAD9-402E-9901-837B36E4C846}" name="Reinigungs-_x000a_tage/Jahr" dataDxfId="44"/>
    <tableColumn id="12" xr3:uid="{9041D6B7-73FF-4CE4-8412-761423CA2029}" name="Stunden-verr.-satz_x000a_(€)" dataDxfId="43">
      <calculatedColumnFormula>'STVS Unterhaltsreinigung'!$F$66</calculatedColumnFormula>
    </tableColumn>
    <tableColumn id="13" xr3:uid="{C4C79A01-A55B-4818-9C81-7D16E202A624}" name="Richtwert_x000a_(m²/h)" dataDxfId="42"/>
    <tableColumn id="14" xr3:uid="{995A28D5-2DB3-4AE2-8CA3-FAEDA33618AC}" name="Reinigungs-_x000a_fläche_x000a_(m²/Jahr)" dataDxfId="41"/>
    <tableColumn id="15" xr3:uid="{E324235A-5412-4757-868B-0802B55E05B5}" name="Reinigungs-_x000a_zeit_x000a_(h/Jahr)" dataDxfId="40"/>
    <tableColumn id="16" xr3:uid="{98653E73-0590-49C6-B7F2-1F1A16FE47E9}" name="Netto-_x000a_Kosten_x000a_(€/Jahr)" dataDxfId="39"/>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5FD38004-DBC8-4DE0-8135-4EA95E76FBFE}" name="Tabelle1346" displayName="Tabelle1346" ref="A5:O15" totalsRowShown="0" headerRowDxfId="38" dataDxfId="36" headerRowBorderDxfId="37" tableBorderDxfId="35" totalsRowBorderDxfId="34">
  <autoFilter ref="A5:O15" xr:uid="{00000000-0009-0000-0100-000002000000}"/>
  <tableColumns count="15">
    <tableColumn id="1" xr3:uid="{C2A99299-DF1D-4508-A0EA-417A99E7DC04}" name="lfd. Nr." dataDxfId="33"/>
    <tableColumn id="2" xr3:uid="{C4C707EE-E05F-4148-A481-9019F82B3465}" name="Objekt" dataDxfId="32"/>
    <tableColumn id="23" xr3:uid="{70803963-5573-47DD-B113-40656E300A49}" name="Gebäude/ Bereich" dataDxfId="31"/>
    <tableColumn id="3" xr3:uid="{449CD0BA-3B21-4C23-930C-11F3D9AB2C8F}" name="Etage" dataDxfId="30"/>
    <tableColumn id="5" xr3:uid="{DA9E9DF6-BC2B-4546-9652-711358FD0F7E}" name="Leistungsart" dataDxfId="29"/>
    <tableColumn id="7" xr3:uid="{CF391D11-5B96-4BB4-A070-4BC26306E1F3}" name="Fenster-fläche_x000a_(m²)" dataDxfId="28"/>
    <tableColumn id="8" xr3:uid="{2D70AB3B-438F-4BC9-8E7C-7C8A9E0EB8A0}" name="Besonderheiten" dataDxfId="27"/>
    <tableColumn id="17" xr3:uid="{68878FB5-BBA6-4FC8-872E-CC83BD2EB842}" name="Raumgruppe / LV Code" dataDxfId="26"/>
    <tableColumn id="9" xr3:uid="{7DCE2DCF-5B69-45E6-95FD-8A6FD7963E95}" name="Reinigungs-_x000a_häufigkeit" dataDxfId="25"/>
    <tableColumn id="11" xr3:uid="{3A929173-1D79-48D9-8929-0930462EE1FF}" name="Reinigungs-_x000a_tage/Jahr" dataDxfId="24"/>
    <tableColumn id="12" xr3:uid="{829A5E90-6708-499C-A73E-507FF38D7BFF}" name="Stunden-verr.-satz_x000a_(€)" dataDxfId="23">
      <calculatedColumnFormula>'STVS Unterhaltsreinigung'!$F$66</calculatedColumnFormula>
    </tableColumn>
    <tableColumn id="13" xr3:uid="{5DCA4E92-996D-4D01-A2DB-111FC43EE9F6}" name="Richtwert_x000a_(m²/h)" dataDxfId="22"/>
    <tableColumn id="14" xr3:uid="{F2878839-3824-4A9E-BD4C-95329B95CFE5}" name="Reinigungs-_x000a_fläche_x000a_(m²/Jahr)" dataDxfId="21"/>
    <tableColumn id="15" xr3:uid="{C35FBECB-B191-4C5D-980F-8FF8CCCC0031}" name="Reinigungs-_x000a_zeit_x000a_(h/Jahr)" dataDxfId="20"/>
    <tableColumn id="16" xr3:uid="{8895506A-AD4D-46E2-BF4F-3C339D773D13}" name="Netto-_x000a_Kosten_x000a_(€/Jahr)" dataDxfId="19"/>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15176B4D-463C-4690-B12A-99E67AC5BBAB}" name="Tabelle13468" displayName="Tabelle13468" ref="A5:N14" totalsRowShown="0" headerRowDxfId="18" dataDxfId="16" headerRowBorderDxfId="17" tableBorderDxfId="15" totalsRowBorderDxfId="14">
  <autoFilter ref="A5:N14" xr:uid="{00000000-0009-0000-0100-000002000000}"/>
  <tableColumns count="14">
    <tableColumn id="1" xr3:uid="{D4A9A5B6-3827-4818-B564-BA8BCA4E5672}" name="lfd. Nr." dataDxfId="13"/>
    <tableColumn id="2" xr3:uid="{2D8A25F1-70DA-4961-ADA8-204911CFAAB5}" name="Objekt" dataDxfId="12"/>
    <tableColumn id="3" xr3:uid="{CE891F43-6DB3-429F-A2A2-AF4204522C9C}" name="Etage" dataDxfId="11"/>
    <tableColumn id="5" xr3:uid="{BA74F906-B318-42CA-9310-ABD69DDBD935}" name="Leistungsart" dataDxfId="10"/>
    <tableColumn id="7" xr3:uid="{FBBF855F-8F34-4B8B-9F41-BCF798456CF4}" name="Fenster-fläche_x000a_(m²)" dataDxfId="9"/>
    <tableColumn id="8" xr3:uid="{D4D40B7F-C061-41CA-8DAC-8D97DAEB3CB7}" name="Besonderheiten" dataDxfId="8"/>
    <tableColumn id="17" xr3:uid="{1DBB9FD4-DAB8-432E-B8AE-359101D7F00D}" name="Raumgruppe / LV Code" dataDxfId="7"/>
    <tableColumn id="9" xr3:uid="{8FC70162-9234-4DB5-A0B5-58B213385277}" name="Reinigungs-_x000a_häufigkeit" dataDxfId="6"/>
    <tableColumn id="11" xr3:uid="{7AFCB406-2FBE-4BA9-86BD-F5BF774139A3}" name="Reinigungs-_x000a_tage/Jahr" dataDxfId="5"/>
    <tableColumn id="12" xr3:uid="{B278D19C-9946-430D-94E6-182F641C2BDF}" name="Stunden-verr.-satz_x000a_(€)" dataDxfId="4">
      <calculatedColumnFormula>'STVS Unterhaltsreinigung'!$F$66</calculatedColumnFormula>
    </tableColumn>
    <tableColumn id="13" xr3:uid="{C6BA60FA-3EA1-401F-96E1-1AA7113FF6C8}" name="Richtwert_x000a_(m²/h)" dataDxfId="3"/>
    <tableColumn id="14" xr3:uid="{8E3E02F9-5971-4EF3-8264-F5345EA9C1E4}" name="Reinigungs-_x000a_fläche_x000a_(m²/Jahr)" dataDxfId="2"/>
    <tableColumn id="15" xr3:uid="{B28B2BA3-3DC9-4D15-86C1-FCC56F5ECD68}" name="Reinigungs-_x000a_zeit_x000a_(h/Jahr)" dataDxfId="1"/>
    <tableColumn id="16" xr3:uid="{D3FBE455-2411-4BC2-8F66-382A8D8AF2EF}" name="Netto-_x000a_Kosten_x000a_(€/Jahr)" dataDxfId="0"/>
  </tableColumns>
  <tableStyleInfo name="TableStyleMedium2" showFirstColumn="0" showLastColumn="0" showRowStripes="1" showColumnStripes="0"/>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workbookViewId="0">
      <selection activeCell="B9" sqref="B9:B16"/>
    </sheetView>
  </sheetViews>
  <sheetFormatPr baseColWidth="10" defaultRowHeight="14.6" x14ac:dyDescent="0.4"/>
  <cols>
    <col min="1" max="1" width="31.53515625" customWidth="1"/>
    <col min="2" max="2" width="49.84375" customWidth="1"/>
  </cols>
  <sheetData>
    <row r="1" spans="1:2" ht="15" x14ac:dyDescent="0.4">
      <c r="A1" s="9" t="s">
        <v>10</v>
      </c>
      <c r="B1" s="10"/>
    </row>
    <row r="2" spans="1:2" x14ac:dyDescent="0.4">
      <c r="A2" s="147"/>
      <c r="B2" s="148"/>
    </row>
    <row r="3" spans="1:2" x14ac:dyDescent="0.4">
      <c r="A3" s="149" t="s">
        <v>11</v>
      </c>
      <c r="B3" s="150" t="s">
        <v>138</v>
      </c>
    </row>
    <row r="4" spans="1:2" ht="28.5" customHeight="1" x14ac:dyDescent="0.4">
      <c r="A4" s="151" t="s">
        <v>12</v>
      </c>
      <c r="B4" s="152" t="s">
        <v>185</v>
      </c>
    </row>
    <row r="5" spans="1:2" ht="33.75" customHeight="1" x14ac:dyDescent="0.4">
      <c r="A5" s="151" t="s">
        <v>13</v>
      </c>
      <c r="B5" s="61" t="s">
        <v>546</v>
      </c>
    </row>
    <row r="6" spans="1:2" x14ac:dyDescent="0.4">
      <c r="A6" s="153" t="s">
        <v>14</v>
      </c>
      <c r="B6" s="62" t="s">
        <v>155</v>
      </c>
    </row>
    <row r="7" spans="1:2" x14ac:dyDescent="0.4">
      <c r="A7" s="154"/>
      <c r="B7" s="148"/>
    </row>
    <row r="8" spans="1:2" x14ac:dyDescent="0.4">
      <c r="A8" s="149" t="s">
        <v>15</v>
      </c>
      <c r="B8" s="148"/>
    </row>
    <row r="9" spans="1:2" x14ac:dyDescent="0.4">
      <c r="A9" s="151" t="s">
        <v>16</v>
      </c>
      <c r="B9" s="53"/>
    </row>
    <row r="10" spans="1:2" x14ac:dyDescent="0.4">
      <c r="A10" s="147" t="s">
        <v>17</v>
      </c>
      <c r="B10" s="53"/>
    </row>
    <row r="11" spans="1:2" x14ac:dyDescent="0.4">
      <c r="A11" s="154" t="s">
        <v>18</v>
      </c>
      <c r="B11" s="54"/>
    </row>
    <row r="12" spans="1:2" x14ac:dyDescent="0.4">
      <c r="A12" s="154" t="s">
        <v>186</v>
      </c>
      <c r="B12" s="54"/>
    </row>
    <row r="13" spans="1:2" x14ac:dyDescent="0.4">
      <c r="A13" s="154" t="s">
        <v>19</v>
      </c>
      <c r="B13" s="54"/>
    </row>
    <row r="14" spans="1:2" x14ac:dyDescent="0.4">
      <c r="A14" s="154" t="s">
        <v>20</v>
      </c>
      <c r="B14" s="54"/>
    </row>
    <row r="15" spans="1:2" x14ac:dyDescent="0.4">
      <c r="A15" s="154" t="s">
        <v>21</v>
      </c>
      <c r="B15" s="54"/>
    </row>
    <row r="16" spans="1:2" ht="15" thickBot="1" x14ac:dyDescent="0.45">
      <c r="A16" s="11" t="s">
        <v>22</v>
      </c>
      <c r="B16" s="155"/>
    </row>
  </sheetData>
  <sheetProtection algorithmName="SHA-512" hashValue="4BYhoZM2DaxPZVds3KeW3RGnQGi/bwzEgDqyB3fZa/x4f+Fivn9ZRdSX0AXRs08RMWaTQH/nWzp2e7irUxxfmQ==" saltValue="cZ9cBzJfiLsAFf9VgFiR1A==" spinCount="100000" sheet="1" objects="1" scenarios="1"/>
  <pageMargins left="0.70866141732283472" right="0.70866141732283472" top="0.78740157480314965" bottom="0.78740157480314965" header="0.31496062992125984" footer="0.31496062992125984"/>
  <pageSetup paperSize="9" fitToHeight="0" orientation="portrait" r:id="rId1"/>
  <headerFooter>
    <oddFooter>&amp;L&amp;P/&amp;N&amp;C&amp;F&amp;R&amp;A</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77766E-2EC4-4207-9855-F9BDEF891F99}">
  <sheetPr>
    <tabColor rgb="FF92D050"/>
    <pageSetUpPr fitToPage="1"/>
  </sheetPr>
  <dimension ref="A1:T15"/>
  <sheetViews>
    <sheetView zoomScale="85" zoomScaleNormal="85" workbookViewId="0">
      <selection activeCell="L7" sqref="L7:L15"/>
    </sheetView>
  </sheetViews>
  <sheetFormatPr baseColWidth="10" defaultColWidth="10.84375" defaultRowHeight="14.6" x14ac:dyDescent="0.4"/>
  <cols>
    <col min="1" max="1" width="10.84375" style="57" bestFit="1" customWidth="1"/>
    <col min="2" max="2" width="16" style="57" customWidth="1"/>
    <col min="3" max="3" width="12.84375" style="57" customWidth="1"/>
    <col min="4" max="4" width="10.53515625" style="57" bestFit="1" customWidth="1"/>
    <col min="5" max="5" width="37.3828125" style="57" customWidth="1"/>
    <col min="6" max="6" width="12" style="57" bestFit="1" customWidth="1"/>
    <col min="7" max="8" width="15.84375" style="57" customWidth="1"/>
    <col min="9" max="9" width="14.53515625" style="57" customWidth="1"/>
    <col min="10" max="12" width="10.84375" style="57"/>
    <col min="13" max="13" width="16.3828125" style="57" bestFit="1" customWidth="1"/>
    <col min="14" max="14" width="15.15234375" style="57" bestFit="1" customWidth="1"/>
    <col min="15" max="15" width="15.53515625" style="57" customWidth="1"/>
    <col min="16" max="16" width="10.84375" style="57"/>
    <col min="17" max="17" width="31.3046875" style="57" customWidth="1"/>
    <col min="18" max="20" width="10.53515625" style="57" bestFit="1" customWidth="1"/>
    <col min="21" max="16384" width="10.84375" style="57"/>
  </cols>
  <sheetData>
    <row r="1" spans="1:20" ht="23.25" customHeight="1" x14ac:dyDescent="0.4">
      <c r="A1" s="246" t="s">
        <v>132</v>
      </c>
      <c r="B1" s="246"/>
      <c r="C1" s="247"/>
      <c r="D1" s="246"/>
      <c r="E1" s="246"/>
      <c r="F1" s="246"/>
      <c r="G1" s="246"/>
      <c r="H1" s="247"/>
      <c r="I1" s="246"/>
      <c r="J1" s="246"/>
      <c r="K1" s="246"/>
      <c r="L1" s="246"/>
      <c r="M1" s="246"/>
      <c r="N1" s="246"/>
      <c r="O1" s="246"/>
    </row>
    <row r="2" spans="1:20" ht="23.25" customHeight="1" x14ac:dyDescent="0.4">
      <c r="A2" s="246" t="str">
        <f>Stammdaten!B5</f>
        <v xml:space="preserve">Unterhalts-, Glas - und Grundreinigung </v>
      </c>
      <c r="B2" s="246"/>
      <c r="C2" s="247"/>
      <c r="D2" s="246"/>
      <c r="E2" s="246"/>
      <c r="F2" s="246"/>
      <c r="G2" s="246"/>
      <c r="H2" s="247"/>
      <c r="I2" s="246"/>
      <c r="J2" s="246"/>
      <c r="K2" s="246"/>
      <c r="L2" s="246"/>
      <c r="M2" s="246"/>
      <c r="N2" s="246"/>
      <c r="O2" s="246"/>
    </row>
    <row r="3" spans="1:20" ht="23.25" customHeight="1" x14ac:dyDescent="0.4">
      <c r="A3" s="58" t="s">
        <v>23</v>
      </c>
      <c r="B3" s="248">
        <f>Stammdaten!B9</f>
        <v>0</v>
      </c>
      <c r="C3" s="249"/>
      <c r="D3" s="248"/>
      <c r="E3" s="248"/>
      <c r="F3" s="248"/>
      <c r="G3" s="248"/>
      <c r="H3" s="249"/>
      <c r="I3" s="248"/>
      <c r="J3" s="248"/>
      <c r="K3" s="248"/>
      <c r="L3" s="248"/>
      <c r="M3" s="248"/>
      <c r="N3" s="248"/>
      <c r="O3" s="248"/>
    </row>
    <row r="4" spans="1:20" x14ac:dyDescent="0.4">
      <c r="A4" s="12"/>
      <c r="B4" s="12"/>
      <c r="C4" s="64"/>
      <c r="D4" s="65"/>
      <c r="E4" s="12"/>
      <c r="F4" s="12"/>
      <c r="G4" s="12"/>
      <c r="H4" s="64"/>
      <c r="I4" s="59"/>
      <c r="J4" s="12"/>
      <c r="K4" s="12"/>
      <c r="L4" s="12"/>
      <c r="M4" s="12"/>
      <c r="N4" s="12"/>
      <c r="O4" s="12"/>
    </row>
    <row r="5" spans="1:20" ht="41.15" x14ac:dyDescent="0.4">
      <c r="A5" s="56" t="s">
        <v>0</v>
      </c>
      <c r="B5" s="60" t="s">
        <v>137</v>
      </c>
      <c r="C5" s="66" t="s">
        <v>145</v>
      </c>
      <c r="D5" s="60" t="s">
        <v>131</v>
      </c>
      <c r="E5" s="60" t="s">
        <v>547</v>
      </c>
      <c r="F5" s="67" t="s">
        <v>549</v>
      </c>
      <c r="G5" s="67" t="s">
        <v>123</v>
      </c>
      <c r="H5" s="80" t="s">
        <v>146</v>
      </c>
      <c r="I5" s="67" t="s">
        <v>116</v>
      </c>
      <c r="J5" s="84" t="s">
        <v>4</v>
      </c>
      <c r="K5" s="60" t="s">
        <v>5</v>
      </c>
      <c r="L5" s="60" t="s">
        <v>6</v>
      </c>
      <c r="M5" s="60" t="s">
        <v>7</v>
      </c>
      <c r="N5" s="60" t="s">
        <v>8</v>
      </c>
      <c r="O5" s="60" t="s">
        <v>9</v>
      </c>
      <c r="Q5" s="63" t="s">
        <v>152</v>
      </c>
      <c r="R5" s="63" t="s">
        <v>133</v>
      </c>
      <c r="S5" s="63" t="s">
        <v>134</v>
      </c>
      <c r="T5" s="63" t="s">
        <v>135</v>
      </c>
    </row>
    <row r="6" spans="1:20" ht="26.25" customHeight="1" thickBot="1" x14ac:dyDescent="0.45">
      <c r="A6" s="162" t="s">
        <v>120</v>
      </c>
      <c r="B6" s="163"/>
      <c r="C6" s="163"/>
      <c r="D6" s="163"/>
      <c r="E6" s="163"/>
      <c r="F6" s="164" t="s">
        <v>548</v>
      </c>
      <c r="G6" s="165"/>
      <c r="H6" s="165"/>
      <c r="I6" s="165"/>
      <c r="J6" s="166"/>
      <c r="K6" s="167"/>
      <c r="L6" s="162"/>
      <c r="M6" s="164">
        <f>SUM(M7:M87)</f>
        <v>1197.6600000000001</v>
      </c>
      <c r="N6" s="164">
        <f>SUM(N7:N87)</f>
        <v>0</v>
      </c>
      <c r="O6" s="164">
        <f>SUM(O7:O87)</f>
        <v>0</v>
      </c>
      <c r="Q6" s="101" t="s">
        <v>560</v>
      </c>
      <c r="R6" s="100">
        <f>SUMIFS($M$7:$M$87,$H$7:$H$87,"Glas*")</f>
        <v>1197.6600000000001</v>
      </c>
      <c r="S6" s="100">
        <f>SUMIFS($N$7:$N$87,$H$7:$H$87,"Glas*")</f>
        <v>0</v>
      </c>
      <c r="T6" s="99">
        <f>IFERROR(R6/S6,0)</f>
        <v>0</v>
      </c>
    </row>
    <row r="7" spans="1:20" ht="90.45" thickBot="1" x14ac:dyDescent="0.45">
      <c r="A7" s="168">
        <v>1</v>
      </c>
      <c r="B7" s="169" t="s">
        <v>187</v>
      </c>
      <c r="C7" s="170" t="s">
        <v>188</v>
      </c>
      <c r="D7" s="171" t="s">
        <v>543</v>
      </c>
      <c r="E7" s="173" t="s">
        <v>551</v>
      </c>
      <c r="F7" s="175">
        <v>128.21</v>
      </c>
      <c r="G7" s="176" t="s">
        <v>553</v>
      </c>
      <c r="H7" s="177" t="s">
        <v>550</v>
      </c>
      <c r="I7" s="176" t="s">
        <v>540</v>
      </c>
      <c r="J7" s="176">
        <v>1</v>
      </c>
      <c r="K7" s="178" t="e">
        <f>'STVS Glasreinigung'!$F$66</f>
        <v>#DIV/0!</v>
      </c>
      <c r="L7" s="179"/>
      <c r="M7" s="180">
        <f>Tabelle1346[[#This Row],[Fenster-fläche
(m²)]]*Tabelle1346[[#This Row],[Reinigungs-
tage/Jahr]]</f>
        <v>128.21</v>
      </c>
      <c r="N7" s="180">
        <f>IFERROR(Tabelle1346[[#This Row],[Reinigungs-
fläche
(m²/Jahr)]]/Tabelle1346[[#This Row],[Richtwert
(m²/h)]],0)</f>
        <v>0</v>
      </c>
      <c r="O7" s="181">
        <f>IFERROR(Tabelle1346[[#This Row],[Reinigungs-
zeit
(h/Jahr)]]*Tabelle1346[[#This Row],[Stunden-verr.-satz
(€)]],0)</f>
        <v>0</v>
      </c>
    </row>
    <row r="8" spans="1:20" ht="90.45" thickBot="1" x14ac:dyDescent="0.45">
      <c r="A8" s="182">
        <v>2</v>
      </c>
      <c r="B8" s="183" t="s">
        <v>187</v>
      </c>
      <c r="C8" s="184" t="s">
        <v>188</v>
      </c>
      <c r="D8" s="118" t="s">
        <v>544</v>
      </c>
      <c r="E8" s="208" t="s">
        <v>551</v>
      </c>
      <c r="F8" s="188">
        <v>124.04</v>
      </c>
      <c r="G8" s="127" t="s">
        <v>553</v>
      </c>
      <c r="H8" s="128" t="s">
        <v>550</v>
      </c>
      <c r="I8" s="127" t="s">
        <v>540</v>
      </c>
      <c r="J8" s="127">
        <v>1</v>
      </c>
      <c r="K8" s="178" t="e">
        <f>'STVS Glasreinigung'!$F$66</f>
        <v>#DIV/0!</v>
      </c>
      <c r="L8" s="189"/>
      <c r="M8" s="190">
        <f>Tabelle1346[[#This Row],[Fenster-fläche
(m²)]]*Tabelle1346[[#This Row],[Reinigungs-
tage/Jahr]]</f>
        <v>124.04</v>
      </c>
      <c r="N8" s="190">
        <f>IFERROR(Tabelle1346[[#This Row],[Reinigungs-
fläche
(m²/Jahr)]]/Tabelle1346[[#This Row],[Richtwert
(m²/h)]],0)</f>
        <v>0</v>
      </c>
      <c r="O8" s="191">
        <f>IFERROR(Tabelle1346[[#This Row],[Reinigungs-
zeit
(h/Jahr)]]*Tabelle1346[[#This Row],[Stunden-verr.-satz
(€)]],0)</f>
        <v>0</v>
      </c>
    </row>
    <row r="9" spans="1:20" ht="90.45" thickBot="1" x14ac:dyDescent="0.45">
      <c r="A9" s="182">
        <v>3</v>
      </c>
      <c r="B9" s="183" t="s">
        <v>187</v>
      </c>
      <c r="C9" s="184" t="s">
        <v>188</v>
      </c>
      <c r="D9" s="118" t="s">
        <v>552</v>
      </c>
      <c r="E9" s="208" t="s">
        <v>551</v>
      </c>
      <c r="F9" s="188">
        <v>128.21</v>
      </c>
      <c r="G9" s="127" t="s">
        <v>553</v>
      </c>
      <c r="H9" s="128" t="s">
        <v>550</v>
      </c>
      <c r="I9" s="127" t="s">
        <v>540</v>
      </c>
      <c r="J9" s="127">
        <v>1</v>
      </c>
      <c r="K9" s="178" t="e">
        <f>'STVS Glasreinigung'!$F$66</f>
        <v>#DIV/0!</v>
      </c>
      <c r="L9" s="189"/>
      <c r="M9" s="190">
        <f>Tabelle1346[[#This Row],[Fenster-fläche
(m²)]]*Tabelle1346[[#This Row],[Reinigungs-
tage/Jahr]]</f>
        <v>128.21</v>
      </c>
      <c r="N9" s="190">
        <f>IFERROR(Tabelle1346[[#This Row],[Reinigungs-
fläche
(m²/Jahr)]]/Tabelle1346[[#This Row],[Richtwert
(m²/h)]],0)</f>
        <v>0</v>
      </c>
      <c r="O9" s="191">
        <f>IFERROR(Tabelle1346[[#This Row],[Reinigungs-
zeit
(h/Jahr)]]*Tabelle1346[[#This Row],[Stunden-verr.-satz
(€)]],0)</f>
        <v>0</v>
      </c>
    </row>
    <row r="10" spans="1:20" ht="60.45" thickBot="1" x14ac:dyDescent="0.45">
      <c r="A10" s="182">
        <v>4</v>
      </c>
      <c r="B10" s="183" t="s">
        <v>187</v>
      </c>
      <c r="C10" s="184" t="s">
        <v>188</v>
      </c>
      <c r="D10" s="118" t="s">
        <v>554</v>
      </c>
      <c r="E10" s="208" t="s">
        <v>558</v>
      </c>
      <c r="F10" s="188">
        <v>527.91999999999996</v>
      </c>
      <c r="G10" s="127" t="s">
        <v>555</v>
      </c>
      <c r="H10" s="128" t="s">
        <v>550</v>
      </c>
      <c r="I10" s="127" t="s">
        <v>540</v>
      </c>
      <c r="J10" s="127">
        <v>1</v>
      </c>
      <c r="K10" s="178" t="e">
        <f>'STVS Glasreinigung'!$F$66</f>
        <v>#DIV/0!</v>
      </c>
      <c r="L10" s="189"/>
      <c r="M10" s="190">
        <f>Tabelle1346[[#This Row],[Fenster-fläche
(m²)]]*Tabelle1346[[#This Row],[Reinigungs-
tage/Jahr]]</f>
        <v>527.91999999999996</v>
      </c>
      <c r="N10" s="190">
        <f>IFERROR(Tabelle1346[[#This Row],[Reinigungs-
fläche
(m²/Jahr)]]/Tabelle1346[[#This Row],[Richtwert
(m²/h)]],0)</f>
        <v>0</v>
      </c>
      <c r="O10" s="191">
        <f>IFERROR(Tabelle1346[[#This Row],[Reinigungs-
zeit
(h/Jahr)]]*Tabelle1346[[#This Row],[Stunden-verr.-satz
(€)]],0)</f>
        <v>0</v>
      </c>
    </row>
    <row r="11" spans="1:20" ht="60.45" thickBot="1" x14ac:dyDescent="0.45">
      <c r="A11" s="182">
        <v>5</v>
      </c>
      <c r="B11" s="183" t="s">
        <v>187</v>
      </c>
      <c r="C11" s="184" t="s">
        <v>188</v>
      </c>
      <c r="D11" s="118" t="s">
        <v>554</v>
      </c>
      <c r="E11" s="186" t="s">
        <v>556</v>
      </c>
      <c r="F11" s="188">
        <v>1.3</v>
      </c>
      <c r="G11" s="127" t="s">
        <v>555</v>
      </c>
      <c r="H11" s="128" t="s">
        <v>550</v>
      </c>
      <c r="I11" s="127" t="s">
        <v>540</v>
      </c>
      <c r="J11" s="127">
        <v>1</v>
      </c>
      <c r="K11" s="178" t="e">
        <f>'STVS Glasreinigung'!$F$66</f>
        <v>#DIV/0!</v>
      </c>
      <c r="L11" s="189"/>
      <c r="M11" s="190">
        <f>Tabelle1346[[#This Row],[Fenster-fläche
(m²)]]*Tabelle1346[[#This Row],[Reinigungs-
tage/Jahr]]</f>
        <v>1.3</v>
      </c>
      <c r="N11" s="190">
        <f>IFERROR(Tabelle1346[[#This Row],[Reinigungs-
fläche
(m²/Jahr)]]/Tabelle1346[[#This Row],[Richtwert
(m²/h)]],0)</f>
        <v>0</v>
      </c>
      <c r="O11" s="191">
        <f>IFERROR(Tabelle1346[[#This Row],[Reinigungs-
zeit
(h/Jahr)]]*Tabelle1346[[#This Row],[Stunden-verr.-satz
(€)]],0)</f>
        <v>0</v>
      </c>
    </row>
    <row r="12" spans="1:20" ht="60.45" thickBot="1" x14ac:dyDescent="0.45">
      <c r="A12" s="182">
        <v>6</v>
      </c>
      <c r="B12" s="183" t="s">
        <v>187</v>
      </c>
      <c r="C12" s="184" t="s">
        <v>188</v>
      </c>
      <c r="D12" s="118" t="s">
        <v>554</v>
      </c>
      <c r="E12" s="186" t="s">
        <v>557</v>
      </c>
      <c r="F12" s="188">
        <v>4.5</v>
      </c>
      <c r="G12" s="127" t="s">
        <v>555</v>
      </c>
      <c r="H12" s="128" t="s">
        <v>550</v>
      </c>
      <c r="I12" s="127" t="s">
        <v>540</v>
      </c>
      <c r="J12" s="127">
        <v>1</v>
      </c>
      <c r="K12" s="178" t="e">
        <f>'STVS Glasreinigung'!$F$66</f>
        <v>#DIV/0!</v>
      </c>
      <c r="L12" s="189"/>
      <c r="M12" s="190">
        <f>Tabelle1346[[#This Row],[Fenster-fläche
(m²)]]*Tabelle1346[[#This Row],[Reinigungs-
tage/Jahr]]</f>
        <v>4.5</v>
      </c>
      <c r="N12" s="190">
        <f>IFERROR(Tabelle1346[[#This Row],[Reinigungs-
fläche
(m²/Jahr)]]/Tabelle1346[[#This Row],[Richtwert
(m²/h)]],0)</f>
        <v>0</v>
      </c>
      <c r="O12" s="191">
        <f>IFERROR(Tabelle1346[[#This Row],[Reinigungs-
zeit
(h/Jahr)]]*Tabelle1346[[#This Row],[Stunden-verr.-satz
(€)]],0)</f>
        <v>0</v>
      </c>
    </row>
    <row r="13" spans="1:20" ht="90.45" thickBot="1" x14ac:dyDescent="0.45">
      <c r="A13" s="182">
        <v>7</v>
      </c>
      <c r="B13" s="183" t="s">
        <v>187</v>
      </c>
      <c r="C13" s="184" t="s">
        <v>238</v>
      </c>
      <c r="D13" s="118"/>
      <c r="E13" s="208" t="s">
        <v>551</v>
      </c>
      <c r="F13" s="188">
        <v>104.21</v>
      </c>
      <c r="G13" s="127" t="s">
        <v>553</v>
      </c>
      <c r="H13" s="128" t="s">
        <v>550</v>
      </c>
      <c r="I13" s="127" t="s">
        <v>540</v>
      </c>
      <c r="J13" s="127">
        <v>1</v>
      </c>
      <c r="K13" s="178" t="e">
        <f>'STVS Glasreinigung'!$F$66</f>
        <v>#DIV/0!</v>
      </c>
      <c r="L13" s="189"/>
      <c r="M13" s="190">
        <f>Tabelle1346[[#This Row],[Fenster-fläche
(m²)]]*Tabelle1346[[#This Row],[Reinigungs-
tage/Jahr]]</f>
        <v>104.21</v>
      </c>
      <c r="N13" s="190">
        <f>IFERROR(Tabelle1346[[#This Row],[Reinigungs-
fläche
(m²/Jahr)]]/Tabelle1346[[#This Row],[Richtwert
(m²/h)]],0)</f>
        <v>0</v>
      </c>
      <c r="O13" s="191">
        <f>IFERROR(Tabelle1346[[#This Row],[Reinigungs-
zeit
(h/Jahr)]]*Tabelle1346[[#This Row],[Stunden-verr.-satz
(€)]],0)</f>
        <v>0</v>
      </c>
    </row>
    <row r="14" spans="1:20" ht="60.45" thickBot="1" x14ac:dyDescent="0.45">
      <c r="A14" s="182">
        <v>8</v>
      </c>
      <c r="B14" s="183" t="s">
        <v>187</v>
      </c>
      <c r="C14" s="184" t="s">
        <v>238</v>
      </c>
      <c r="D14" s="118"/>
      <c r="E14" s="208" t="s">
        <v>558</v>
      </c>
      <c r="F14" s="188">
        <v>156.77000000000001</v>
      </c>
      <c r="G14" s="127" t="s">
        <v>555</v>
      </c>
      <c r="H14" s="128" t="s">
        <v>550</v>
      </c>
      <c r="I14" s="127" t="s">
        <v>540</v>
      </c>
      <c r="J14" s="127">
        <v>1</v>
      </c>
      <c r="K14" s="178" t="e">
        <f>'STVS Glasreinigung'!$F$66</f>
        <v>#DIV/0!</v>
      </c>
      <c r="L14" s="189"/>
      <c r="M14" s="190">
        <f>Tabelle1346[[#This Row],[Fenster-fläche
(m²)]]*Tabelle1346[[#This Row],[Reinigungs-
tage/Jahr]]</f>
        <v>156.77000000000001</v>
      </c>
      <c r="N14" s="190">
        <f>IFERROR(Tabelle1346[[#This Row],[Reinigungs-
fläche
(m²/Jahr)]]/Tabelle1346[[#This Row],[Richtwert
(m²/h)]],0)</f>
        <v>0</v>
      </c>
      <c r="O14" s="191">
        <f>IFERROR(Tabelle1346[[#This Row],[Reinigungs-
zeit
(h/Jahr)]]*Tabelle1346[[#This Row],[Stunden-verr.-satz
(€)]],0)</f>
        <v>0</v>
      </c>
    </row>
    <row r="15" spans="1:20" ht="60.45" thickBot="1" x14ac:dyDescent="0.45">
      <c r="A15" s="209">
        <v>9</v>
      </c>
      <c r="B15" s="210" t="s">
        <v>187</v>
      </c>
      <c r="C15" s="211" t="s">
        <v>559</v>
      </c>
      <c r="D15" s="212"/>
      <c r="E15" s="213" t="s">
        <v>556</v>
      </c>
      <c r="F15" s="218">
        <v>22.5</v>
      </c>
      <c r="G15" s="214" t="s">
        <v>555</v>
      </c>
      <c r="H15" s="215" t="s">
        <v>550</v>
      </c>
      <c r="I15" s="214" t="s">
        <v>540</v>
      </c>
      <c r="J15" s="214">
        <v>1</v>
      </c>
      <c r="K15" s="178" t="e">
        <f>'STVS Glasreinigung'!$F$66</f>
        <v>#DIV/0!</v>
      </c>
      <c r="L15" s="207"/>
      <c r="M15" s="216">
        <f>Tabelle1346[[#This Row],[Fenster-fläche
(m²)]]*Tabelle1346[[#This Row],[Reinigungs-
tage/Jahr]]</f>
        <v>22.5</v>
      </c>
      <c r="N15" s="216">
        <f>IFERROR(Tabelle1346[[#This Row],[Reinigungs-
fläche
(m²/Jahr)]]/Tabelle1346[[#This Row],[Richtwert
(m²/h)]],0)</f>
        <v>0</v>
      </c>
      <c r="O15" s="217">
        <f>IFERROR(Tabelle1346[[#This Row],[Reinigungs-
zeit
(h/Jahr)]]*Tabelle1346[[#This Row],[Stunden-verr.-satz
(€)]],0)</f>
        <v>0</v>
      </c>
    </row>
  </sheetData>
  <sheetProtection algorithmName="SHA-512" hashValue="4LHRk7C+Rm0mavjqtOQ9q3D4Y4x7ZBKsVQzsUXxUktdxX+gU49k9GArBLJmWgL7/7kaCbk6fojjCxI30vM1Y1w==" saltValue="YsaYuz2oUWGtW2BSgW5iOA==" spinCount="100000" sheet="1" objects="1" scenarios="1"/>
  <mergeCells count="3">
    <mergeCell ref="A1:O1"/>
    <mergeCell ref="A2:O2"/>
    <mergeCell ref="B3:O3"/>
  </mergeCells>
  <phoneticPr fontId="37" type="noConversion"/>
  <pageMargins left="0.70866141732283472" right="0.70866141732283472" top="0.78740157480314965" bottom="0.78740157480314965" header="0.31496062992125984" footer="0.31496062992125984"/>
  <pageSetup paperSize="9" scale="38" fitToHeight="0" orientation="landscape" r:id="rId1"/>
  <headerFooter>
    <oddFooter>&amp;L&amp;P/&amp;N&amp;C&amp;F&amp;R&amp;A</oddFooter>
  </headerFooter>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FD1D30-3B09-4E65-9490-ECCF38C852D7}">
  <sheetPr>
    <tabColor rgb="FF92D050"/>
    <pageSetUpPr fitToPage="1"/>
  </sheetPr>
  <dimension ref="A1:S14"/>
  <sheetViews>
    <sheetView topLeftCell="A11" zoomScale="85" zoomScaleNormal="85" workbookViewId="0">
      <selection activeCell="H19" sqref="H19"/>
    </sheetView>
  </sheetViews>
  <sheetFormatPr baseColWidth="10" defaultColWidth="10.84375" defaultRowHeight="14.6" x14ac:dyDescent="0.4"/>
  <cols>
    <col min="1" max="1" width="10.84375" style="57" bestFit="1" customWidth="1"/>
    <col min="2" max="2" width="16" style="57" customWidth="1"/>
    <col min="3" max="3" width="10.53515625" style="57" bestFit="1" customWidth="1"/>
    <col min="4" max="4" width="37.3828125" style="57" customWidth="1"/>
    <col min="5" max="5" width="12" style="57" bestFit="1" customWidth="1"/>
    <col min="6" max="7" width="15.84375" style="57" customWidth="1"/>
    <col min="8" max="8" width="14.53515625" style="57" customWidth="1"/>
    <col min="9" max="11" width="10.84375" style="57"/>
    <col min="12" max="12" width="16.3828125" style="57" bestFit="1" customWidth="1"/>
    <col min="13" max="13" width="15.15234375" style="57" bestFit="1" customWidth="1"/>
    <col min="14" max="14" width="15.53515625" style="57" customWidth="1"/>
    <col min="15" max="15" width="10.84375" style="57"/>
    <col min="16" max="16" width="31.3046875" style="57" customWidth="1"/>
    <col min="17" max="19" width="10.53515625" style="57" bestFit="1" customWidth="1"/>
    <col min="20" max="16384" width="10.84375" style="57"/>
  </cols>
  <sheetData>
    <row r="1" spans="1:19" ht="23.25" customHeight="1" x14ac:dyDescent="0.4">
      <c r="A1" s="246" t="s">
        <v>132</v>
      </c>
      <c r="B1" s="246"/>
      <c r="C1" s="246"/>
      <c r="D1" s="246"/>
      <c r="E1" s="246"/>
      <c r="F1" s="246"/>
      <c r="G1" s="247"/>
      <c r="H1" s="246"/>
      <c r="I1" s="246"/>
      <c r="J1" s="246"/>
      <c r="K1" s="246"/>
      <c r="L1" s="246"/>
      <c r="M1" s="246"/>
      <c r="N1" s="246"/>
    </row>
    <row r="2" spans="1:19" ht="23.25" customHeight="1" x14ac:dyDescent="0.4">
      <c r="A2" s="246" t="str">
        <f>Stammdaten!B5</f>
        <v xml:space="preserve">Unterhalts-, Glas - und Grundreinigung </v>
      </c>
      <c r="B2" s="246"/>
      <c r="C2" s="246"/>
      <c r="D2" s="246"/>
      <c r="E2" s="246"/>
      <c r="F2" s="246"/>
      <c r="G2" s="247"/>
      <c r="H2" s="246"/>
      <c r="I2" s="246"/>
      <c r="J2" s="246"/>
      <c r="K2" s="246"/>
      <c r="L2" s="246"/>
      <c r="M2" s="246"/>
      <c r="N2" s="246"/>
    </row>
    <row r="3" spans="1:19" ht="23.25" customHeight="1" x14ac:dyDescent="0.4">
      <c r="A3" s="58" t="s">
        <v>23</v>
      </c>
      <c r="B3" s="248">
        <f>Stammdaten!B9</f>
        <v>0</v>
      </c>
      <c r="C3" s="248"/>
      <c r="D3" s="248"/>
      <c r="E3" s="248"/>
      <c r="F3" s="248"/>
      <c r="G3" s="249"/>
      <c r="H3" s="248"/>
      <c r="I3" s="248"/>
      <c r="J3" s="248"/>
      <c r="K3" s="248"/>
      <c r="L3" s="248"/>
      <c r="M3" s="248"/>
      <c r="N3" s="248"/>
    </row>
    <row r="4" spans="1:19" x14ac:dyDescent="0.4">
      <c r="A4" s="12"/>
      <c r="B4" s="12"/>
      <c r="C4" s="65"/>
      <c r="D4" s="12"/>
      <c r="E4" s="12"/>
      <c r="F4" s="12"/>
      <c r="G4" s="64"/>
      <c r="H4" s="59"/>
      <c r="I4" s="12"/>
      <c r="J4" s="12"/>
      <c r="K4" s="12"/>
      <c r="L4" s="12"/>
      <c r="M4" s="12"/>
      <c r="N4" s="12"/>
    </row>
    <row r="5" spans="1:19" ht="41.15" x14ac:dyDescent="0.4">
      <c r="A5" s="56" t="s">
        <v>0</v>
      </c>
      <c r="B5" s="60" t="s">
        <v>137</v>
      </c>
      <c r="C5" s="60" t="s">
        <v>131</v>
      </c>
      <c r="D5" s="60" t="s">
        <v>547</v>
      </c>
      <c r="E5" s="67" t="s">
        <v>549</v>
      </c>
      <c r="F5" s="67" t="s">
        <v>123</v>
      </c>
      <c r="G5" s="80" t="s">
        <v>146</v>
      </c>
      <c r="H5" s="67" t="s">
        <v>116</v>
      </c>
      <c r="I5" s="84" t="s">
        <v>4</v>
      </c>
      <c r="J5" s="60" t="s">
        <v>5</v>
      </c>
      <c r="K5" s="60" t="s">
        <v>6</v>
      </c>
      <c r="L5" s="60" t="s">
        <v>7</v>
      </c>
      <c r="M5" s="60" t="s">
        <v>8</v>
      </c>
      <c r="N5" s="60" t="s">
        <v>9</v>
      </c>
      <c r="P5" s="63" t="s">
        <v>152</v>
      </c>
      <c r="Q5" s="63" t="s">
        <v>133</v>
      </c>
      <c r="R5" s="63" t="s">
        <v>134</v>
      </c>
      <c r="S5" s="63" t="s">
        <v>135</v>
      </c>
    </row>
    <row r="6" spans="1:19" ht="26.25" customHeight="1" thickBot="1" x14ac:dyDescent="0.45">
      <c r="A6" s="162" t="s">
        <v>120</v>
      </c>
      <c r="B6" s="163"/>
      <c r="C6" s="163"/>
      <c r="D6" s="163"/>
      <c r="E6" s="164" t="s">
        <v>548</v>
      </c>
      <c r="F6" s="165"/>
      <c r="G6" s="165"/>
      <c r="H6" s="165"/>
      <c r="I6" s="166"/>
      <c r="J6" s="167"/>
      <c r="K6" s="162"/>
      <c r="L6" s="164">
        <f>SUM(L7:L86)</f>
        <v>864.14</v>
      </c>
      <c r="M6" s="164">
        <f>SUM(M7:M86)</f>
        <v>0</v>
      </c>
      <c r="N6" s="164">
        <f>SUM(N7:N86)</f>
        <v>0</v>
      </c>
      <c r="P6" s="101" t="s">
        <v>560</v>
      </c>
      <c r="Q6" s="100">
        <f>SUMIFS($L$7:$L$86,$G$7:$G$86,"Glas*")</f>
        <v>864.14</v>
      </c>
      <c r="R6" s="100">
        <f>SUMIFS($M$7:$M$86,$G$7:$G$86,"Glas*")</f>
        <v>0</v>
      </c>
      <c r="S6" s="99">
        <f>IFERROR(Q6/R6,0)</f>
        <v>0</v>
      </c>
    </row>
    <row r="7" spans="1:19" ht="60.45" thickBot="1" x14ac:dyDescent="0.45">
      <c r="A7" s="168">
        <v>1</v>
      </c>
      <c r="B7" s="127" t="s">
        <v>348</v>
      </c>
      <c r="C7" s="171" t="s">
        <v>341</v>
      </c>
      <c r="D7" s="173" t="s">
        <v>551</v>
      </c>
      <c r="E7" s="175">
        <v>200.51</v>
      </c>
      <c r="F7" s="176" t="s">
        <v>555</v>
      </c>
      <c r="G7" s="177" t="s">
        <v>550</v>
      </c>
      <c r="H7" s="176" t="s">
        <v>540</v>
      </c>
      <c r="I7" s="176">
        <v>1</v>
      </c>
      <c r="J7" s="178" t="e">
        <f>'STVS Glasreinigung'!$F$66</f>
        <v>#DIV/0!</v>
      </c>
      <c r="K7" s="179"/>
      <c r="L7" s="180">
        <f>Tabelle13468[[#This Row],[Fenster-fläche
(m²)]]*Tabelle13468[[#This Row],[Reinigungs-
tage/Jahr]]</f>
        <v>200.51</v>
      </c>
      <c r="M7" s="180">
        <f>IFERROR(Tabelle13468[[#This Row],[Reinigungs-
fläche
(m²/Jahr)]]/Tabelle13468[[#This Row],[Richtwert
(m²/h)]],0)</f>
        <v>0</v>
      </c>
      <c r="N7" s="181">
        <f>IFERROR(Tabelle13468[[#This Row],[Reinigungs-
zeit
(h/Jahr)]]*Tabelle13468[[#This Row],[Stunden-verr.-satz
(€)]],0)</f>
        <v>0</v>
      </c>
    </row>
    <row r="8" spans="1:19" ht="60.45" thickBot="1" x14ac:dyDescent="0.45">
      <c r="A8" s="182">
        <v>2</v>
      </c>
      <c r="B8" s="127" t="s">
        <v>348</v>
      </c>
      <c r="C8" s="171" t="s">
        <v>342</v>
      </c>
      <c r="D8" s="208" t="s">
        <v>551</v>
      </c>
      <c r="E8" s="188">
        <v>210.47</v>
      </c>
      <c r="F8" s="176" t="s">
        <v>555</v>
      </c>
      <c r="G8" s="128" t="s">
        <v>550</v>
      </c>
      <c r="H8" s="127" t="s">
        <v>540</v>
      </c>
      <c r="I8" s="127">
        <v>1</v>
      </c>
      <c r="J8" s="178" t="e">
        <f>'STVS Glasreinigung'!$F$66</f>
        <v>#DIV/0!</v>
      </c>
      <c r="K8" s="189"/>
      <c r="L8" s="190">
        <f>Tabelle13468[[#This Row],[Fenster-fläche
(m²)]]*Tabelle13468[[#This Row],[Reinigungs-
tage/Jahr]]</f>
        <v>210.47</v>
      </c>
      <c r="M8" s="190">
        <f>IFERROR(Tabelle13468[[#This Row],[Reinigungs-
fläche
(m²/Jahr)]]/Tabelle13468[[#This Row],[Richtwert
(m²/h)]],0)</f>
        <v>0</v>
      </c>
      <c r="N8" s="191">
        <f>IFERROR(Tabelle13468[[#This Row],[Reinigungs-
zeit
(h/Jahr)]]*Tabelle13468[[#This Row],[Stunden-verr.-satz
(€)]],0)</f>
        <v>0</v>
      </c>
    </row>
    <row r="9" spans="1:19" ht="60.45" thickBot="1" x14ac:dyDescent="0.45">
      <c r="A9" s="182">
        <v>3</v>
      </c>
      <c r="B9" s="127" t="s">
        <v>348</v>
      </c>
      <c r="C9" s="171" t="s">
        <v>342</v>
      </c>
      <c r="D9" s="208" t="s">
        <v>558</v>
      </c>
      <c r="E9" s="188">
        <v>29.23</v>
      </c>
      <c r="F9" s="176" t="s">
        <v>555</v>
      </c>
      <c r="G9" s="128" t="s">
        <v>550</v>
      </c>
      <c r="H9" s="127" t="s">
        <v>540</v>
      </c>
      <c r="I9" s="127">
        <v>1</v>
      </c>
      <c r="J9" s="178" t="e">
        <f>'STVS Glasreinigung'!$F$66</f>
        <v>#DIV/0!</v>
      </c>
      <c r="K9" s="189"/>
      <c r="L9" s="190">
        <f>Tabelle13468[[#This Row],[Fenster-fläche
(m²)]]*Tabelle13468[[#This Row],[Reinigungs-
tage/Jahr]]</f>
        <v>29.23</v>
      </c>
      <c r="M9" s="190">
        <f>IFERROR(Tabelle13468[[#This Row],[Reinigungs-
fläche
(m²/Jahr)]]/Tabelle13468[[#This Row],[Richtwert
(m²/h)]],0)</f>
        <v>0</v>
      </c>
      <c r="N9" s="191">
        <f>IFERROR(Tabelle13468[[#This Row],[Reinigungs-
zeit
(h/Jahr)]]*Tabelle13468[[#This Row],[Stunden-verr.-satz
(€)]],0)</f>
        <v>0</v>
      </c>
    </row>
    <row r="10" spans="1:19" ht="60.45" thickBot="1" x14ac:dyDescent="0.45">
      <c r="A10" s="182">
        <v>4</v>
      </c>
      <c r="B10" s="127" t="s">
        <v>348</v>
      </c>
      <c r="C10" s="171" t="s">
        <v>343</v>
      </c>
      <c r="D10" s="208" t="s">
        <v>551</v>
      </c>
      <c r="E10" s="188">
        <v>203.5</v>
      </c>
      <c r="F10" s="176" t="s">
        <v>555</v>
      </c>
      <c r="G10" s="128" t="s">
        <v>550</v>
      </c>
      <c r="H10" s="127" t="s">
        <v>540</v>
      </c>
      <c r="I10" s="127">
        <v>1</v>
      </c>
      <c r="J10" s="178" t="e">
        <f>'STVS Glasreinigung'!$F$66</f>
        <v>#DIV/0!</v>
      </c>
      <c r="K10" s="189"/>
      <c r="L10" s="190">
        <f>Tabelle13468[[#This Row],[Fenster-fläche
(m²)]]*Tabelle13468[[#This Row],[Reinigungs-
tage/Jahr]]</f>
        <v>203.5</v>
      </c>
      <c r="M10" s="190">
        <f>IFERROR(Tabelle13468[[#This Row],[Reinigungs-
fläche
(m²/Jahr)]]/Tabelle13468[[#This Row],[Richtwert
(m²/h)]],0)</f>
        <v>0</v>
      </c>
      <c r="N10" s="191">
        <f>IFERROR(Tabelle13468[[#This Row],[Reinigungs-
zeit
(h/Jahr)]]*Tabelle13468[[#This Row],[Stunden-verr.-satz
(€)]],0)</f>
        <v>0</v>
      </c>
    </row>
    <row r="11" spans="1:19" ht="60.45" thickBot="1" x14ac:dyDescent="0.45">
      <c r="A11" s="182">
        <v>5</v>
      </c>
      <c r="B11" s="127" t="s">
        <v>348</v>
      </c>
      <c r="C11" s="171" t="s">
        <v>343</v>
      </c>
      <c r="D11" s="208" t="s">
        <v>558</v>
      </c>
      <c r="E11" s="188">
        <v>17.87</v>
      </c>
      <c r="F11" s="176" t="s">
        <v>555</v>
      </c>
      <c r="G11" s="128" t="s">
        <v>550</v>
      </c>
      <c r="H11" s="127" t="s">
        <v>540</v>
      </c>
      <c r="I11" s="127">
        <v>1</v>
      </c>
      <c r="J11" s="178" t="e">
        <f>'STVS Glasreinigung'!$F$66</f>
        <v>#DIV/0!</v>
      </c>
      <c r="K11" s="189"/>
      <c r="L11" s="190">
        <f>Tabelle13468[[#This Row],[Fenster-fläche
(m²)]]*Tabelle13468[[#This Row],[Reinigungs-
tage/Jahr]]</f>
        <v>17.87</v>
      </c>
      <c r="M11" s="190">
        <f>IFERROR(Tabelle13468[[#This Row],[Reinigungs-
fläche
(m²/Jahr)]]/Tabelle13468[[#This Row],[Richtwert
(m²/h)]],0)</f>
        <v>0</v>
      </c>
      <c r="N11" s="191">
        <f>IFERROR(Tabelle13468[[#This Row],[Reinigungs-
zeit
(h/Jahr)]]*Tabelle13468[[#This Row],[Stunden-verr.-satz
(€)]],0)</f>
        <v>0</v>
      </c>
    </row>
    <row r="12" spans="1:19" ht="60.45" thickBot="1" x14ac:dyDescent="0.45">
      <c r="A12" s="182">
        <v>6</v>
      </c>
      <c r="B12" s="127" t="s">
        <v>348</v>
      </c>
      <c r="C12" s="171" t="s">
        <v>344</v>
      </c>
      <c r="D12" s="208" t="s">
        <v>551</v>
      </c>
      <c r="E12" s="188">
        <v>127.36</v>
      </c>
      <c r="F12" s="176" t="s">
        <v>555</v>
      </c>
      <c r="G12" s="128" t="s">
        <v>550</v>
      </c>
      <c r="H12" s="127" t="s">
        <v>540</v>
      </c>
      <c r="I12" s="127">
        <v>1</v>
      </c>
      <c r="J12" s="178" t="e">
        <f>'STVS Glasreinigung'!$F$66</f>
        <v>#DIV/0!</v>
      </c>
      <c r="K12" s="189"/>
      <c r="L12" s="190">
        <f>Tabelle13468[[#This Row],[Fenster-fläche
(m²)]]*Tabelle13468[[#This Row],[Reinigungs-
tage/Jahr]]</f>
        <v>127.36</v>
      </c>
      <c r="M12" s="190">
        <f>IFERROR(Tabelle13468[[#This Row],[Reinigungs-
fläche
(m²/Jahr)]]/Tabelle13468[[#This Row],[Richtwert
(m²/h)]],0)</f>
        <v>0</v>
      </c>
      <c r="N12" s="191">
        <f>IFERROR(Tabelle13468[[#This Row],[Reinigungs-
zeit
(h/Jahr)]]*Tabelle13468[[#This Row],[Stunden-verr.-satz
(€)]],0)</f>
        <v>0</v>
      </c>
    </row>
    <row r="13" spans="1:19" ht="60.45" thickBot="1" x14ac:dyDescent="0.45">
      <c r="A13" s="182">
        <v>7</v>
      </c>
      <c r="B13" s="127" t="s">
        <v>348</v>
      </c>
      <c r="C13" s="171" t="s">
        <v>344</v>
      </c>
      <c r="D13" s="208" t="s">
        <v>558</v>
      </c>
      <c r="E13" s="188">
        <v>15.66</v>
      </c>
      <c r="F13" s="176" t="s">
        <v>555</v>
      </c>
      <c r="G13" s="128" t="s">
        <v>550</v>
      </c>
      <c r="H13" s="127" t="s">
        <v>540</v>
      </c>
      <c r="I13" s="127">
        <v>1</v>
      </c>
      <c r="J13" s="178" t="e">
        <f>'STVS Glasreinigung'!$F$66</f>
        <v>#DIV/0!</v>
      </c>
      <c r="K13" s="189"/>
      <c r="L13" s="190">
        <f>Tabelle13468[[#This Row],[Fenster-fläche
(m²)]]*Tabelle13468[[#This Row],[Reinigungs-
tage/Jahr]]</f>
        <v>15.66</v>
      </c>
      <c r="M13" s="190">
        <f>IFERROR(Tabelle13468[[#This Row],[Reinigungs-
fläche
(m²/Jahr)]]/Tabelle13468[[#This Row],[Richtwert
(m²/h)]],0)</f>
        <v>0</v>
      </c>
      <c r="N13" s="191">
        <f>IFERROR(Tabelle13468[[#This Row],[Reinigungs-
zeit
(h/Jahr)]]*Tabelle13468[[#This Row],[Stunden-verr.-satz
(€)]],0)</f>
        <v>0</v>
      </c>
    </row>
    <row r="14" spans="1:19" ht="60" x14ac:dyDescent="0.4">
      <c r="A14" s="182">
        <v>8</v>
      </c>
      <c r="B14" s="127" t="s">
        <v>348</v>
      </c>
      <c r="C14" s="171" t="s">
        <v>347</v>
      </c>
      <c r="D14" s="208" t="s">
        <v>551</v>
      </c>
      <c r="E14" s="188">
        <v>59.54</v>
      </c>
      <c r="F14" s="127" t="s">
        <v>555</v>
      </c>
      <c r="G14" s="128" t="s">
        <v>550</v>
      </c>
      <c r="H14" s="127" t="s">
        <v>540</v>
      </c>
      <c r="I14" s="127">
        <v>1</v>
      </c>
      <c r="J14" s="178" t="e">
        <f>'STVS Glasreinigung'!$F$66</f>
        <v>#DIV/0!</v>
      </c>
      <c r="K14" s="189"/>
      <c r="L14" s="190">
        <f>Tabelle13468[[#This Row],[Fenster-fläche
(m²)]]*Tabelle13468[[#This Row],[Reinigungs-
tage/Jahr]]</f>
        <v>59.54</v>
      </c>
      <c r="M14" s="190">
        <f>IFERROR(Tabelle13468[[#This Row],[Reinigungs-
fläche
(m²/Jahr)]]/Tabelle13468[[#This Row],[Richtwert
(m²/h)]],0)</f>
        <v>0</v>
      </c>
      <c r="N14" s="191">
        <f>IFERROR(Tabelle13468[[#This Row],[Reinigungs-
zeit
(h/Jahr)]]*Tabelle13468[[#This Row],[Stunden-verr.-satz
(€)]],0)</f>
        <v>0</v>
      </c>
    </row>
  </sheetData>
  <sheetProtection algorithmName="SHA-512" hashValue="kOtV9d/eK70Aoysv5gHQRhQvaVNyqNZdmsnVHrZNETNOYaP2S+/PSdXuEhX4p+kqvrOjQUxbxxOfAbu16Pi5pA==" saltValue="WFvudFWOnydqc9k7nhYW9w==" spinCount="100000" sheet="1" objects="1" scenarios="1"/>
  <mergeCells count="3">
    <mergeCell ref="A1:N1"/>
    <mergeCell ref="A2:N2"/>
    <mergeCell ref="B3:N3"/>
  </mergeCells>
  <pageMargins left="0.70866141732283472" right="0.70866141732283472" top="0.78740157480314965" bottom="0.78740157480314965" header="0.31496062992125984" footer="0.31496062992125984"/>
  <pageSetup paperSize="9" scale="38" fitToHeight="0" orientation="landscape" r:id="rId1"/>
  <headerFooter>
    <oddFooter>&amp;L&amp;P/&amp;N&amp;C&amp;F&amp;R&amp;A</oddFooter>
  </headerFooter>
  <tableParts count="1">
    <tablePart r:id="rId2"/>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5" tint="0.59999389629810485"/>
    <pageSetUpPr fitToPage="1"/>
  </sheetPr>
  <dimension ref="A1:G6"/>
  <sheetViews>
    <sheetView tabSelected="1" workbookViewId="0">
      <selection activeCell="F11" sqref="F11"/>
    </sheetView>
  </sheetViews>
  <sheetFormatPr baseColWidth="10" defaultRowHeight="14.6" x14ac:dyDescent="0.4"/>
  <cols>
    <col min="2" max="2" width="39.84375" bestFit="1" customWidth="1"/>
    <col min="3" max="3" width="16" bestFit="1" customWidth="1"/>
    <col min="4" max="4" width="35.69140625" bestFit="1" customWidth="1"/>
  </cols>
  <sheetData>
    <row r="1" spans="1:7" ht="22.5" customHeight="1" x14ac:dyDescent="0.5">
      <c r="A1" s="250" t="s">
        <v>157</v>
      </c>
      <c r="B1" s="251"/>
      <c r="C1" s="251"/>
      <c r="D1" s="251"/>
      <c r="E1" s="251"/>
      <c r="F1" s="251"/>
      <c r="G1" s="251"/>
    </row>
    <row r="2" spans="1:7" ht="23.15" x14ac:dyDescent="0.6">
      <c r="A2" s="88" t="s">
        <v>23</v>
      </c>
      <c r="B2" s="252">
        <f>Stammdaten!B9</f>
        <v>0</v>
      </c>
      <c r="C2" s="253"/>
      <c r="D2" s="253"/>
      <c r="E2" s="253"/>
      <c r="F2" s="253"/>
      <c r="G2" s="253"/>
    </row>
    <row r="3" spans="1:7" ht="15" customHeight="1" x14ac:dyDescent="0.4">
      <c r="A3" s="254" t="s">
        <v>156</v>
      </c>
      <c r="B3" s="255"/>
      <c r="C3" s="255"/>
      <c r="D3" s="255"/>
      <c r="E3" s="255"/>
      <c r="F3" s="255"/>
      <c r="G3" s="255"/>
    </row>
    <row r="4" spans="1:7" ht="30.9" x14ac:dyDescent="0.4">
      <c r="A4" s="86" t="s">
        <v>0</v>
      </c>
      <c r="B4" s="86" t="s">
        <v>158</v>
      </c>
      <c r="C4" s="86" t="s">
        <v>159</v>
      </c>
      <c r="D4" s="91" t="s">
        <v>123</v>
      </c>
      <c r="E4" s="91" t="s">
        <v>116</v>
      </c>
      <c r="F4" s="92" t="s">
        <v>5</v>
      </c>
      <c r="G4" s="92" t="s">
        <v>9</v>
      </c>
    </row>
    <row r="5" spans="1:7" x14ac:dyDescent="0.4">
      <c r="A5" s="87" t="s">
        <v>120</v>
      </c>
      <c r="B5" s="87"/>
      <c r="C5" s="87"/>
      <c r="D5" s="89"/>
      <c r="E5" s="89"/>
      <c r="F5" s="90"/>
      <c r="G5" s="93">
        <f>G6</f>
        <v>0</v>
      </c>
    </row>
    <row r="6" spans="1:7" ht="111.9" x14ac:dyDescent="0.4">
      <c r="A6" s="64">
        <v>1</v>
      </c>
      <c r="B6" s="94" t="s">
        <v>177</v>
      </c>
      <c r="C6" s="95">
        <v>150</v>
      </c>
      <c r="D6" s="96" t="s">
        <v>160</v>
      </c>
      <c r="E6" s="96" t="s">
        <v>161</v>
      </c>
      <c r="F6" s="97"/>
      <c r="G6" s="98">
        <f>C6*F6</f>
        <v>0</v>
      </c>
    </row>
  </sheetData>
  <sheetProtection algorithmName="SHA-512" hashValue="EIittX4OYe5o3BbCkzVDVgBBe1mF/2iSUJXHveCZ0Ca4XOfSof4c7XWF8aPUI7SCPexm30vyV06gesFAqD3HQw==" saltValue="5K3QKct/VR8JYmcyYzvFqw==" spinCount="100000" sheet="1" objects="1" scenarios="1"/>
  <mergeCells count="3">
    <mergeCell ref="A1:G1"/>
    <mergeCell ref="B2:G2"/>
    <mergeCell ref="A3:G3"/>
  </mergeCells>
  <pageMargins left="0.7" right="0.7" top="0.78740157499999996" bottom="0.78740157499999996" header="0.3" footer="0.3"/>
  <pageSetup paperSize="9" scale="95"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78"/>
  <sheetViews>
    <sheetView topLeftCell="C55" zoomScale="130" zoomScaleNormal="130" workbookViewId="0">
      <selection activeCell="E74" sqref="E74"/>
    </sheetView>
  </sheetViews>
  <sheetFormatPr baseColWidth="10" defaultRowHeight="14.6" x14ac:dyDescent="0.4"/>
  <cols>
    <col min="1" max="1" width="4.15234375" customWidth="1"/>
    <col min="3" max="3" width="35.15234375" customWidth="1"/>
    <col min="5" max="5" width="28.15234375" customWidth="1"/>
    <col min="6" max="6" width="20" customWidth="1"/>
    <col min="7" max="7" width="12.84375" customWidth="1"/>
    <col min="8" max="8" width="36.69140625" bestFit="1" customWidth="1"/>
  </cols>
  <sheetData>
    <row r="1" spans="1:10" ht="15.45" x14ac:dyDescent="0.4">
      <c r="A1" s="224" t="str">
        <f>Stammdaten!B4</f>
        <v>Deutsche Energie-Agentur GmbH (dena)</v>
      </c>
      <c r="B1" s="225"/>
      <c r="C1" s="225"/>
      <c r="D1" s="225"/>
      <c r="E1" s="225"/>
      <c r="F1" s="226"/>
    </row>
    <row r="2" spans="1:10" x14ac:dyDescent="0.4">
      <c r="A2" s="221" t="s">
        <v>124</v>
      </c>
      <c r="B2" s="222"/>
      <c r="C2" s="222"/>
      <c r="D2" s="222"/>
      <c r="E2" s="222"/>
      <c r="F2" s="223"/>
    </row>
    <row r="3" spans="1:10" x14ac:dyDescent="0.4">
      <c r="A3" s="3"/>
      <c r="B3" s="20"/>
      <c r="C3" s="20"/>
      <c r="D3" s="20"/>
      <c r="E3" s="20"/>
      <c r="F3" s="13"/>
    </row>
    <row r="4" spans="1:10" x14ac:dyDescent="0.4">
      <c r="A4" s="4"/>
      <c r="B4" s="21"/>
      <c r="C4" s="21"/>
      <c r="D4" s="21"/>
      <c r="E4" s="21"/>
      <c r="F4" s="22"/>
    </row>
    <row r="5" spans="1:10" x14ac:dyDescent="0.4">
      <c r="A5" s="5" t="s">
        <v>24</v>
      </c>
      <c r="B5" s="21"/>
      <c r="C5" s="227">
        <f>Stammdaten!B9</f>
        <v>0</v>
      </c>
      <c r="D5" s="228"/>
      <c r="E5" s="228"/>
      <c r="F5" s="229"/>
    </row>
    <row r="6" spans="1:10" x14ac:dyDescent="0.4">
      <c r="A6" s="231" t="s">
        <v>25</v>
      </c>
      <c r="B6" s="232"/>
      <c r="C6" s="232"/>
      <c r="D6" s="232"/>
      <c r="E6" s="232"/>
      <c r="F6" s="233"/>
      <c r="H6" s="102" t="s">
        <v>162</v>
      </c>
      <c r="I6" s="102"/>
      <c r="J6" s="102"/>
    </row>
    <row r="7" spans="1:10" x14ac:dyDescent="0.4">
      <c r="A7" s="6"/>
      <c r="B7" s="23"/>
      <c r="C7" s="23"/>
      <c r="D7" s="23"/>
      <c r="E7" s="23"/>
      <c r="F7" s="24"/>
      <c r="H7" s="103"/>
      <c r="I7" s="103"/>
      <c r="J7" s="103"/>
    </row>
    <row r="8" spans="1:10" x14ac:dyDescent="0.4">
      <c r="A8" s="7" t="s">
        <v>26</v>
      </c>
      <c r="B8" s="25" t="s">
        <v>27</v>
      </c>
      <c r="C8" s="25"/>
      <c r="D8" s="25"/>
      <c r="E8" s="26">
        <v>1</v>
      </c>
      <c r="F8" s="27"/>
      <c r="H8" s="104" t="s">
        <v>163</v>
      </c>
      <c r="I8" s="104"/>
      <c r="J8" s="104"/>
    </row>
    <row r="9" spans="1:10" x14ac:dyDescent="0.4">
      <c r="A9" s="6"/>
      <c r="B9" s="23"/>
      <c r="C9" s="23"/>
      <c r="D9" s="23"/>
      <c r="E9" s="18"/>
      <c r="F9" s="16"/>
      <c r="H9" s="105" t="s">
        <v>164</v>
      </c>
      <c r="I9" s="106"/>
      <c r="J9" s="104"/>
    </row>
    <row r="10" spans="1:10" x14ac:dyDescent="0.4">
      <c r="A10" s="7" t="s">
        <v>28</v>
      </c>
      <c r="B10" s="25" t="s">
        <v>29</v>
      </c>
      <c r="C10" s="25"/>
      <c r="D10" s="25"/>
      <c r="E10" s="28"/>
      <c r="F10" s="29"/>
      <c r="H10" s="107" t="s">
        <v>39</v>
      </c>
      <c r="I10" s="256"/>
      <c r="J10" s="104"/>
    </row>
    <row r="11" spans="1:10" x14ac:dyDescent="0.4">
      <c r="A11" s="6" t="s">
        <v>30</v>
      </c>
      <c r="B11" s="23" t="s">
        <v>31</v>
      </c>
      <c r="C11" s="23"/>
      <c r="D11" s="23"/>
      <c r="E11" s="28"/>
      <c r="F11" s="29"/>
      <c r="H11" s="107" t="s">
        <v>41</v>
      </c>
      <c r="I11" s="256"/>
      <c r="J11" s="104"/>
    </row>
    <row r="12" spans="1:10" x14ac:dyDescent="0.4">
      <c r="A12" s="6" t="s">
        <v>32</v>
      </c>
      <c r="B12" s="23"/>
      <c r="C12" s="23" t="s">
        <v>33</v>
      </c>
      <c r="D12" s="23"/>
      <c r="E12" s="30" t="e">
        <f>I17</f>
        <v>#DIV/0!</v>
      </c>
      <c r="F12" s="31" t="e">
        <f>(F8*E12)</f>
        <v>#DIV/0!</v>
      </c>
      <c r="H12" s="107" t="s">
        <v>176</v>
      </c>
      <c r="I12" s="256"/>
      <c r="J12" s="104"/>
    </row>
    <row r="13" spans="1:10" x14ac:dyDescent="0.4">
      <c r="A13" s="6" t="s">
        <v>34</v>
      </c>
      <c r="B13" s="23"/>
      <c r="C13" s="23" t="s">
        <v>35</v>
      </c>
      <c r="D13" s="23"/>
      <c r="E13" s="17" t="e">
        <f>I21</f>
        <v>#DIV/0!</v>
      </c>
      <c r="F13" s="31" t="e">
        <f>F8*E13</f>
        <v>#DIV/0!</v>
      </c>
      <c r="H13" s="108" t="s">
        <v>166</v>
      </c>
      <c r="I13" s="109">
        <f>I9-I10-I11-I12</f>
        <v>0</v>
      </c>
      <c r="J13" s="104"/>
    </row>
    <row r="14" spans="1:10" x14ac:dyDescent="0.4">
      <c r="A14" s="6" t="s">
        <v>36</v>
      </c>
      <c r="B14" s="23"/>
      <c r="C14" s="23" t="s">
        <v>37</v>
      </c>
      <c r="D14" s="23"/>
      <c r="E14" s="17">
        <v>0</v>
      </c>
      <c r="F14" s="31">
        <f>F8*E14</f>
        <v>0</v>
      </c>
      <c r="H14" s="107"/>
      <c r="I14" s="107"/>
      <c r="J14" s="104"/>
    </row>
    <row r="15" spans="1:10" x14ac:dyDescent="0.4">
      <c r="A15" s="6" t="s">
        <v>38</v>
      </c>
      <c r="B15" s="23"/>
      <c r="C15" s="23" t="s">
        <v>39</v>
      </c>
      <c r="D15" s="23"/>
      <c r="E15" s="17" t="e">
        <f>I25</f>
        <v>#DIV/0!</v>
      </c>
      <c r="F15" s="31" t="e">
        <f>F8*E15</f>
        <v>#DIV/0!</v>
      </c>
      <c r="H15" s="107"/>
      <c r="I15" s="107"/>
      <c r="J15" s="104"/>
    </row>
    <row r="16" spans="1:10" x14ac:dyDescent="0.4">
      <c r="A16" s="6" t="s">
        <v>40</v>
      </c>
      <c r="B16" s="23"/>
      <c r="C16" s="23" t="s">
        <v>41</v>
      </c>
      <c r="D16" s="23"/>
      <c r="E16" s="17" t="e">
        <f>I30</f>
        <v>#DIV/0!</v>
      </c>
      <c r="F16" s="31" t="e">
        <f>F8*E16</f>
        <v>#DIV/0!</v>
      </c>
      <c r="H16" s="110" t="s">
        <v>167</v>
      </c>
      <c r="I16" s="256"/>
      <c r="J16" s="104" t="s">
        <v>168</v>
      </c>
    </row>
    <row r="17" spans="1:10" x14ac:dyDescent="0.4">
      <c r="A17" s="7"/>
      <c r="B17" s="25" t="s">
        <v>42</v>
      </c>
      <c r="C17" s="25"/>
      <c r="D17" s="25"/>
      <c r="E17" s="32" t="e">
        <f>SUM(E12:E16)</f>
        <v>#DIV/0!</v>
      </c>
      <c r="F17" s="29" t="e">
        <f>F8*E17</f>
        <v>#DIV/0!</v>
      </c>
      <c r="H17" s="107" t="s">
        <v>169</v>
      </c>
      <c r="I17" s="219" t="e">
        <f>I16/I13</f>
        <v>#DIV/0!</v>
      </c>
      <c r="J17" s="220"/>
    </row>
    <row r="18" spans="1:10" x14ac:dyDescent="0.4">
      <c r="A18" s="6"/>
      <c r="B18" s="23"/>
      <c r="C18" s="23"/>
      <c r="D18" s="23"/>
      <c r="E18" s="18"/>
      <c r="F18" s="19"/>
      <c r="H18" s="107" t="s">
        <v>170</v>
      </c>
      <c r="I18" s="219"/>
      <c r="J18" s="220"/>
    </row>
    <row r="19" spans="1:10" x14ac:dyDescent="0.4">
      <c r="A19" s="7" t="s">
        <v>43</v>
      </c>
      <c r="B19" s="25" t="s">
        <v>44</v>
      </c>
      <c r="C19" s="25"/>
      <c r="D19" s="25"/>
      <c r="E19" s="28"/>
      <c r="F19" s="33"/>
      <c r="H19" s="20"/>
      <c r="I19" s="20"/>
      <c r="J19" s="103"/>
    </row>
    <row r="20" spans="1:10" x14ac:dyDescent="0.4">
      <c r="A20" s="6" t="s">
        <v>45</v>
      </c>
      <c r="B20" s="14" t="s">
        <v>46</v>
      </c>
      <c r="C20" s="14"/>
      <c r="D20" s="17"/>
      <c r="E20" s="18"/>
      <c r="F20" s="19"/>
      <c r="H20" s="110" t="s">
        <v>171</v>
      </c>
      <c r="I20" s="257"/>
      <c r="J20" s="104" t="s">
        <v>168</v>
      </c>
    </row>
    <row r="21" spans="1:10" x14ac:dyDescent="0.4">
      <c r="A21" s="6"/>
      <c r="B21" s="14" t="s">
        <v>47</v>
      </c>
      <c r="C21" s="14"/>
      <c r="D21" s="15" t="e">
        <f>E17*D20</f>
        <v>#DIV/0!</v>
      </c>
      <c r="E21" s="15" t="e">
        <f>D20+D21</f>
        <v>#DIV/0!</v>
      </c>
      <c r="F21" s="16" t="e">
        <f>F8*E21</f>
        <v>#DIV/0!</v>
      </c>
      <c r="H21" s="107" t="s">
        <v>172</v>
      </c>
      <c r="I21" s="219" t="e">
        <f>I20/I13</f>
        <v>#DIV/0!</v>
      </c>
      <c r="J21" s="220"/>
    </row>
    <row r="22" spans="1:10" x14ac:dyDescent="0.4">
      <c r="A22" s="6"/>
      <c r="B22" s="14" t="s">
        <v>129</v>
      </c>
      <c r="C22" s="14"/>
      <c r="D22" s="17"/>
      <c r="E22" s="18"/>
      <c r="F22" s="19"/>
      <c r="H22" s="107" t="s">
        <v>170</v>
      </c>
      <c r="I22" s="219"/>
      <c r="J22" s="220"/>
    </row>
    <row r="23" spans="1:10" x14ac:dyDescent="0.4">
      <c r="A23" s="6"/>
      <c r="B23" s="14" t="s">
        <v>130</v>
      </c>
      <c r="C23" s="14"/>
      <c r="D23" s="15" t="e">
        <f>E17*D22</f>
        <v>#DIV/0!</v>
      </c>
      <c r="E23" s="15" t="e">
        <f>D22+D23</f>
        <v>#DIV/0!</v>
      </c>
      <c r="F23" s="16" t="e">
        <f>F8*E23</f>
        <v>#DIV/0!</v>
      </c>
      <c r="H23" s="110"/>
      <c r="I23" s="111"/>
      <c r="J23" s="104"/>
    </row>
    <row r="24" spans="1:10" x14ac:dyDescent="0.4">
      <c r="A24" s="6" t="s">
        <v>48</v>
      </c>
      <c r="B24" s="14" t="s">
        <v>49</v>
      </c>
      <c r="C24" s="14"/>
      <c r="D24" s="17"/>
      <c r="E24" s="15"/>
      <c r="F24" s="16"/>
      <c r="H24" s="110" t="s">
        <v>173</v>
      </c>
      <c r="I24" s="257"/>
      <c r="J24" s="104" t="s">
        <v>168</v>
      </c>
    </row>
    <row r="25" spans="1:10" x14ac:dyDescent="0.4">
      <c r="A25" s="6"/>
      <c r="B25" s="14" t="s">
        <v>50</v>
      </c>
      <c r="C25" s="14"/>
      <c r="D25" s="15" t="e">
        <f>D24*E17</f>
        <v>#DIV/0!</v>
      </c>
      <c r="E25" s="15" t="e">
        <f>D24+D25</f>
        <v>#DIV/0!</v>
      </c>
      <c r="F25" s="16" t="e">
        <f>F8*E25</f>
        <v>#DIV/0!</v>
      </c>
      <c r="H25" s="107" t="s">
        <v>174</v>
      </c>
      <c r="I25" s="219" t="e">
        <f>I24/I13</f>
        <v>#DIV/0!</v>
      </c>
      <c r="J25" s="220"/>
    </row>
    <row r="26" spans="1:10" x14ac:dyDescent="0.4">
      <c r="A26" s="6" t="s">
        <v>51</v>
      </c>
      <c r="B26" s="14" t="s">
        <v>52</v>
      </c>
      <c r="C26" s="14"/>
      <c r="D26" s="17"/>
      <c r="E26" s="15"/>
      <c r="F26" s="16"/>
      <c r="H26" s="107" t="s">
        <v>170</v>
      </c>
      <c r="I26" s="219"/>
      <c r="J26" s="220"/>
    </row>
    <row r="27" spans="1:10" x14ac:dyDescent="0.4">
      <c r="A27" s="6"/>
      <c r="B27" s="14" t="s">
        <v>53</v>
      </c>
      <c r="C27" s="14"/>
      <c r="D27" s="15" t="e">
        <f>E17*D26</f>
        <v>#DIV/0!</v>
      </c>
      <c r="E27" s="15" t="e">
        <f>D26+D27</f>
        <v>#DIV/0!</v>
      </c>
      <c r="F27" s="16" t="e">
        <f>F8*E27</f>
        <v>#DIV/0!</v>
      </c>
      <c r="H27" s="20"/>
      <c r="I27" s="20"/>
      <c r="J27" s="103"/>
    </row>
    <row r="28" spans="1:10" x14ac:dyDescent="0.4">
      <c r="A28" s="6" t="s">
        <v>54</v>
      </c>
      <c r="B28" s="14" t="s">
        <v>55</v>
      </c>
      <c r="C28" s="14"/>
      <c r="D28" s="17"/>
      <c r="E28" s="15"/>
      <c r="F28" s="16"/>
      <c r="H28" s="20"/>
      <c r="I28" s="20"/>
      <c r="J28" s="103"/>
    </row>
    <row r="29" spans="1:10" x14ac:dyDescent="0.4">
      <c r="A29" s="6"/>
      <c r="B29" s="14" t="s">
        <v>56</v>
      </c>
      <c r="C29" s="14"/>
      <c r="D29" s="15" t="e">
        <f>E17*D28</f>
        <v>#DIV/0!</v>
      </c>
      <c r="E29" s="15" t="e">
        <f>D28+D29</f>
        <v>#DIV/0!</v>
      </c>
      <c r="F29" s="16" t="e">
        <f>F8*E29</f>
        <v>#DIV/0!</v>
      </c>
      <c r="H29" s="110" t="s">
        <v>175</v>
      </c>
      <c r="I29" s="257"/>
      <c r="J29" s="104" t="s">
        <v>168</v>
      </c>
    </row>
    <row r="30" spans="1:10" x14ac:dyDescent="0.4">
      <c r="A30" s="6" t="s">
        <v>57</v>
      </c>
      <c r="B30" s="14" t="s">
        <v>58</v>
      </c>
      <c r="C30" s="14"/>
      <c r="D30" s="17"/>
      <c r="E30" s="15"/>
      <c r="F30" s="16"/>
      <c r="H30" s="107" t="s">
        <v>169</v>
      </c>
      <c r="I30" s="219" t="e">
        <f>I29/I13</f>
        <v>#DIV/0!</v>
      </c>
      <c r="J30" s="220"/>
    </row>
    <row r="31" spans="1:10" x14ac:dyDescent="0.4">
      <c r="A31" s="6"/>
      <c r="B31" s="14" t="s">
        <v>59</v>
      </c>
      <c r="C31" s="14"/>
      <c r="D31" s="34" t="e">
        <f>D30*E17</f>
        <v>#DIV/0!</v>
      </c>
      <c r="E31" s="15" t="e">
        <f>D30+D31</f>
        <v>#DIV/0!</v>
      </c>
      <c r="F31" s="16" t="e">
        <f>F8*E31</f>
        <v>#DIV/0!</v>
      </c>
      <c r="H31" s="107" t="s">
        <v>170</v>
      </c>
      <c r="I31" s="219"/>
      <c r="J31" s="220"/>
    </row>
    <row r="32" spans="1:10" x14ac:dyDescent="0.4">
      <c r="A32" s="6" t="s">
        <v>60</v>
      </c>
      <c r="B32" s="14" t="s">
        <v>61</v>
      </c>
      <c r="C32" s="14"/>
      <c r="D32" s="23"/>
      <c r="E32" s="17"/>
      <c r="F32" s="16">
        <f>F8*E32</f>
        <v>0</v>
      </c>
    </row>
    <row r="33" spans="1:7" x14ac:dyDescent="0.4">
      <c r="A33" s="6" t="s">
        <v>62</v>
      </c>
      <c r="B33" s="14" t="s">
        <v>63</v>
      </c>
      <c r="C33" s="14"/>
      <c r="D33" s="23"/>
      <c r="E33" s="17"/>
      <c r="F33" s="16">
        <f>F8*E33</f>
        <v>0</v>
      </c>
    </row>
    <row r="34" spans="1:7" ht="34.4" customHeight="1" x14ac:dyDescent="0.4">
      <c r="A34" s="8"/>
      <c r="B34" s="234" t="s">
        <v>64</v>
      </c>
      <c r="C34" s="234"/>
      <c r="D34" s="35"/>
      <c r="E34" s="36" t="e">
        <f>SUM(E17:E33)</f>
        <v>#DIV/0!</v>
      </c>
      <c r="F34" s="37" t="e">
        <f>SUM(F17:F33)</f>
        <v>#DIV/0!</v>
      </c>
      <c r="G34" s="2"/>
    </row>
    <row r="35" spans="1:7" x14ac:dyDescent="0.4">
      <c r="A35" s="6"/>
      <c r="B35" s="23"/>
      <c r="C35" s="23"/>
      <c r="D35" s="23"/>
      <c r="E35" s="18"/>
      <c r="F35" s="19"/>
    </row>
    <row r="36" spans="1:7" x14ac:dyDescent="0.4">
      <c r="A36" s="6"/>
      <c r="B36" s="25" t="s">
        <v>65</v>
      </c>
      <c r="C36" s="23"/>
      <c r="D36" s="23"/>
      <c r="E36" s="18"/>
      <c r="F36" s="19"/>
    </row>
    <row r="37" spans="1:7" x14ac:dyDescent="0.4">
      <c r="A37" s="6" t="s">
        <v>66</v>
      </c>
      <c r="B37" s="23" t="s">
        <v>67</v>
      </c>
      <c r="C37" s="23"/>
      <c r="D37" s="23"/>
      <c r="E37" s="17"/>
      <c r="F37" s="16">
        <f>F8*E37</f>
        <v>0</v>
      </c>
    </row>
    <row r="38" spans="1:7" x14ac:dyDescent="0.4">
      <c r="A38" s="6" t="s">
        <v>68</v>
      </c>
      <c r="B38" s="23" t="s">
        <v>69</v>
      </c>
      <c r="C38" s="23"/>
      <c r="D38" s="23"/>
      <c r="E38" s="17"/>
      <c r="F38" s="16">
        <f>F8*E38</f>
        <v>0</v>
      </c>
    </row>
    <row r="39" spans="1:7" x14ac:dyDescent="0.4">
      <c r="A39" s="8"/>
      <c r="B39" s="234" t="s">
        <v>70</v>
      </c>
      <c r="C39" s="234"/>
      <c r="D39" s="35"/>
      <c r="E39" s="36" t="e">
        <f>SUM(E34:E38)</f>
        <v>#DIV/0!</v>
      </c>
      <c r="F39" s="37" t="e">
        <f>SUM(F34:F38)</f>
        <v>#DIV/0!</v>
      </c>
      <c r="G39" s="2"/>
    </row>
    <row r="40" spans="1:7" x14ac:dyDescent="0.4">
      <c r="A40" s="6"/>
      <c r="B40" s="23"/>
      <c r="C40" s="23"/>
      <c r="D40" s="23"/>
      <c r="E40" s="15"/>
      <c r="F40" s="16"/>
    </row>
    <row r="41" spans="1:7" x14ac:dyDescent="0.4">
      <c r="A41" s="7" t="s">
        <v>71</v>
      </c>
      <c r="B41" s="25" t="s">
        <v>72</v>
      </c>
      <c r="C41" s="25"/>
      <c r="D41" s="25"/>
      <c r="E41" s="32"/>
      <c r="F41" s="29"/>
    </row>
    <row r="42" spans="1:7" x14ac:dyDescent="0.4">
      <c r="A42" s="6" t="s">
        <v>73</v>
      </c>
      <c r="B42" s="23" t="s">
        <v>74</v>
      </c>
      <c r="C42" s="23"/>
      <c r="D42" s="23"/>
      <c r="E42" s="15"/>
      <c r="F42" s="16"/>
    </row>
    <row r="43" spans="1:7" x14ac:dyDescent="0.4">
      <c r="A43" s="6"/>
      <c r="B43" s="23" t="s">
        <v>75</v>
      </c>
      <c r="C43" s="23"/>
      <c r="D43" s="23"/>
      <c r="E43" s="17"/>
      <c r="F43" s="16">
        <f>F8*E43</f>
        <v>0</v>
      </c>
    </row>
    <row r="44" spans="1:7" x14ac:dyDescent="0.4">
      <c r="A44" s="6" t="s">
        <v>76</v>
      </c>
      <c r="B44" s="23" t="s">
        <v>77</v>
      </c>
      <c r="C44" s="23"/>
      <c r="D44" s="23"/>
      <c r="E44" s="17"/>
      <c r="F44" s="16">
        <f>F8*E44</f>
        <v>0</v>
      </c>
    </row>
    <row r="45" spans="1:7" x14ac:dyDescent="0.4">
      <c r="A45" s="6" t="s">
        <v>78</v>
      </c>
      <c r="B45" s="23" t="s">
        <v>79</v>
      </c>
      <c r="C45" s="23"/>
      <c r="D45" s="23"/>
      <c r="E45" s="17"/>
      <c r="F45" s="16">
        <f>F8*E45</f>
        <v>0</v>
      </c>
    </row>
    <row r="46" spans="1:7" x14ac:dyDescent="0.4">
      <c r="A46" s="6" t="s">
        <v>80</v>
      </c>
      <c r="B46" s="23" t="s">
        <v>81</v>
      </c>
      <c r="C46" s="23"/>
      <c r="D46" s="23"/>
      <c r="E46" s="17"/>
      <c r="F46" s="16">
        <f>F8*E46</f>
        <v>0</v>
      </c>
    </row>
    <row r="47" spans="1:7" ht="32.9" customHeight="1" x14ac:dyDescent="0.4">
      <c r="A47" s="8"/>
      <c r="B47" s="234" t="s">
        <v>82</v>
      </c>
      <c r="C47" s="234"/>
      <c r="D47" s="35"/>
      <c r="E47" s="36">
        <f>SUM(E43:E46)</f>
        <v>0</v>
      </c>
      <c r="F47" s="37">
        <f>SUM(F43:F46)</f>
        <v>0</v>
      </c>
    </row>
    <row r="48" spans="1:7" x14ac:dyDescent="0.4">
      <c r="A48" s="6"/>
      <c r="B48" s="23"/>
      <c r="C48" s="23"/>
      <c r="D48" s="23"/>
      <c r="E48" s="15"/>
      <c r="F48" s="16"/>
    </row>
    <row r="49" spans="1:6" x14ac:dyDescent="0.4">
      <c r="A49" s="7" t="s">
        <v>83</v>
      </c>
      <c r="B49" s="25" t="s">
        <v>84</v>
      </c>
      <c r="C49" s="25"/>
      <c r="D49" s="25"/>
      <c r="E49" s="38"/>
      <c r="F49" s="39"/>
    </row>
    <row r="50" spans="1:6" x14ac:dyDescent="0.4">
      <c r="A50" s="6" t="s">
        <v>85</v>
      </c>
      <c r="B50" s="23" t="s">
        <v>86</v>
      </c>
      <c r="C50" s="23"/>
      <c r="D50" s="23"/>
      <c r="E50" s="40"/>
      <c r="F50" s="41"/>
    </row>
    <row r="51" spans="1:6" x14ac:dyDescent="0.4">
      <c r="A51" s="6" t="s">
        <v>87</v>
      </c>
      <c r="B51" s="23"/>
      <c r="C51" s="23" t="s">
        <v>88</v>
      </c>
      <c r="D51" s="23"/>
      <c r="E51" s="17"/>
      <c r="F51" s="16">
        <f>F8*E51</f>
        <v>0</v>
      </c>
    </row>
    <row r="52" spans="1:6" x14ac:dyDescent="0.4">
      <c r="A52" s="6" t="s">
        <v>89</v>
      </c>
      <c r="B52" s="23"/>
      <c r="C52" s="23" t="s">
        <v>90</v>
      </c>
      <c r="D52" s="23"/>
      <c r="E52" s="17"/>
      <c r="F52" s="16">
        <f>F8*E52</f>
        <v>0</v>
      </c>
    </row>
    <row r="53" spans="1:6" x14ac:dyDescent="0.4">
      <c r="A53" s="6" t="s">
        <v>91</v>
      </c>
      <c r="B53" s="23" t="s">
        <v>92</v>
      </c>
      <c r="C53" s="23"/>
      <c r="D53" s="23"/>
      <c r="E53" s="17"/>
      <c r="F53" s="16">
        <f>F8*E53</f>
        <v>0</v>
      </c>
    </row>
    <row r="54" spans="1:6" x14ac:dyDescent="0.4">
      <c r="A54" s="6" t="s">
        <v>93</v>
      </c>
      <c r="B54" s="23" t="s">
        <v>94</v>
      </c>
      <c r="C54" s="23"/>
      <c r="D54" s="23"/>
      <c r="E54" s="40"/>
      <c r="F54" s="41"/>
    </row>
    <row r="55" spans="1:6" x14ac:dyDescent="0.4">
      <c r="A55" s="6" t="s">
        <v>95</v>
      </c>
      <c r="B55" s="23"/>
      <c r="C55" s="23" t="s">
        <v>96</v>
      </c>
      <c r="D55" s="23"/>
      <c r="E55" s="17"/>
      <c r="F55" s="16">
        <f>F8*E55</f>
        <v>0</v>
      </c>
    </row>
    <row r="56" spans="1:6" x14ac:dyDescent="0.4">
      <c r="A56" s="6" t="s">
        <v>97</v>
      </c>
      <c r="B56" s="23"/>
      <c r="C56" s="23" t="s">
        <v>98</v>
      </c>
      <c r="D56" s="23"/>
      <c r="E56" s="17"/>
      <c r="F56" s="16">
        <f>F8*E56</f>
        <v>0</v>
      </c>
    </row>
    <row r="57" spans="1:6" x14ac:dyDescent="0.4">
      <c r="A57" s="6" t="s">
        <v>99</v>
      </c>
      <c r="B57" s="23" t="s">
        <v>100</v>
      </c>
      <c r="C57" s="23"/>
      <c r="D57" s="23"/>
      <c r="E57" s="17"/>
      <c r="F57" s="16">
        <f>F8*E57</f>
        <v>0</v>
      </c>
    </row>
    <row r="58" spans="1:6" x14ac:dyDescent="0.4">
      <c r="A58" s="6" t="s">
        <v>101</v>
      </c>
      <c r="B58" s="23" t="s">
        <v>102</v>
      </c>
      <c r="C58" s="23"/>
      <c r="D58" s="23"/>
      <c r="E58" s="17"/>
      <c r="F58" s="16">
        <f>F8*E58</f>
        <v>0</v>
      </c>
    </row>
    <row r="59" spans="1:6" x14ac:dyDescent="0.4">
      <c r="A59" s="6" t="s">
        <v>103</v>
      </c>
      <c r="B59" s="23" t="s">
        <v>104</v>
      </c>
      <c r="C59" s="23"/>
      <c r="D59" s="23"/>
      <c r="E59" s="17"/>
      <c r="F59" s="16">
        <f>F8*E59</f>
        <v>0</v>
      </c>
    </row>
    <row r="60" spans="1:6" x14ac:dyDescent="0.4">
      <c r="A60" s="6" t="s">
        <v>105</v>
      </c>
      <c r="B60" s="23" t="s">
        <v>106</v>
      </c>
      <c r="C60" s="23"/>
      <c r="D60" s="23"/>
      <c r="E60" s="17"/>
      <c r="F60" s="16">
        <f>F8*E60</f>
        <v>0</v>
      </c>
    </row>
    <row r="61" spans="1:6" x14ac:dyDescent="0.4">
      <c r="A61" s="6" t="s">
        <v>107</v>
      </c>
      <c r="B61" s="23" t="s">
        <v>108</v>
      </c>
      <c r="C61" s="23"/>
      <c r="D61" s="23"/>
      <c r="E61" s="17"/>
      <c r="F61" s="16">
        <f>F8*E61</f>
        <v>0</v>
      </c>
    </row>
    <row r="62" spans="1:6" ht="29.15" customHeight="1" x14ac:dyDescent="0.4">
      <c r="A62" s="8"/>
      <c r="B62" s="234" t="s">
        <v>109</v>
      </c>
      <c r="C62" s="234"/>
      <c r="D62" s="35"/>
      <c r="E62" s="36">
        <f>SUM(E51:E61)</f>
        <v>0</v>
      </c>
      <c r="F62" s="37">
        <f>SUM(F51:F61)</f>
        <v>0</v>
      </c>
    </row>
    <row r="63" spans="1:6" x14ac:dyDescent="0.4">
      <c r="A63" s="6"/>
      <c r="B63" s="23"/>
      <c r="C63" s="23"/>
      <c r="D63" s="23"/>
      <c r="E63" s="15"/>
      <c r="F63" s="16"/>
    </row>
    <row r="64" spans="1:6" x14ac:dyDescent="0.4">
      <c r="A64" s="7" t="s">
        <v>110</v>
      </c>
      <c r="B64" s="230" t="s">
        <v>111</v>
      </c>
      <c r="C64" s="230"/>
      <c r="D64" s="25"/>
      <c r="E64" s="32" t="e">
        <f>E8+E39+E47+E62</f>
        <v>#DIV/0!</v>
      </c>
      <c r="F64" s="29" t="e">
        <f>F8*E64</f>
        <v>#DIV/0!</v>
      </c>
    </row>
    <row r="65" spans="1:6" x14ac:dyDescent="0.4">
      <c r="A65" s="7" t="s">
        <v>112</v>
      </c>
      <c r="B65" s="25" t="s">
        <v>113</v>
      </c>
      <c r="C65" s="25"/>
      <c r="D65" s="25"/>
      <c r="E65" s="17"/>
      <c r="F65" s="29" t="e">
        <f>F64*E65</f>
        <v>#DIV/0!</v>
      </c>
    </row>
    <row r="66" spans="1:6" x14ac:dyDescent="0.4">
      <c r="A66" s="7"/>
      <c r="B66" s="25" t="s">
        <v>114</v>
      </c>
      <c r="C66" s="25"/>
      <c r="D66" s="25"/>
      <c r="E66" s="32" t="e">
        <f>E64+E65</f>
        <v>#DIV/0!</v>
      </c>
      <c r="F66" s="29" t="e">
        <f>ROUND(F64+F65,2)</f>
        <v>#DIV/0!</v>
      </c>
    </row>
    <row r="67" spans="1:6" x14ac:dyDescent="0.4">
      <c r="A67" s="6"/>
      <c r="B67" s="23" t="s">
        <v>115</v>
      </c>
      <c r="C67" s="23"/>
      <c r="D67" s="23"/>
      <c r="E67" s="32" t="e">
        <f>E66-E8</f>
        <v>#DIV/0!</v>
      </c>
      <c r="F67" s="42"/>
    </row>
    <row r="68" spans="1:6" x14ac:dyDescent="0.4">
      <c r="A68" s="6"/>
      <c r="B68" s="25"/>
      <c r="C68" s="23"/>
      <c r="D68" s="23"/>
      <c r="E68" s="43"/>
      <c r="F68" s="33"/>
    </row>
    <row r="69" spans="1:6" ht="15" thickBot="1" x14ac:dyDescent="0.45">
      <c r="A69" s="258" t="s">
        <v>566</v>
      </c>
      <c r="B69" s="259"/>
      <c r="C69" s="259"/>
      <c r="D69" s="259"/>
      <c r="E69" s="259"/>
      <c r="F69" s="260"/>
    </row>
    <row r="78" spans="1:6" x14ac:dyDescent="0.4">
      <c r="A78" s="1"/>
      <c r="B78" s="1"/>
      <c r="C78" s="1"/>
      <c r="D78" s="1"/>
      <c r="E78" s="1"/>
      <c r="F78" s="1"/>
    </row>
  </sheetData>
  <sheetProtection algorithmName="SHA-512" hashValue="vQqQ5AWENVf9KEBIczjJE1C+EtEcBSM8uIMI+gisSn04PDXaGs0PlhOAMEWm+MFn7DgbK0GzI5tBWfJ+YsOFhg==" saltValue="40sFyP4yBx4I/lfAuvuruQ==" spinCount="100000" sheet="1" objects="1" scenarios="1"/>
  <mergeCells count="18">
    <mergeCell ref="A69:F69"/>
    <mergeCell ref="B64:C64"/>
    <mergeCell ref="A6:F6"/>
    <mergeCell ref="B34:C34"/>
    <mergeCell ref="B39:C39"/>
    <mergeCell ref="B47:C47"/>
    <mergeCell ref="B62:C62"/>
    <mergeCell ref="I30:I31"/>
    <mergeCell ref="J30:J31"/>
    <mergeCell ref="A2:F2"/>
    <mergeCell ref="A1:F1"/>
    <mergeCell ref="I17:I18"/>
    <mergeCell ref="J17:J18"/>
    <mergeCell ref="I21:I22"/>
    <mergeCell ref="J21:J22"/>
    <mergeCell ref="I25:I26"/>
    <mergeCell ref="J25:J26"/>
    <mergeCell ref="C5:F5"/>
  </mergeCells>
  <dataValidations disablePrompts="1" count="1">
    <dataValidation type="decimal" errorStyle="warning" allowBlank="1" showInputMessage="1" showErrorMessage="1" error="Bitte überprüfen Sie Ihre Eingaben." sqref="C30" xr:uid="{00000000-0002-0000-0100-000000000000}">
      <formula1>8.5</formula1>
      <formula2>84</formula2>
    </dataValidation>
  </dataValidations>
  <pageMargins left="0.70866141732283472" right="0.70866141732283472" top="0.78740157480314965" bottom="0.78740157480314965" header="0.31496062992125984" footer="0.31496062992125984"/>
  <pageSetup paperSize="9" scale="47" fitToHeight="0" orientation="portrait" r:id="rId1"/>
  <headerFooter>
    <oddFooter>&amp;L&amp;P/&amp;N&amp;C&amp;F&amp;R&amp;A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78"/>
  <sheetViews>
    <sheetView topLeftCell="A2" zoomScaleNormal="100" workbookViewId="0">
      <selection activeCell="A69" sqref="A69:F69"/>
    </sheetView>
  </sheetViews>
  <sheetFormatPr baseColWidth="10" defaultRowHeight="14.6" x14ac:dyDescent="0.4"/>
  <cols>
    <col min="1" max="1" width="4.15234375" customWidth="1"/>
    <col min="2" max="2" width="15.53515625" customWidth="1"/>
    <col min="3" max="3" width="35.15234375" customWidth="1"/>
    <col min="5" max="5" width="28.15234375" customWidth="1"/>
    <col min="6" max="6" width="20" customWidth="1"/>
    <col min="8" max="8" width="36.69140625" bestFit="1" customWidth="1"/>
  </cols>
  <sheetData>
    <row r="1" spans="1:10" ht="15.45" x14ac:dyDescent="0.4">
      <c r="A1" s="224" t="str">
        <f>Stammdaten!B4</f>
        <v>Deutsche Energie-Agentur GmbH (dena)</v>
      </c>
      <c r="B1" s="225"/>
      <c r="C1" s="225"/>
      <c r="D1" s="225"/>
      <c r="E1" s="225"/>
      <c r="F1" s="226"/>
    </row>
    <row r="2" spans="1:10" x14ac:dyDescent="0.4">
      <c r="A2" s="221" t="s">
        <v>124</v>
      </c>
      <c r="B2" s="222"/>
      <c r="C2" s="222"/>
      <c r="D2" s="222"/>
      <c r="E2" s="222"/>
      <c r="F2" s="223"/>
    </row>
    <row r="3" spans="1:10" x14ac:dyDescent="0.4">
      <c r="A3" s="3"/>
      <c r="B3" s="20"/>
      <c r="C3" s="20"/>
      <c r="D3" s="20"/>
      <c r="E3" s="20"/>
      <c r="F3" s="13"/>
    </row>
    <row r="4" spans="1:10" x14ac:dyDescent="0.4">
      <c r="A4" s="4"/>
      <c r="B4" s="21"/>
      <c r="C4" s="21"/>
      <c r="D4" s="21"/>
      <c r="E4" s="21"/>
      <c r="F4" s="22"/>
    </row>
    <row r="5" spans="1:10" x14ac:dyDescent="0.4">
      <c r="A5" s="5" t="s">
        <v>24</v>
      </c>
      <c r="B5" s="21"/>
      <c r="C5" s="227">
        <f>Stammdaten!B9</f>
        <v>0</v>
      </c>
      <c r="D5" s="228"/>
      <c r="E5" s="228"/>
      <c r="F5" s="229"/>
    </row>
    <row r="6" spans="1:10" x14ac:dyDescent="0.4">
      <c r="A6" s="231" t="s">
        <v>121</v>
      </c>
      <c r="B6" s="232"/>
      <c r="C6" s="232"/>
      <c r="D6" s="232"/>
      <c r="E6" s="232"/>
      <c r="F6" s="233"/>
      <c r="H6" s="102" t="s">
        <v>162</v>
      </c>
      <c r="I6" s="102"/>
      <c r="J6" s="102"/>
    </row>
    <row r="7" spans="1:10" x14ac:dyDescent="0.4">
      <c r="A7" s="6"/>
      <c r="B7" s="23"/>
      <c r="C7" s="23"/>
      <c r="D7" s="23"/>
      <c r="E7" s="23"/>
      <c r="F7" s="24"/>
      <c r="H7" s="103"/>
      <c r="I7" s="103"/>
      <c r="J7" s="103"/>
    </row>
    <row r="8" spans="1:10" x14ac:dyDescent="0.4">
      <c r="A8" s="7" t="s">
        <v>26</v>
      </c>
      <c r="B8" s="25" t="s">
        <v>27</v>
      </c>
      <c r="C8" s="25"/>
      <c r="D8" s="25"/>
      <c r="E8" s="26">
        <v>1</v>
      </c>
      <c r="F8" s="27"/>
      <c r="H8" s="104" t="s">
        <v>163</v>
      </c>
      <c r="I8" s="104"/>
      <c r="J8" s="104"/>
    </row>
    <row r="9" spans="1:10" x14ac:dyDescent="0.4">
      <c r="A9" s="6"/>
      <c r="B9" s="23"/>
      <c r="C9" s="23"/>
      <c r="D9" s="23"/>
      <c r="E9" s="18"/>
      <c r="F9" s="16"/>
      <c r="H9" s="105" t="s">
        <v>164</v>
      </c>
      <c r="I9" s="106"/>
      <c r="J9" s="104"/>
    </row>
    <row r="10" spans="1:10" x14ac:dyDescent="0.4">
      <c r="A10" s="7" t="s">
        <v>28</v>
      </c>
      <c r="B10" s="25" t="s">
        <v>29</v>
      </c>
      <c r="C10" s="25"/>
      <c r="D10" s="25"/>
      <c r="E10" s="28"/>
      <c r="F10" s="29"/>
      <c r="H10" s="107" t="s">
        <v>165</v>
      </c>
      <c r="I10" s="256"/>
      <c r="J10" s="104"/>
    </row>
    <row r="11" spans="1:10" x14ac:dyDescent="0.4">
      <c r="A11" s="6" t="s">
        <v>30</v>
      </c>
      <c r="B11" s="23" t="s">
        <v>31</v>
      </c>
      <c r="C11" s="23"/>
      <c r="D11" s="23"/>
      <c r="E11" s="28"/>
      <c r="F11" s="29"/>
      <c r="H11" s="107" t="s">
        <v>39</v>
      </c>
      <c r="I11" s="256"/>
      <c r="J11" s="104"/>
    </row>
    <row r="12" spans="1:10" x14ac:dyDescent="0.4">
      <c r="A12" s="6" t="s">
        <v>32</v>
      </c>
      <c r="B12" s="23"/>
      <c r="C12" s="23" t="s">
        <v>33</v>
      </c>
      <c r="D12" s="23"/>
      <c r="E12" s="30" t="e">
        <f>I18</f>
        <v>#DIV/0!</v>
      </c>
      <c r="F12" s="31" t="e">
        <f>(F8*E12)</f>
        <v>#DIV/0!</v>
      </c>
      <c r="H12" s="107" t="s">
        <v>41</v>
      </c>
      <c r="I12" s="256"/>
      <c r="J12" s="104"/>
    </row>
    <row r="13" spans="1:10" x14ac:dyDescent="0.4">
      <c r="A13" s="6" t="s">
        <v>34</v>
      </c>
      <c r="B13" s="23"/>
      <c r="C13" s="23" t="s">
        <v>35</v>
      </c>
      <c r="D13" s="23"/>
      <c r="E13" s="17" t="e">
        <f>I22</f>
        <v>#DIV/0!</v>
      </c>
      <c r="F13" s="31" t="e">
        <f>F8*E13</f>
        <v>#DIV/0!</v>
      </c>
      <c r="H13" s="107"/>
      <c r="I13" s="256"/>
      <c r="J13" s="104"/>
    </row>
    <row r="14" spans="1:10" x14ac:dyDescent="0.4">
      <c r="A14" s="6" t="s">
        <v>36</v>
      </c>
      <c r="B14" s="23"/>
      <c r="C14" s="23" t="s">
        <v>37</v>
      </c>
      <c r="D14" s="23"/>
      <c r="E14" s="17">
        <v>0</v>
      </c>
      <c r="F14" s="31">
        <f>F8*E14</f>
        <v>0</v>
      </c>
      <c r="H14" s="108" t="s">
        <v>166</v>
      </c>
      <c r="I14" s="109">
        <f>I9-I10-I11-I12-I13</f>
        <v>0</v>
      </c>
      <c r="J14" s="104"/>
    </row>
    <row r="15" spans="1:10" x14ac:dyDescent="0.4">
      <c r="A15" s="6" t="s">
        <v>38</v>
      </c>
      <c r="B15" s="23"/>
      <c r="C15" s="23" t="s">
        <v>39</v>
      </c>
      <c r="D15" s="23"/>
      <c r="E15" s="17" t="e">
        <f>I26</f>
        <v>#DIV/0!</v>
      </c>
      <c r="F15" s="31" t="e">
        <f>F8*E15</f>
        <v>#DIV/0!</v>
      </c>
      <c r="H15" s="107"/>
      <c r="I15" s="107"/>
      <c r="J15" s="104"/>
    </row>
    <row r="16" spans="1:10" x14ac:dyDescent="0.4">
      <c r="A16" s="6" t="s">
        <v>40</v>
      </c>
      <c r="B16" s="23"/>
      <c r="C16" s="23" t="s">
        <v>41</v>
      </c>
      <c r="D16" s="23"/>
      <c r="E16" s="17" t="e">
        <f>I31</f>
        <v>#DIV/0!</v>
      </c>
      <c r="F16" s="31" t="e">
        <f>F8*E16</f>
        <v>#DIV/0!</v>
      </c>
      <c r="H16" s="107"/>
      <c r="I16" s="107"/>
      <c r="J16" s="104"/>
    </row>
    <row r="17" spans="1:10" x14ac:dyDescent="0.4">
      <c r="A17" s="7"/>
      <c r="B17" s="25" t="s">
        <v>42</v>
      </c>
      <c r="C17" s="25"/>
      <c r="D17" s="25"/>
      <c r="E17" s="32" t="e">
        <f>SUM(E12:E16)</f>
        <v>#DIV/0!</v>
      </c>
      <c r="F17" s="29" t="e">
        <f>F8*E17</f>
        <v>#DIV/0!</v>
      </c>
      <c r="H17" s="110" t="s">
        <v>167</v>
      </c>
      <c r="I17" s="256"/>
      <c r="J17" s="104" t="s">
        <v>168</v>
      </c>
    </row>
    <row r="18" spans="1:10" x14ac:dyDescent="0.4">
      <c r="A18" s="6"/>
      <c r="B18" s="23"/>
      <c r="C18" s="23"/>
      <c r="D18" s="23"/>
      <c r="E18" s="18"/>
      <c r="F18" s="19"/>
      <c r="H18" s="107" t="s">
        <v>169</v>
      </c>
      <c r="I18" s="219" t="e">
        <f>I17/I14</f>
        <v>#DIV/0!</v>
      </c>
      <c r="J18" s="220"/>
    </row>
    <row r="19" spans="1:10" x14ac:dyDescent="0.4">
      <c r="A19" s="7" t="s">
        <v>43</v>
      </c>
      <c r="B19" s="25" t="s">
        <v>44</v>
      </c>
      <c r="C19" s="25"/>
      <c r="D19" s="25"/>
      <c r="E19" s="28"/>
      <c r="F19" s="33"/>
      <c r="H19" s="107" t="s">
        <v>170</v>
      </c>
      <c r="I19" s="219"/>
      <c r="J19" s="220"/>
    </row>
    <row r="20" spans="1:10" x14ac:dyDescent="0.4">
      <c r="A20" s="6" t="s">
        <v>45</v>
      </c>
      <c r="B20" s="14" t="s">
        <v>46</v>
      </c>
      <c r="C20" s="14"/>
      <c r="D20" s="17"/>
      <c r="E20" s="18"/>
      <c r="F20" s="19"/>
      <c r="H20" s="20"/>
      <c r="I20" s="20"/>
      <c r="J20" s="103"/>
    </row>
    <row r="21" spans="1:10" x14ac:dyDescent="0.4">
      <c r="A21" s="6"/>
      <c r="B21" s="14" t="s">
        <v>47</v>
      </c>
      <c r="C21" s="14"/>
      <c r="D21" s="15" t="e">
        <f>E17*D20</f>
        <v>#DIV/0!</v>
      </c>
      <c r="E21" s="15" t="e">
        <f>D20+D21</f>
        <v>#DIV/0!</v>
      </c>
      <c r="F21" s="16" t="e">
        <f>F8*E21</f>
        <v>#DIV/0!</v>
      </c>
      <c r="H21" s="110" t="s">
        <v>171</v>
      </c>
      <c r="I21" s="257"/>
      <c r="J21" s="104" t="s">
        <v>168</v>
      </c>
    </row>
    <row r="22" spans="1:10" x14ac:dyDescent="0.4">
      <c r="A22" s="6"/>
      <c r="B22" s="14" t="s">
        <v>129</v>
      </c>
      <c r="C22" s="14"/>
      <c r="D22" s="17"/>
      <c r="E22" s="18"/>
      <c r="F22" s="19"/>
      <c r="H22" s="107" t="s">
        <v>172</v>
      </c>
      <c r="I22" s="219" t="e">
        <f>I21/I14</f>
        <v>#DIV/0!</v>
      </c>
      <c r="J22" s="220"/>
    </row>
    <row r="23" spans="1:10" x14ac:dyDescent="0.4">
      <c r="A23" s="6"/>
      <c r="B23" s="14" t="s">
        <v>130</v>
      </c>
      <c r="C23" s="14"/>
      <c r="D23" s="15" t="e">
        <f>E17*D22</f>
        <v>#DIV/0!</v>
      </c>
      <c r="E23" s="15" t="e">
        <f>D22+D23</f>
        <v>#DIV/0!</v>
      </c>
      <c r="F23" s="16" t="e">
        <f>F8*E23</f>
        <v>#DIV/0!</v>
      </c>
      <c r="H23" s="107" t="s">
        <v>170</v>
      </c>
      <c r="I23" s="219"/>
      <c r="J23" s="220"/>
    </row>
    <row r="24" spans="1:10" x14ac:dyDescent="0.4">
      <c r="A24" s="6" t="s">
        <v>48</v>
      </c>
      <c r="B24" s="14" t="s">
        <v>49</v>
      </c>
      <c r="C24" s="14"/>
      <c r="D24" s="17"/>
      <c r="E24" s="15"/>
      <c r="F24" s="16"/>
      <c r="H24" s="110"/>
      <c r="I24" s="111"/>
      <c r="J24" s="104"/>
    </row>
    <row r="25" spans="1:10" x14ac:dyDescent="0.4">
      <c r="A25" s="6"/>
      <c r="B25" s="14" t="s">
        <v>50</v>
      </c>
      <c r="C25" s="14"/>
      <c r="D25" s="15" t="e">
        <f>D24*E17</f>
        <v>#DIV/0!</v>
      </c>
      <c r="E25" s="15" t="e">
        <f>D24+D25</f>
        <v>#DIV/0!</v>
      </c>
      <c r="F25" s="16" t="e">
        <f>F8*E25</f>
        <v>#DIV/0!</v>
      </c>
      <c r="H25" s="110" t="s">
        <v>173</v>
      </c>
      <c r="I25" s="257"/>
      <c r="J25" s="104" t="s">
        <v>168</v>
      </c>
    </row>
    <row r="26" spans="1:10" x14ac:dyDescent="0.4">
      <c r="A26" s="6" t="s">
        <v>51</v>
      </c>
      <c r="B26" s="14" t="s">
        <v>52</v>
      </c>
      <c r="C26" s="14"/>
      <c r="D26" s="17"/>
      <c r="E26" s="15"/>
      <c r="F26" s="16"/>
      <c r="H26" s="107" t="s">
        <v>174</v>
      </c>
      <c r="I26" s="219" t="e">
        <f>I25/I14</f>
        <v>#DIV/0!</v>
      </c>
      <c r="J26" s="220"/>
    </row>
    <row r="27" spans="1:10" x14ac:dyDescent="0.4">
      <c r="A27" s="6"/>
      <c r="B27" s="14" t="s">
        <v>53</v>
      </c>
      <c r="C27" s="14"/>
      <c r="D27" s="15" t="e">
        <f>E17*D26</f>
        <v>#DIV/0!</v>
      </c>
      <c r="E27" s="15" t="e">
        <f>D26+D27</f>
        <v>#DIV/0!</v>
      </c>
      <c r="F27" s="16" t="e">
        <f>F8*E27</f>
        <v>#DIV/0!</v>
      </c>
      <c r="H27" s="107" t="s">
        <v>170</v>
      </c>
      <c r="I27" s="219"/>
      <c r="J27" s="220"/>
    </row>
    <row r="28" spans="1:10" x14ac:dyDescent="0.4">
      <c r="A28" s="6" t="s">
        <v>54</v>
      </c>
      <c r="B28" s="14" t="s">
        <v>55</v>
      </c>
      <c r="C28" s="14"/>
      <c r="D28" s="17"/>
      <c r="E28" s="15"/>
      <c r="F28" s="16"/>
      <c r="H28" s="20"/>
      <c r="I28" s="20"/>
      <c r="J28" s="103"/>
    </row>
    <row r="29" spans="1:10" x14ac:dyDescent="0.4">
      <c r="A29" s="6"/>
      <c r="B29" s="14" t="s">
        <v>56</v>
      </c>
      <c r="C29" s="14"/>
      <c r="D29" s="15" t="e">
        <f>E17*D28</f>
        <v>#DIV/0!</v>
      </c>
      <c r="E29" s="15" t="e">
        <f>D28+D29</f>
        <v>#DIV/0!</v>
      </c>
      <c r="F29" s="16" t="e">
        <f>F8*E29</f>
        <v>#DIV/0!</v>
      </c>
      <c r="H29" s="20"/>
      <c r="I29" s="20"/>
      <c r="J29" s="103"/>
    </row>
    <row r="30" spans="1:10" x14ac:dyDescent="0.4">
      <c r="A30" s="6" t="s">
        <v>57</v>
      </c>
      <c r="B30" s="14" t="s">
        <v>58</v>
      </c>
      <c r="C30" s="14"/>
      <c r="D30" s="17"/>
      <c r="E30" s="15"/>
      <c r="F30" s="16"/>
      <c r="H30" s="110" t="s">
        <v>175</v>
      </c>
      <c r="I30" s="257"/>
      <c r="J30" s="104" t="s">
        <v>168</v>
      </c>
    </row>
    <row r="31" spans="1:10" x14ac:dyDescent="0.4">
      <c r="A31" s="6"/>
      <c r="B31" s="14" t="s">
        <v>59</v>
      </c>
      <c r="C31" s="14"/>
      <c r="D31" s="34" t="e">
        <f>D30*E17</f>
        <v>#DIV/0!</v>
      </c>
      <c r="E31" s="15" t="e">
        <f>D30+D31</f>
        <v>#DIV/0!</v>
      </c>
      <c r="F31" s="16" t="e">
        <f>F8*E31</f>
        <v>#DIV/0!</v>
      </c>
      <c r="H31" s="107" t="s">
        <v>169</v>
      </c>
      <c r="I31" s="219" t="e">
        <f>I30/I14</f>
        <v>#DIV/0!</v>
      </c>
      <c r="J31" s="220"/>
    </row>
    <row r="32" spans="1:10" x14ac:dyDescent="0.4">
      <c r="A32" s="6" t="s">
        <v>60</v>
      </c>
      <c r="B32" s="14" t="s">
        <v>61</v>
      </c>
      <c r="C32" s="14"/>
      <c r="D32" s="23"/>
      <c r="E32" s="17"/>
      <c r="F32" s="16">
        <f>F8*E32</f>
        <v>0</v>
      </c>
      <c r="H32" s="107" t="s">
        <v>170</v>
      </c>
      <c r="I32" s="219"/>
      <c r="J32" s="220"/>
    </row>
    <row r="33" spans="1:7" x14ac:dyDescent="0.4">
      <c r="A33" s="6" t="s">
        <v>62</v>
      </c>
      <c r="B33" s="14" t="s">
        <v>63</v>
      </c>
      <c r="C33" s="14"/>
      <c r="D33" s="23"/>
      <c r="E33" s="17"/>
      <c r="F33" s="16">
        <f>F8*E33</f>
        <v>0</v>
      </c>
    </row>
    <row r="34" spans="1:7" ht="34.4" customHeight="1" x14ac:dyDescent="0.4">
      <c r="A34" s="8"/>
      <c r="B34" s="234" t="s">
        <v>64</v>
      </c>
      <c r="C34" s="234"/>
      <c r="D34" s="35"/>
      <c r="E34" s="36" t="e">
        <f>SUM(E17:E33)</f>
        <v>#DIV/0!</v>
      </c>
      <c r="F34" s="37" t="e">
        <f>SUM(F17:F33)</f>
        <v>#DIV/0!</v>
      </c>
      <c r="G34" s="2"/>
    </row>
    <row r="35" spans="1:7" x14ac:dyDescent="0.4">
      <c r="A35" s="6"/>
      <c r="B35" s="23"/>
      <c r="C35" s="23"/>
      <c r="D35" s="23"/>
      <c r="E35" s="18"/>
      <c r="F35" s="19"/>
    </row>
    <row r="36" spans="1:7" x14ac:dyDescent="0.4">
      <c r="A36" s="6"/>
      <c r="B36" s="25" t="s">
        <v>65</v>
      </c>
      <c r="C36" s="23"/>
      <c r="D36" s="23"/>
      <c r="E36" s="18"/>
      <c r="F36" s="19"/>
    </row>
    <row r="37" spans="1:7" x14ac:dyDescent="0.4">
      <c r="A37" s="6" t="s">
        <v>66</v>
      </c>
      <c r="B37" s="23" t="s">
        <v>67</v>
      </c>
      <c r="C37" s="23"/>
      <c r="D37" s="23"/>
      <c r="E37" s="17"/>
      <c r="F37" s="16">
        <f>F8*E37</f>
        <v>0</v>
      </c>
    </row>
    <row r="38" spans="1:7" x14ac:dyDescent="0.4">
      <c r="A38" s="6" t="s">
        <v>68</v>
      </c>
      <c r="B38" s="23" t="s">
        <v>69</v>
      </c>
      <c r="C38" s="23"/>
      <c r="D38" s="23"/>
      <c r="E38" s="17"/>
      <c r="F38" s="16">
        <f>F8*E38</f>
        <v>0</v>
      </c>
    </row>
    <row r="39" spans="1:7" x14ac:dyDescent="0.4">
      <c r="A39" s="8"/>
      <c r="B39" s="234" t="s">
        <v>70</v>
      </c>
      <c r="C39" s="234"/>
      <c r="D39" s="35"/>
      <c r="E39" s="36" t="e">
        <f>SUM(E34:E38)</f>
        <v>#DIV/0!</v>
      </c>
      <c r="F39" s="37" t="e">
        <f>SUM(F34:F38)</f>
        <v>#DIV/0!</v>
      </c>
      <c r="G39" s="2"/>
    </row>
    <row r="40" spans="1:7" x14ac:dyDescent="0.4">
      <c r="A40" s="6"/>
      <c r="B40" s="23"/>
      <c r="C40" s="23"/>
      <c r="D40" s="23"/>
      <c r="E40" s="15"/>
      <c r="F40" s="16"/>
    </row>
    <row r="41" spans="1:7" x14ac:dyDescent="0.4">
      <c r="A41" s="7" t="s">
        <v>71</v>
      </c>
      <c r="B41" s="25" t="s">
        <v>72</v>
      </c>
      <c r="C41" s="25"/>
      <c r="D41" s="25"/>
      <c r="E41" s="32"/>
      <c r="F41" s="29"/>
    </row>
    <row r="42" spans="1:7" x14ac:dyDescent="0.4">
      <c r="A42" s="6" t="s">
        <v>73</v>
      </c>
      <c r="B42" s="23" t="s">
        <v>74</v>
      </c>
      <c r="C42" s="23"/>
      <c r="D42" s="23"/>
      <c r="E42" s="15"/>
      <c r="F42" s="16"/>
    </row>
    <row r="43" spans="1:7" x14ac:dyDescent="0.4">
      <c r="A43" s="6"/>
      <c r="B43" s="23" t="s">
        <v>75</v>
      </c>
      <c r="C43" s="23"/>
      <c r="D43" s="23"/>
      <c r="E43" s="17"/>
      <c r="F43" s="16">
        <f>F8*E43</f>
        <v>0</v>
      </c>
    </row>
    <row r="44" spans="1:7" x14ac:dyDescent="0.4">
      <c r="A44" s="6" t="s">
        <v>76</v>
      </c>
      <c r="B44" s="23" t="s">
        <v>77</v>
      </c>
      <c r="C44" s="23"/>
      <c r="D44" s="23"/>
      <c r="E44" s="17"/>
      <c r="F44" s="16">
        <f>F8*E44</f>
        <v>0</v>
      </c>
    </row>
    <row r="45" spans="1:7" x14ac:dyDescent="0.4">
      <c r="A45" s="6" t="s">
        <v>78</v>
      </c>
      <c r="B45" s="23" t="s">
        <v>79</v>
      </c>
      <c r="C45" s="23"/>
      <c r="D45" s="23"/>
      <c r="E45" s="17"/>
      <c r="F45" s="16">
        <f>F8*E45</f>
        <v>0</v>
      </c>
    </row>
    <row r="46" spans="1:7" x14ac:dyDescent="0.4">
      <c r="A46" s="6" t="s">
        <v>80</v>
      </c>
      <c r="B46" s="23" t="s">
        <v>81</v>
      </c>
      <c r="C46" s="23"/>
      <c r="D46" s="23"/>
      <c r="E46" s="17"/>
      <c r="F46" s="16">
        <f>F8*E46</f>
        <v>0</v>
      </c>
    </row>
    <row r="47" spans="1:7" ht="32.9" customHeight="1" x14ac:dyDescent="0.4">
      <c r="A47" s="8"/>
      <c r="B47" s="234" t="s">
        <v>82</v>
      </c>
      <c r="C47" s="234"/>
      <c r="D47" s="35"/>
      <c r="E47" s="36">
        <f>SUM(E43:E46)</f>
        <v>0</v>
      </c>
      <c r="F47" s="37">
        <f>SUM(F43:F46)</f>
        <v>0</v>
      </c>
    </row>
    <row r="48" spans="1:7" x14ac:dyDescent="0.4">
      <c r="A48" s="6"/>
      <c r="B48" s="23"/>
      <c r="C48" s="23"/>
      <c r="D48" s="23"/>
      <c r="E48" s="15"/>
      <c r="F48" s="16"/>
    </row>
    <row r="49" spans="1:6" x14ac:dyDescent="0.4">
      <c r="A49" s="7" t="s">
        <v>83</v>
      </c>
      <c r="B49" s="25" t="s">
        <v>84</v>
      </c>
      <c r="C49" s="25"/>
      <c r="D49" s="25"/>
      <c r="E49" s="38"/>
      <c r="F49" s="39"/>
    </row>
    <row r="50" spans="1:6" x14ac:dyDescent="0.4">
      <c r="A50" s="6" t="s">
        <v>85</v>
      </c>
      <c r="B50" s="23" t="s">
        <v>86</v>
      </c>
      <c r="C50" s="23"/>
      <c r="D50" s="23"/>
      <c r="E50" s="40"/>
      <c r="F50" s="41"/>
    </row>
    <row r="51" spans="1:6" x14ac:dyDescent="0.4">
      <c r="A51" s="6" t="s">
        <v>87</v>
      </c>
      <c r="B51" s="23"/>
      <c r="C51" s="23" t="s">
        <v>88</v>
      </c>
      <c r="D51" s="23"/>
      <c r="E51" s="17"/>
      <c r="F51" s="16">
        <f>F8*E51</f>
        <v>0</v>
      </c>
    </row>
    <row r="52" spans="1:6" x14ac:dyDescent="0.4">
      <c r="A52" s="6" t="s">
        <v>89</v>
      </c>
      <c r="B52" s="23"/>
      <c r="C52" s="23" t="s">
        <v>90</v>
      </c>
      <c r="D52" s="23"/>
      <c r="E52" s="17"/>
      <c r="F52" s="16">
        <f>F8*E52</f>
        <v>0</v>
      </c>
    </row>
    <row r="53" spans="1:6" x14ac:dyDescent="0.4">
      <c r="A53" s="6" t="s">
        <v>91</v>
      </c>
      <c r="B53" s="23" t="s">
        <v>92</v>
      </c>
      <c r="C53" s="23"/>
      <c r="D53" s="23"/>
      <c r="E53" s="17"/>
      <c r="F53" s="16">
        <f>F8*E53</f>
        <v>0</v>
      </c>
    </row>
    <row r="54" spans="1:6" x14ac:dyDescent="0.4">
      <c r="A54" s="6" t="s">
        <v>93</v>
      </c>
      <c r="B54" s="23" t="s">
        <v>94</v>
      </c>
      <c r="C54" s="23"/>
      <c r="D54" s="23"/>
      <c r="E54" s="40"/>
      <c r="F54" s="41"/>
    </row>
    <row r="55" spans="1:6" x14ac:dyDescent="0.4">
      <c r="A55" s="6" t="s">
        <v>95</v>
      </c>
      <c r="B55" s="23"/>
      <c r="C55" s="23" t="s">
        <v>96</v>
      </c>
      <c r="D55" s="23"/>
      <c r="E55" s="17"/>
      <c r="F55" s="16">
        <f>F8*E55</f>
        <v>0</v>
      </c>
    </row>
    <row r="56" spans="1:6" x14ac:dyDescent="0.4">
      <c r="A56" s="6" t="s">
        <v>97</v>
      </c>
      <c r="B56" s="23"/>
      <c r="C56" s="23" t="s">
        <v>98</v>
      </c>
      <c r="D56" s="23"/>
      <c r="E56" s="17"/>
      <c r="F56" s="16">
        <f>F8*E56</f>
        <v>0</v>
      </c>
    </row>
    <row r="57" spans="1:6" x14ac:dyDescent="0.4">
      <c r="A57" s="6" t="s">
        <v>99</v>
      </c>
      <c r="B57" s="23" t="s">
        <v>100</v>
      </c>
      <c r="C57" s="23"/>
      <c r="D57" s="23"/>
      <c r="E57" s="17"/>
      <c r="F57" s="16">
        <f>F8*E57</f>
        <v>0</v>
      </c>
    </row>
    <row r="58" spans="1:6" x14ac:dyDescent="0.4">
      <c r="A58" s="6" t="s">
        <v>101</v>
      </c>
      <c r="B58" s="23" t="s">
        <v>102</v>
      </c>
      <c r="C58" s="23"/>
      <c r="D58" s="23"/>
      <c r="E58" s="17"/>
      <c r="F58" s="16">
        <f>F8*E58</f>
        <v>0</v>
      </c>
    </row>
    <row r="59" spans="1:6" x14ac:dyDescent="0.4">
      <c r="A59" s="6" t="s">
        <v>103</v>
      </c>
      <c r="B59" s="23" t="s">
        <v>104</v>
      </c>
      <c r="C59" s="23"/>
      <c r="D59" s="23"/>
      <c r="E59" s="17"/>
      <c r="F59" s="16">
        <f>F8*E59</f>
        <v>0</v>
      </c>
    </row>
    <row r="60" spans="1:6" x14ac:dyDescent="0.4">
      <c r="A60" s="6" t="s">
        <v>105</v>
      </c>
      <c r="B60" s="23" t="s">
        <v>106</v>
      </c>
      <c r="C60" s="23"/>
      <c r="D60" s="23"/>
      <c r="E60" s="17"/>
      <c r="F60" s="16">
        <f>F8*E60</f>
        <v>0</v>
      </c>
    </row>
    <row r="61" spans="1:6" x14ac:dyDescent="0.4">
      <c r="A61" s="6" t="s">
        <v>107</v>
      </c>
      <c r="B61" s="23" t="s">
        <v>108</v>
      </c>
      <c r="C61" s="23"/>
      <c r="D61" s="23"/>
      <c r="E61" s="17"/>
      <c r="F61" s="16">
        <f>F8*E61</f>
        <v>0</v>
      </c>
    </row>
    <row r="62" spans="1:6" ht="29.15" customHeight="1" x14ac:dyDescent="0.4">
      <c r="A62" s="8"/>
      <c r="B62" s="234" t="s">
        <v>109</v>
      </c>
      <c r="C62" s="234"/>
      <c r="D62" s="35"/>
      <c r="E62" s="36">
        <f>SUM(E51:E61)</f>
        <v>0</v>
      </c>
      <c r="F62" s="37">
        <f>SUM(F51:F61)</f>
        <v>0</v>
      </c>
    </row>
    <row r="63" spans="1:6" x14ac:dyDescent="0.4">
      <c r="A63" s="6"/>
      <c r="B63" s="23"/>
      <c r="C63" s="23"/>
      <c r="D63" s="23"/>
      <c r="E63" s="15"/>
      <c r="F63" s="16"/>
    </row>
    <row r="64" spans="1:6" x14ac:dyDescent="0.4">
      <c r="A64" s="7" t="s">
        <v>110</v>
      </c>
      <c r="B64" s="230" t="s">
        <v>111</v>
      </c>
      <c r="C64" s="230"/>
      <c r="D64" s="25"/>
      <c r="E64" s="32" t="e">
        <f>E8+E39+E47+E62</f>
        <v>#DIV/0!</v>
      </c>
      <c r="F64" s="29" t="e">
        <f>F8*E64</f>
        <v>#DIV/0!</v>
      </c>
    </row>
    <row r="65" spans="1:6" x14ac:dyDescent="0.4">
      <c r="A65" s="7" t="s">
        <v>112</v>
      </c>
      <c r="B65" s="25" t="s">
        <v>113</v>
      </c>
      <c r="C65" s="25"/>
      <c r="D65" s="25"/>
      <c r="E65" s="17"/>
      <c r="F65" s="29" t="e">
        <f>F64*E65</f>
        <v>#DIV/0!</v>
      </c>
    </row>
    <row r="66" spans="1:6" x14ac:dyDescent="0.4">
      <c r="A66" s="7"/>
      <c r="B66" s="25" t="s">
        <v>114</v>
      </c>
      <c r="C66" s="25"/>
      <c r="D66" s="25"/>
      <c r="E66" s="32" t="e">
        <f>E64+E65</f>
        <v>#DIV/0!</v>
      </c>
      <c r="F66" s="29" t="e">
        <f>ROUND(F64+F65,2)</f>
        <v>#DIV/0!</v>
      </c>
    </row>
    <row r="67" spans="1:6" x14ac:dyDescent="0.4">
      <c r="A67" s="6"/>
      <c r="B67" s="23" t="s">
        <v>115</v>
      </c>
      <c r="C67" s="23"/>
      <c r="D67" s="23"/>
      <c r="E67" s="32" t="e">
        <f>E66-E8</f>
        <v>#DIV/0!</v>
      </c>
      <c r="F67" s="42"/>
    </row>
    <row r="68" spans="1:6" x14ac:dyDescent="0.4">
      <c r="A68" s="6"/>
      <c r="B68" s="25"/>
      <c r="C68" s="23"/>
      <c r="D68" s="23"/>
      <c r="E68" s="43"/>
      <c r="F68" s="33"/>
    </row>
    <row r="69" spans="1:6" ht="15" thickBot="1" x14ac:dyDescent="0.45">
      <c r="A69" s="258" t="s">
        <v>566</v>
      </c>
      <c r="B69" s="259"/>
      <c r="C69" s="259"/>
      <c r="D69" s="259"/>
      <c r="E69" s="259"/>
      <c r="F69" s="260"/>
    </row>
    <row r="78" spans="1:6" x14ac:dyDescent="0.4">
      <c r="A78" s="1"/>
      <c r="B78" s="1"/>
      <c r="C78" s="1"/>
      <c r="D78" s="1"/>
      <c r="E78" s="1"/>
      <c r="F78" s="1"/>
    </row>
  </sheetData>
  <sheetProtection algorithmName="SHA-512" hashValue="YiQGyjGtXAbhVma+14Qkui+eEvCHzCjMS3QeffnjLKe//yM7ai+RGpwIy1gxCQ72/2B7gLQxatEFaySMQmge/Q==" saltValue="Xmvq/K+1vgLcLv+6Phq8YQ==" spinCount="100000" sheet="1" objects="1" scenarios="1"/>
  <mergeCells count="18">
    <mergeCell ref="A69:F69"/>
    <mergeCell ref="B64:C64"/>
    <mergeCell ref="A6:F6"/>
    <mergeCell ref="B34:C34"/>
    <mergeCell ref="B39:C39"/>
    <mergeCell ref="B47:C47"/>
    <mergeCell ref="B62:C62"/>
    <mergeCell ref="I31:I32"/>
    <mergeCell ref="J31:J32"/>
    <mergeCell ref="A1:F1"/>
    <mergeCell ref="A2:F2"/>
    <mergeCell ref="I18:I19"/>
    <mergeCell ref="J18:J19"/>
    <mergeCell ref="I22:I23"/>
    <mergeCell ref="J22:J23"/>
    <mergeCell ref="I26:I27"/>
    <mergeCell ref="J26:J27"/>
    <mergeCell ref="C5:F5"/>
  </mergeCells>
  <dataValidations disablePrompts="1" count="1">
    <dataValidation type="decimal" errorStyle="warning" allowBlank="1" showInputMessage="1" showErrorMessage="1" error="Bitte überprüfen Sie Ihre Eingaben." sqref="C30" xr:uid="{00000000-0002-0000-0200-000000000000}">
      <formula1>8.5</formula1>
      <formula2>84</formula2>
    </dataValidation>
  </dataValidations>
  <pageMargins left="0.70866141732283472" right="0.70866141732283472" top="0.78740157480314965" bottom="0.78740157480314965" header="0.31496062992125984" footer="0.31496062992125984"/>
  <pageSetup paperSize="9" scale="47" fitToHeight="0" orientation="portrait" r:id="rId1"/>
  <headerFooter>
    <oddFooter>&amp;L&amp;P/&amp;N&amp;C&amp;F&amp;R&amp;A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3F003F-6135-4368-8A70-221B30312458}">
  <sheetPr>
    <pageSetUpPr fitToPage="1"/>
  </sheetPr>
  <dimension ref="A1:J78"/>
  <sheetViews>
    <sheetView topLeftCell="A7" zoomScaleNormal="100" workbookViewId="0">
      <selection activeCell="E17" sqref="E17"/>
    </sheetView>
  </sheetViews>
  <sheetFormatPr baseColWidth="10" defaultRowHeight="14.6" x14ac:dyDescent="0.4"/>
  <cols>
    <col min="1" max="1" width="4.15234375" customWidth="1"/>
    <col min="2" max="2" width="15.53515625" customWidth="1"/>
    <col min="3" max="3" width="35.15234375" customWidth="1"/>
    <col min="5" max="5" width="28.15234375" customWidth="1"/>
    <col min="6" max="6" width="20" customWidth="1"/>
    <col min="8" max="8" width="36.69140625" bestFit="1" customWidth="1"/>
  </cols>
  <sheetData>
    <row r="1" spans="1:10" ht="15.45" x14ac:dyDescent="0.4">
      <c r="A1" s="224" t="str">
        <f>Stammdaten!B4</f>
        <v>Deutsche Energie-Agentur GmbH (dena)</v>
      </c>
      <c r="B1" s="225"/>
      <c r="C1" s="225"/>
      <c r="D1" s="225"/>
      <c r="E1" s="225"/>
      <c r="F1" s="226"/>
    </row>
    <row r="2" spans="1:10" x14ac:dyDescent="0.4">
      <c r="A2" s="221" t="s">
        <v>124</v>
      </c>
      <c r="B2" s="222"/>
      <c r="C2" s="222"/>
      <c r="D2" s="222"/>
      <c r="E2" s="222"/>
      <c r="F2" s="223"/>
    </row>
    <row r="3" spans="1:10" x14ac:dyDescent="0.4">
      <c r="A3" s="3"/>
      <c r="B3" s="20"/>
      <c r="C3" s="20"/>
      <c r="D3" s="20"/>
      <c r="E3" s="20"/>
      <c r="F3" s="13"/>
    </row>
    <row r="4" spans="1:10" x14ac:dyDescent="0.4">
      <c r="A4" s="4"/>
      <c r="B4" s="21"/>
      <c r="C4" s="21"/>
      <c r="D4" s="21"/>
      <c r="E4" s="21"/>
      <c r="F4" s="22"/>
    </row>
    <row r="5" spans="1:10" x14ac:dyDescent="0.4">
      <c r="A5" s="5" t="s">
        <v>24</v>
      </c>
      <c r="B5" s="21"/>
      <c r="C5" s="227">
        <f>Stammdaten!B9</f>
        <v>0</v>
      </c>
      <c r="D5" s="228"/>
      <c r="E5" s="228"/>
      <c r="F5" s="229"/>
    </row>
    <row r="6" spans="1:10" x14ac:dyDescent="0.4">
      <c r="A6" s="231" t="s">
        <v>567</v>
      </c>
      <c r="B6" s="232"/>
      <c r="C6" s="232"/>
      <c r="D6" s="232"/>
      <c r="E6" s="232"/>
      <c r="F6" s="233"/>
      <c r="H6" s="102" t="s">
        <v>162</v>
      </c>
      <c r="I6" s="102"/>
      <c r="J6" s="102"/>
    </row>
    <row r="7" spans="1:10" x14ac:dyDescent="0.4">
      <c r="A7" s="6"/>
      <c r="B7" s="23"/>
      <c r="C7" s="23"/>
      <c r="D7" s="23"/>
      <c r="E7" s="23"/>
      <c r="F7" s="24"/>
      <c r="H7" s="103"/>
      <c r="I7" s="103"/>
      <c r="J7" s="103"/>
    </row>
    <row r="8" spans="1:10" x14ac:dyDescent="0.4">
      <c r="A8" s="7" t="s">
        <v>26</v>
      </c>
      <c r="B8" s="25" t="s">
        <v>27</v>
      </c>
      <c r="C8" s="25"/>
      <c r="D8" s="25"/>
      <c r="E8" s="26">
        <v>1</v>
      </c>
      <c r="F8" s="27"/>
      <c r="H8" s="104" t="s">
        <v>163</v>
      </c>
      <c r="I8" s="104"/>
      <c r="J8" s="104"/>
    </row>
    <row r="9" spans="1:10" x14ac:dyDescent="0.4">
      <c r="A9" s="6"/>
      <c r="B9" s="23"/>
      <c r="C9" s="23"/>
      <c r="D9" s="23"/>
      <c r="E9" s="18"/>
      <c r="F9" s="16"/>
      <c r="H9" s="105" t="s">
        <v>164</v>
      </c>
      <c r="I9" s="106"/>
      <c r="J9" s="104"/>
    </row>
    <row r="10" spans="1:10" x14ac:dyDescent="0.4">
      <c r="A10" s="7" t="s">
        <v>28</v>
      </c>
      <c r="B10" s="25" t="s">
        <v>29</v>
      </c>
      <c r="C10" s="25"/>
      <c r="D10" s="25"/>
      <c r="E10" s="28"/>
      <c r="F10" s="29"/>
      <c r="H10" s="107" t="s">
        <v>165</v>
      </c>
      <c r="I10" s="256"/>
      <c r="J10" s="104"/>
    </row>
    <row r="11" spans="1:10" x14ac:dyDescent="0.4">
      <c r="A11" s="6" t="s">
        <v>30</v>
      </c>
      <c r="B11" s="23" t="s">
        <v>31</v>
      </c>
      <c r="C11" s="23"/>
      <c r="D11" s="23"/>
      <c r="E11" s="28"/>
      <c r="F11" s="29"/>
      <c r="H11" s="107" t="s">
        <v>39</v>
      </c>
      <c r="I11" s="256"/>
      <c r="J11" s="104"/>
    </row>
    <row r="12" spans="1:10" x14ac:dyDescent="0.4">
      <c r="A12" s="6" t="s">
        <v>32</v>
      </c>
      <c r="B12" s="23"/>
      <c r="C12" s="23" t="s">
        <v>33</v>
      </c>
      <c r="D12" s="23"/>
      <c r="E12" s="30" t="e">
        <f>I18</f>
        <v>#DIV/0!</v>
      </c>
      <c r="F12" s="31" t="e">
        <f>(F8*E12)</f>
        <v>#DIV/0!</v>
      </c>
      <c r="H12" s="107" t="s">
        <v>41</v>
      </c>
      <c r="I12" s="256"/>
      <c r="J12" s="104"/>
    </row>
    <row r="13" spans="1:10" x14ac:dyDescent="0.4">
      <c r="A13" s="6" t="s">
        <v>34</v>
      </c>
      <c r="B13" s="23"/>
      <c r="C13" s="23" t="s">
        <v>35</v>
      </c>
      <c r="D13" s="23"/>
      <c r="E13" s="17" t="e">
        <f>I22</f>
        <v>#DIV/0!</v>
      </c>
      <c r="F13" s="31" t="e">
        <f>F8*E13</f>
        <v>#DIV/0!</v>
      </c>
      <c r="H13" s="107"/>
      <c r="I13" s="256"/>
      <c r="J13" s="104"/>
    </row>
    <row r="14" spans="1:10" x14ac:dyDescent="0.4">
      <c r="A14" s="6" t="s">
        <v>36</v>
      </c>
      <c r="B14" s="23"/>
      <c r="C14" s="23" t="s">
        <v>37</v>
      </c>
      <c r="D14" s="23"/>
      <c r="E14" s="17">
        <v>0</v>
      </c>
      <c r="F14" s="31">
        <f>F8*E14</f>
        <v>0</v>
      </c>
      <c r="H14" s="108" t="s">
        <v>166</v>
      </c>
      <c r="I14" s="109">
        <f>I9-I10-I11-I12-I13</f>
        <v>0</v>
      </c>
      <c r="J14" s="104"/>
    </row>
    <row r="15" spans="1:10" x14ac:dyDescent="0.4">
      <c r="A15" s="6" t="s">
        <v>38</v>
      </c>
      <c r="B15" s="23"/>
      <c r="C15" s="23" t="s">
        <v>39</v>
      </c>
      <c r="D15" s="23"/>
      <c r="E15" s="17" t="e">
        <f>I26</f>
        <v>#DIV/0!</v>
      </c>
      <c r="F15" s="31" t="e">
        <f>F8*E15</f>
        <v>#DIV/0!</v>
      </c>
      <c r="H15" s="107"/>
      <c r="I15" s="107"/>
      <c r="J15" s="104"/>
    </row>
    <row r="16" spans="1:10" x14ac:dyDescent="0.4">
      <c r="A16" s="6" t="s">
        <v>40</v>
      </c>
      <c r="B16" s="23"/>
      <c r="C16" s="23" t="s">
        <v>41</v>
      </c>
      <c r="D16" s="23"/>
      <c r="E16" s="17" t="e">
        <f>I31</f>
        <v>#DIV/0!</v>
      </c>
      <c r="F16" s="31" t="e">
        <f>F8*E16</f>
        <v>#DIV/0!</v>
      </c>
      <c r="H16" s="107"/>
      <c r="I16" s="107"/>
      <c r="J16" s="104"/>
    </row>
    <row r="17" spans="1:10" x14ac:dyDescent="0.4">
      <c r="A17" s="7"/>
      <c r="B17" s="25" t="s">
        <v>42</v>
      </c>
      <c r="C17" s="25"/>
      <c r="D17" s="25"/>
      <c r="E17" s="32" t="e">
        <f>SUM(E12:E16)</f>
        <v>#DIV/0!</v>
      </c>
      <c r="F17" s="29" t="e">
        <f>F8*E17</f>
        <v>#DIV/0!</v>
      </c>
      <c r="H17" s="110" t="s">
        <v>167</v>
      </c>
      <c r="I17" s="256"/>
      <c r="J17" s="104" t="s">
        <v>168</v>
      </c>
    </row>
    <row r="18" spans="1:10" x14ac:dyDescent="0.4">
      <c r="A18" s="6"/>
      <c r="B18" s="23"/>
      <c r="C18" s="23"/>
      <c r="D18" s="23"/>
      <c r="E18" s="18"/>
      <c r="F18" s="19"/>
      <c r="H18" s="107" t="s">
        <v>169</v>
      </c>
      <c r="I18" s="219" t="e">
        <f>I17/I14</f>
        <v>#DIV/0!</v>
      </c>
      <c r="J18" s="220"/>
    </row>
    <row r="19" spans="1:10" x14ac:dyDescent="0.4">
      <c r="A19" s="7" t="s">
        <v>43</v>
      </c>
      <c r="B19" s="25" t="s">
        <v>44</v>
      </c>
      <c r="C19" s="25"/>
      <c r="D19" s="25"/>
      <c r="E19" s="28"/>
      <c r="F19" s="33"/>
      <c r="H19" s="107" t="s">
        <v>170</v>
      </c>
      <c r="I19" s="219"/>
      <c r="J19" s="220"/>
    </row>
    <row r="20" spans="1:10" x14ac:dyDescent="0.4">
      <c r="A20" s="6" t="s">
        <v>45</v>
      </c>
      <c r="B20" s="14" t="s">
        <v>46</v>
      </c>
      <c r="C20" s="14"/>
      <c r="D20" s="17"/>
      <c r="E20" s="18"/>
      <c r="F20" s="19"/>
      <c r="H20" s="20"/>
      <c r="I20" s="20"/>
      <c r="J20" s="103"/>
    </row>
    <row r="21" spans="1:10" x14ac:dyDescent="0.4">
      <c r="A21" s="6"/>
      <c r="B21" s="14" t="s">
        <v>47</v>
      </c>
      <c r="C21" s="14"/>
      <c r="D21" s="15" t="e">
        <f>E17*D20</f>
        <v>#DIV/0!</v>
      </c>
      <c r="E21" s="15" t="e">
        <f>D20+D21</f>
        <v>#DIV/0!</v>
      </c>
      <c r="F21" s="16" t="e">
        <f>F8*E21</f>
        <v>#DIV/0!</v>
      </c>
      <c r="H21" s="110" t="s">
        <v>171</v>
      </c>
      <c r="I21" s="257"/>
      <c r="J21" s="104" t="s">
        <v>168</v>
      </c>
    </row>
    <row r="22" spans="1:10" x14ac:dyDescent="0.4">
      <c r="A22" s="6"/>
      <c r="B22" s="14" t="s">
        <v>129</v>
      </c>
      <c r="C22" s="14"/>
      <c r="D22" s="17"/>
      <c r="E22" s="18"/>
      <c r="F22" s="19"/>
      <c r="H22" s="107" t="s">
        <v>172</v>
      </c>
      <c r="I22" s="219" t="e">
        <f>I21/I14</f>
        <v>#DIV/0!</v>
      </c>
      <c r="J22" s="220"/>
    </row>
    <row r="23" spans="1:10" x14ac:dyDescent="0.4">
      <c r="A23" s="6"/>
      <c r="B23" s="14" t="s">
        <v>130</v>
      </c>
      <c r="C23" s="14"/>
      <c r="D23" s="15" t="e">
        <f>E17*D22</f>
        <v>#DIV/0!</v>
      </c>
      <c r="E23" s="15" t="e">
        <f>D22+D23</f>
        <v>#DIV/0!</v>
      </c>
      <c r="F23" s="16" t="e">
        <f>F8*E23</f>
        <v>#DIV/0!</v>
      </c>
      <c r="H23" s="107" t="s">
        <v>170</v>
      </c>
      <c r="I23" s="219"/>
      <c r="J23" s="220"/>
    </row>
    <row r="24" spans="1:10" x14ac:dyDescent="0.4">
      <c r="A24" s="6" t="s">
        <v>48</v>
      </c>
      <c r="B24" s="14" t="s">
        <v>49</v>
      </c>
      <c r="C24" s="14"/>
      <c r="D24" s="17"/>
      <c r="E24" s="15"/>
      <c r="F24" s="16"/>
      <c r="H24" s="110"/>
      <c r="I24" s="111"/>
      <c r="J24" s="104"/>
    </row>
    <row r="25" spans="1:10" x14ac:dyDescent="0.4">
      <c r="A25" s="6"/>
      <c r="B25" s="14" t="s">
        <v>50</v>
      </c>
      <c r="C25" s="14"/>
      <c r="D25" s="15" t="e">
        <f>D24*E17</f>
        <v>#DIV/0!</v>
      </c>
      <c r="E25" s="15" t="e">
        <f>D24+D25</f>
        <v>#DIV/0!</v>
      </c>
      <c r="F25" s="16" t="e">
        <f>F8*E25</f>
        <v>#DIV/0!</v>
      </c>
      <c r="H25" s="110" t="s">
        <v>173</v>
      </c>
      <c r="I25" s="257"/>
      <c r="J25" s="104" t="s">
        <v>168</v>
      </c>
    </row>
    <row r="26" spans="1:10" x14ac:dyDescent="0.4">
      <c r="A26" s="6" t="s">
        <v>51</v>
      </c>
      <c r="B26" s="14" t="s">
        <v>52</v>
      </c>
      <c r="C26" s="14"/>
      <c r="D26" s="17"/>
      <c r="E26" s="15"/>
      <c r="F26" s="16"/>
      <c r="H26" s="107" t="s">
        <v>174</v>
      </c>
      <c r="I26" s="219" t="e">
        <f>I25/I14</f>
        <v>#DIV/0!</v>
      </c>
      <c r="J26" s="220"/>
    </row>
    <row r="27" spans="1:10" x14ac:dyDescent="0.4">
      <c r="A27" s="6"/>
      <c r="B27" s="14" t="s">
        <v>53</v>
      </c>
      <c r="C27" s="14"/>
      <c r="D27" s="15" t="e">
        <f>E17*D26</f>
        <v>#DIV/0!</v>
      </c>
      <c r="E27" s="15" t="e">
        <f>D26+D27</f>
        <v>#DIV/0!</v>
      </c>
      <c r="F27" s="16" t="e">
        <f>F8*E27</f>
        <v>#DIV/0!</v>
      </c>
      <c r="H27" s="107" t="s">
        <v>170</v>
      </c>
      <c r="I27" s="219"/>
      <c r="J27" s="220"/>
    </row>
    <row r="28" spans="1:10" x14ac:dyDescent="0.4">
      <c r="A28" s="6" t="s">
        <v>54</v>
      </c>
      <c r="B28" s="14" t="s">
        <v>55</v>
      </c>
      <c r="C28" s="14"/>
      <c r="D28" s="17"/>
      <c r="E28" s="15"/>
      <c r="F28" s="16"/>
      <c r="H28" s="20"/>
      <c r="I28" s="20"/>
      <c r="J28" s="103"/>
    </row>
    <row r="29" spans="1:10" x14ac:dyDescent="0.4">
      <c r="A29" s="6"/>
      <c r="B29" s="14" t="s">
        <v>56</v>
      </c>
      <c r="C29" s="14"/>
      <c r="D29" s="15" t="e">
        <f>E17*D28</f>
        <v>#DIV/0!</v>
      </c>
      <c r="E29" s="15" t="e">
        <f>D28+D29</f>
        <v>#DIV/0!</v>
      </c>
      <c r="F29" s="16" t="e">
        <f>F8*E29</f>
        <v>#DIV/0!</v>
      </c>
      <c r="H29" s="20"/>
      <c r="I29" s="20"/>
      <c r="J29" s="103"/>
    </row>
    <row r="30" spans="1:10" x14ac:dyDescent="0.4">
      <c r="A30" s="6" t="s">
        <v>57</v>
      </c>
      <c r="B30" s="14" t="s">
        <v>58</v>
      </c>
      <c r="C30" s="14"/>
      <c r="D30" s="17"/>
      <c r="E30" s="15"/>
      <c r="F30" s="16"/>
      <c r="H30" s="110" t="s">
        <v>175</v>
      </c>
      <c r="I30" s="257"/>
      <c r="J30" s="104" t="s">
        <v>168</v>
      </c>
    </row>
    <row r="31" spans="1:10" x14ac:dyDescent="0.4">
      <c r="A31" s="6"/>
      <c r="B31" s="14" t="s">
        <v>59</v>
      </c>
      <c r="C31" s="14"/>
      <c r="D31" s="34" t="e">
        <f>D30*E17</f>
        <v>#DIV/0!</v>
      </c>
      <c r="E31" s="15" t="e">
        <f>D30+D31</f>
        <v>#DIV/0!</v>
      </c>
      <c r="F31" s="16" t="e">
        <f>F8*E31</f>
        <v>#DIV/0!</v>
      </c>
      <c r="H31" s="107" t="s">
        <v>169</v>
      </c>
      <c r="I31" s="219" t="e">
        <f>I30/I14</f>
        <v>#DIV/0!</v>
      </c>
      <c r="J31" s="220"/>
    </row>
    <row r="32" spans="1:10" x14ac:dyDescent="0.4">
      <c r="A32" s="6" t="s">
        <v>60</v>
      </c>
      <c r="B32" s="14" t="s">
        <v>61</v>
      </c>
      <c r="C32" s="14"/>
      <c r="D32" s="23"/>
      <c r="E32" s="17"/>
      <c r="F32" s="16">
        <f>F8*E32</f>
        <v>0</v>
      </c>
      <c r="H32" s="107" t="s">
        <v>170</v>
      </c>
      <c r="I32" s="219"/>
      <c r="J32" s="220"/>
    </row>
    <row r="33" spans="1:7" x14ac:dyDescent="0.4">
      <c r="A33" s="6" t="s">
        <v>62</v>
      </c>
      <c r="B33" s="14" t="s">
        <v>63</v>
      </c>
      <c r="C33" s="14"/>
      <c r="D33" s="23"/>
      <c r="E33" s="17"/>
      <c r="F33" s="16">
        <f>F8*E33</f>
        <v>0</v>
      </c>
    </row>
    <row r="34" spans="1:7" ht="34.4" customHeight="1" x14ac:dyDescent="0.4">
      <c r="A34" s="8"/>
      <c r="B34" s="234" t="s">
        <v>64</v>
      </c>
      <c r="C34" s="234"/>
      <c r="D34" s="35"/>
      <c r="E34" s="36" t="e">
        <f>SUM(E17:E33)</f>
        <v>#DIV/0!</v>
      </c>
      <c r="F34" s="37" t="e">
        <f>SUM(F17:F33)</f>
        <v>#DIV/0!</v>
      </c>
      <c r="G34" s="2"/>
    </row>
    <row r="35" spans="1:7" x14ac:dyDescent="0.4">
      <c r="A35" s="6"/>
      <c r="B35" s="23"/>
      <c r="C35" s="23"/>
      <c r="D35" s="23"/>
      <c r="E35" s="18"/>
      <c r="F35" s="19"/>
    </row>
    <row r="36" spans="1:7" x14ac:dyDescent="0.4">
      <c r="A36" s="6"/>
      <c r="B36" s="25" t="s">
        <v>65</v>
      </c>
      <c r="C36" s="23"/>
      <c r="D36" s="23"/>
      <c r="E36" s="18"/>
      <c r="F36" s="19"/>
    </row>
    <row r="37" spans="1:7" x14ac:dyDescent="0.4">
      <c r="A37" s="6" t="s">
        <v>66</v>
      </c>
      <c r="B37" s="23" t="s">
        <v>67</v>
      </c>
      <c r="C37" s="23"/>
      <c r="D37" s="23"/>
      <c r="E37" s="17"/>
      <c r="F37" s="16">
        <f>F8*E37</f>
        <v>0</v>
      </c>
    </row>
    <row r="38" spans="1:7" x14ac:dyDescent="0.4">
      <c r="A38" s="6" t="s">
        <v>68</v>
      </c>
      <c r="B38" s="23" t="s">
        <v>69</v>
      </c>
      <c r="C38" s="23"/>
      <c r="D38" s="23"/>
      <c r="E38" s="17"/>
      <c r="F38" s="16">
        <f>F8*E38</f>
        <v>0</v>
      </c>
    </row>
    <row r="39" spans="1:7" x14ac:dyDescent="0.4">
      <c r="A39" s="8"/>
      <c r="B39" s="234" t="s">
        <v>70</v>
      </c>
      <c r="C39" s="234"/>
      <c r="D39" s="35"/>
      <c r="E39" s="36" t="e">
        <f>SUM(E34:E38)</f>
        <v>#DIV/0!</v>
      </c>
      <c r="F39" s="37" t="e">
        <f>SUM(F34:F38)</f>
        <v>#DIV/0!</v>
      </c>
      <c r="G39" s="2"/>
    </row>
    <row r="40" spans="1:7" x14ac:dyDescent="0.4">
      <c r="A40" s="6"/>
      <c r="B40" s="23"/>
      <c r="C40" s="23"/>
      <c r="D40" s="23"/>
      <c r="E40" s="15"/>
      <c r="F40" s="16"/>
    </row>
    <row r="41" spans="1:7" x14ac:dyDescent="0.4">
      <c r="A41" s="7" t="s">
        <v>71</v>
      </c>
      <c r="B41" s="25" t="s">
        <v>72</v>
      </c>
      <c r="C41" s="25"/>
      <c r="D41" s="25"/>
      <c r="E41" s="32"/>
      <c r="F41" s="29"/>
    </row>
    <row r="42" spans="1:7" x14ac:dyDescent="0.4">
      <c r="A42" s="6" t="s">
        <v>73</v>
      </c>
      <c r="B42" s="23" t="s">
        <v>74</v>
      </c>
      <c r="C42" s="23"/>
      <c r="D42" s="23"/>
      <c r="E42" s="15"/>
      <c r="F42" s="16"/>
    </row>
    <row r="43" spans="1:7" x14ac:dyDescent="0.4">
      <c r="A43" s="6"/>
      <c r="B43" s="23" t="s">
        <v>75</v>
      </c>
      <c r="C43" s="23"/>
      <c r="D43" s="23"/>
      <c r="E43" s="17"/>
      <c r="F43" s="16">
        <f>F8*E43</f>
        <v>0</v>
      </c>
    </row>
    <row r="44" spans="1:7" x14ac:dyDescent="0.4">
      <c r="A44" s="6" t="s">
        <v>76</v>
      </c>
      <c r="B44" s="23" t="s">
        <v>77</v>
      </c>
      <c r="C44" s="23"/>
      <c r="D44" s="23"/>
      <c r="E44" s="17"/>
      <c r="F44" s="16">
        <f>F8*E44</f>
        <v>0</v>
      </c>
    </row>
    <row r="45" spans="1:7" x14ac:dyDescent="0.4">
      <c r="A45" s="6" t="s">
        <v>78</v>
      </c>
      <c r="B45" s="23" t="s">
        <v>79</v>
      </c>
      <c r="C45" s="23"/>
      <c r="D45" s="23"/>
      <c r="E45" s="17"/>
      <c r="F45" s="16">
        <f>F8*E45</f>
        <v>0</v>
      </c>
    </row>
    <row r="46" spans="1:7" x14ac:dyDescent="0.4">
      <c r="A46" s="6" t="s">
        <v>80</v>
      </c>
      <c r="B46" s="23" t="s">
        <v>81</v>
      </c>
      <c r="C46" s="23"/>
      <c r="D46" s="23"/>
      <c r="E46" s="17"/>
      <c r="F46" s="16">
        <f>F8*E46</f>
        <v>0</v>
      </c>
    </row>
    <row r="47" spans="1:7" ht="32.9" customHeight="1" x14ac:dyDescent="0.4">
      <c r="A47" s="8"/>
      <c r="B47" s="234" t="s">
        <v>82</v>
      </c>
      <c r="C47" s="234"/>
      <c r="D47" s="35"/>
      <c r="E47" s="36">
        <f>SUM(E43:E46)</f>
        <v>0</v>
      </c>
      <c r="F47" s="37">
        <f>SUM(F43:F46)</f>
        <v>0</v>
      </c>
    </row>
    <row r="48" spans="1:7" x14ac:dyDescent="0.4">
      <c r="A48" s="6"/>
      <c r="B48" s="23"/>
      <c r="C48" s="23"/>
      <c r="D48" s="23"/>
      <c r="E48" s="15"/>
      <c r="F48" s="16"/>
    </row>
    <row r="49" spans="1:6" x14ac:dyDescent="0.4">
      <c r="A49" s="7" t="s">
        <v>83</v>
      </c>
      <c r="B49" s="25" t="s">
        <v>84</v>
      </c>
      <c r="C49" s="25"/>
      <c r="D49" s="25"/>
      <c r="E49" s="38"/>
      <c r="F49" s="39"/>
    </row>
    <row r="50" spans="1:6" x14ac:dyDescent="0.4">
      <c r="A50" s="6" t="s">
        <v>85</v>
      </c>
      <c r="B50" s="23" t="s">
        <v>86</v>
      </c>
      <c r="C50" s="23"/>
      <c r="D50" s="23"/>
      <c r="E50" s="40"/>
      <c r="F50" s="41"/>
    </row>
    <row r="51" spans="1:6" x14ac:dyDescent="0.4">
      <c r="A51" s="6" t="s">
        <v>87</v>
      </c>
      <c r="B51" s="23"/>
      <c r="C51" s="23" t="s">
        <v>88</v>
      </c>
      <c r="D51" s="23"/>
      <c r="E51" s="17"/>
      <c r="F51" s="16">
        <f>F8*E51</f>
        <v>0</v>
      </c>
    </row>
    <row r="52" spans="1:6" x14ac:dyDescent="0.4">
      <c r="A52" s="6" t="s">
        <v>89</v>
      </c>
      <c r="B52" s="23"/>
      <c r="C52" s="23" t="s">
        <v>90</v>
      </c>
      <c r="D52" s="23"/>
      <c r="E52" s="17"/>
      <c r="F52" s="16">
        <f>F8*E52</f>
        <v>0</v>
      </c>
    </row>
    <row r="53" spans="1:6" x14ac:dyDescent="0.4">
      <c r="A53" s="6" t="s">
        <v>91</v>
      </c>
      <c r="B53" s="23" t="s">
        <v>92</v>
      </c>
      <c r="C53" s="23"/>
      <c r="D53" s="23"/>
      <c r="E53" s="17"/>
      <c r="F53" s="16">
        <f>F8*E53</f>
        <v>0</v>
      </c>
    </row>
    <row r="54" spans="1:6" x14ac:dyDescent="0.4">
      <c r="A54" s="6" t="s">
        <v>93</v>
      </c>
      <c r="B54" s="23" t="s">
        <v>94</v>
      </c>
      <c r="C54" s="23"/>
      <c r="D54" s="23"/>
      <c r="E54" s="40"/>
      <c r="F54" s="41"/>
    </row>
    <row r="55" spans="1:6" x14ac:dyDescent="0.4">
      <c r="A55" s="6" t="s">
        <v>95</v>
      </c>
      <c r="B55" s="23"/>
      <c r="C55" s="23" t="s">
        <v>96</v>
      </c>
      <c r="D55" s="23"/>
      <c r="E55" s="17"/>
      <c r="F55" s="16">
        <f>F8*E55</f>
        <v>0</v>
      </c>
    </row>
    <row r="56" spans="1:6" x14ac:dyDescent="0.4">
      <c r="A56" s="6" t="s">
        <v>97</v>
      </c>
      <c r="B56" s="23"/>
      <c r="C56" s="23" t="s">
        <v>98</v>
      </c>
      <c r="D56" s="23"/>
      <c r="E56" s="17"/>
      <c r="F56" s="16">
        <f>F8*E56</f>
        <v>0</v>
      </c>
    </row>
    <row r="57" spans="1:6" x14ac:dyDescent="0.4">
      <c r="A57" s="6" t="s">
        <v>99</v>
      </c>
      <c r="B57" s="23" t="s">
        <v>100</v>
      </c>
      <c r="C57" s="23"/>
      <c r="D57" s="23"/>
      <c r="E57" s="17"/>
      <c r="F57" s="16">
        <f>F8*E57</f>
        <v>0</v>
      </c>
    </row>
    <row r="58" spans="1:6" x14ac:dyDescent="0.4">
      <c r="A58" s="6" t="s">
        <v>101</v>
      </c>
      <c r="B58" s="23" t="s">
        <v>102</v>
      </c>
      <c r="C58" s="23"/>
      <c r="D58" s="23"/>
      <c r="E58" s="17"/>
      <c r="F58" s="16">
        <f>F8*E58</f>
        <v>0</v>
      </c>
    </row>
    <row r="59" spans="1:6" x14ac:dyDescent="0.4">
      <c r="A59" s="6" t="s">
        <v>103</v>
      </c>
      <c r="B59" s="23" t="s">
        <v>104</v>
      </c>
      <c r="C59" s="23"/>
      <c r="D59" s="23"/>
      <c r="E59" s="17"/>
      <c r="F59" s="16">
        <f>F8*E59</f>
        <v>0</v>
      </c>
    </row>
    <row r="60" spans="1:6" x14ac:dyDescent="0.4">
      <c r="A60" s="6" t="s">
        <v>105</v>
      </c>
      <c r="B60" s="23" t="s">
        <v>106</v>
      </c>
      <c r="C60" s="23"/>
      <c r="D60" s="23"/>
      <c r="E60" s="17"/>
      <c r="F60" s="16">
        <f>F8*E60</f>
        <v>0</v>
      </c>
    </row>
    <row r="61" spans="1:6" x14ac:dyDescent="0.4">
      <c r="A61" s="6" t="s">
        <v>107</v>
      </c>
      <c r="B61" s="23" t="s">
        <v>108</v>
      </c>
      <c r="C61" s="23"/>
      <c r="D61" s="23"/>
      <c r="E61" s="17"/>
      <c r="F61" s="16">
        <f>F8*E61</f>
        <v>0</v>
      </c>
    </row>
    <row r="62" spans="1:6" ht="29.15" customHeight="1" x14ac:dyDescent="0.4">
      <c r="A62" s="8"/>
      <c r="B62" s="234" t="s">
        <v>109</v>
      </c>
      <c r="C62" s="234"/>
      <c r="D62" s="35"/>
      <c r="E62" s="36">
        <f>SUM(E51:E61)</f>
        <v>0</v>
      </c>
      <c r="F62" s="37">
        <f>SUM(F51:F61)</f>
        <v>0</v>
      </c>
    </row>
    <row r="63" spans="1:6" x14ac:dyDescent="0.4">
      <c r="A63" s="6"/>
      <c r="B63" s="23"/>
      <c r="C63" s="23"/>
      <c r="D63" s="23"/>
      <c r="E63" s="15"/>
      <c r="F63" s="16"/>
    </row>
    <row r="64" spans="1:6" x14ac:dyDescent="0.4">
      <c r="A64" s="7" t="s">
        <v>110</v>
      </c>
      <c r="B64" s="230" t="s">
        <v>111</v>
      </c>
      <c r="C64" s="230"/>
      <c r="D64" s="25"/>
      <c r="E64" s="32" t="e">
        <f>E8+E39+E47+E62</f>
        <v>#DIV/0!</v>
      </c>
      <c r="F64" s="29" t="e">
        <f>F8*E64</f>
        <v>#DIV/0!</v>
      </c>
    </row>
    <row r="65" spans="1:6" x14ac:dyDescent="0.4">
      <c r="A65" s="7" t="s">
        <v>112</v>
      </c>
      <c r="B65" s="25" t="s">
        <v>113</v>
      </c>
      <c r="C65" s="25"/>
      <c r="D65" s="25"/>
      <c r="E65" s="17"/>
      <c r="F65" s="29" t="e">
        <f>F64*E65</f>
        <v>#DIV/0!</v>
      </c>
    </row>
    <row r="66" spans="1:6" x14ac:dyDescent="0.4">
      <c r="A66" s="7"/>
      <c r="B66" s="25" t="s">
        <v>114</v>
      </c>
      <c r="C66" s="25"/>
      <c r="D66" s="25"/>
      <c r="E66" s="32" t="e">
        <f>E64+E65</f>
        <v>#DIV/0!</v>
      </c>
      <c r="F66" s="29" t="e">
        <f>ROUND(F64+F65,2)</f>
        <v>#DIV/0!</v>
      </c>
    </row>
    <row r="67" spans="1:6" x14ac:dyDescent="0.4">
      <c r="A67" s="6"/>
      <c r="B67" s="23" t="s">
        <v>115</v>
      </c>
      <c r="C67" s="23"/>
      <c r="D67" s="23"/>
      <c r="E67" s="32" t="e">
        <f>E66-E8</f>
        <v>#DIV/0!</v>
      </c>
      <c r="F67" s="42"/>
    </row>
    <row r="68" spans="1:6" x14ac:dyDescent="0.4">
      <c r="A68" s="6"/>
      <c r="B68" s="25"/>
      <c r="C68" s="23"/>
      <c r="D68" s="23"/>
      <c r="E68" s="43"/>
      <c r="F68" s="33"/>
    </row>
    <row r="69" spans="1:6" ht="15" thickBot="1" x14ac:dyDescent="0.45">
      <c r="A69" s="258" t="s">
        <v>566</v>
      </c>
      <c r="B69" s="259"/>
      <c r="C69" s="259"/>
      <c r="D69" s="259"/>
      <c r="E69" s="259"/>
      <c r="F69" s="260"/>
    </row>
    <row r="78" spans="1:6" x14ac:dyDescent="0.4">
      <c r="A78" s="1"/>
      <c r="B78" s="1"/>
      <c r="C78" s="1"/>
      <c r="D78" s="1"/>
      <c r="E78" s="1"/>
      <c r="F78" s="1"/>
    </row>
  </sheetData>
  <sheetProtection algorithmName="SHA-512" hashValue="qNUOTHfqMnA6+z+bzJEuFIguIJzozwUMbBi1LMxmGezYqWVxem35aoylsSIBo2rN/wrZA4uDDuYqZRBfv1wWsQ==" saltValue="L94/2fJs82xJhxzlZTrOwQ==" spinCount="100000" sheet="1" objects="1" scenarios="1"/>
  <mergeCells count="18">
    <mergeCell ref="A69:F69"/>
    <mergeCell ref="B34:C34"/>
    <mergeCell ref="B39:C39"/>
    <mergeCell ref="B47:C47"/>
    <mergeCell ref="B62:C62"/>
    <mergeCell ref="B64:C64"/>
    <mergeCell ref="I22:I23"/>
    <mergeCell ref="J22:J23"/>
    <mergeCell ref="I26:I27"/>
    <mergeCell ref="J26:J27"/>
    <mergeCell ref="I31:I32"/>
    <mergeCell ref="J31:J32"/>
    <mergeCell ref="J18:J19"/>
    <mergeCell ref="A1:F1"/>
    <mergeCell ref="A2:F2"/>
    <mergeCell ref="C5:F5"/>
    <mergeCell ref="A6:F6"/>
    <mergeCell ref="I18:I19"/>
  </mergeCells>
  <dataValidations count="1">
    <dataValidation type="decimal" errorStyle="warning" allowBlank="1" showInputMessage="1" showErrorMessage="1" error="Bitte überprüfen Sie Ihre Eingaben." sqref="C30" xr:uid="{5E6FCE05-AC82-4700-8B0E-390706C9E647}">
      <formula1>8.5</formula1>
      <formula2>84</formula2>
    </dataValidation>
  </dataValidations>
  <pageMargins left="0.70866141732283472" right="0.70866141732283472" top="0.78740157480314965" bottom="0.78740157480314965" header="0.31496062992125984" footer="0.31496062992125984"/>
  <pageSetup paperSize="9" scale="47" fitToHeight="0" orientation="portrait" r:id="rId1"/>
  <headerFooter>
    <oddFooter>&amp;L&amp;P/&amp;N&amp;C&amp;F&amp;R&amp;A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C36"/>
  <sheetViews>
    <sheetView topLeftCell="A8" zoomScale="70" zoomScaleNormal="70" workbookViewId="0">
      <selection activeCell="G38" sqref="G38"/>
    </sheetView>
  </sheetViews>
  <sheetFormatPr baseColWidth="10" defaultRowHeight="14.6" x14ac:dyDescent="0.4"/>
  <cols>
    <col min="1" max="1" width="80.69140625" customWidth="1"/>
    <col min="2" max="2" width="49" customWidth="1"/>
    <col min="3" max="3" width="31" bestFit="1" customWidth="1"/>
  </cols>
  <sheetData>
    <row r="1" spans="1:3" ht="20.149999999999999" thickBot="1" x14ac:dyDescent="0.5">
      <c r="A1" s="235" t="str">
        <f>Stammdaten!B4</f>
        <v>Deutsche Energie-Agentur GmbH (dena)</v>
      </c>
      <c r="B1" s="236"/>
      <c r="C1" s="237"/>
    </row>
    <row r="2" spans="1:3" ht="19.75" x14ac:dyDescent="0.45">
      <c r="A2" s="238" t="str">
        <f>Stammdaten!B5</f>
        <v xml:space="preserve">Unterhalts-, Glas - und Grundreinigung </v>
      </c>
      <c r="B2" s="239"/>
      <c r="C2" s="240"/>
    </row>
    <row r="3" spans="1:3" ht="19.75" x14ac:dyDescent="0.45">
      <c r="A3" s="241"/>
      <c r="B3" s="242"/>
      <c r="C3" s="243"/>
    </row>
    <row r="4" spans="1:3" ht="19.75" x14ac:dyDescent="0.45">
      <c r="A4" s="44" t="s">
        <v>23</v>
      </c>
      <c r="B4" s="244">
        <f>Stammdaten!B9</f>
        <v>0</v>
      </c>
      <c r="C4" s="245"/>
    </row>
    <row r="5" spans="1:3" ht="19.75" x14ac:dyDescent="0.45">
      <c r="A5" s="45"/>
      <c r="B5" s="77"/>
      <c r="C5" s="46"/>
    </row>
    <row r="6" spans="1:3" ht="19.75" x14ac:dyDescent="0.45">
      <c r="A6" s="44" t="s">
        <v>118</v>
      </c>
      <c r="B6" s="76"/>
      <c r="C6" s="46"/>
    </row>
    <row r="7" spans="1:3" ht="19.75" x14ac:dyDescent="0.45">
      <c r="A7" s="45"/>
      <c r="B7" s="77"/>
      <c r="C7" s="46"/>
    </row>
    <row r="8" spans="1:3" ht="19.75" x14ac:dyDescent="0.45">
      <c r="A8" s="44" t="s">
        <v>137</v>
      </c>
      <c r="B8" s="76" t="s">
        <v>561</v>
      </c>
      <c r="C8" s="47" t="s">
        <v>119</v>
      </c>
    </row>
    <row r="9" spans="1:3" ht="19.75" x14ac:dyDescent="0.45">
      <c r="A9" s="83" t="str">
        <f>'01_Standort Euref-Campus'!B7</f>
        <v>EUREF</v>
      </c>
      <c r="B9" s="82" t="s">
        <v>562</v>
      </c>
      <c r="C9" s="48">
        <f>'01_Standort Euref-Campus'!Q6</f>
        <v>0</v>
      </c>
    </row>
    <row r="10" spans="1:3" ht="19.75" x14ac:dyDescent="0.45">
      <c r="A10" s="83" t="str">
        <f>'02_Standort Chausseestr. 128a'!B7</f>
        <v>Chausseestr. 128 a</v>
      </c>
      <c r="B10" s="82" t="s">
        <v>562</v>
      </c>
      <c r="C10" s="48">
        <f>'02_Standort Chausseestr. 128a'!Q6</f>
        <v>0</v>
      </c>
    </row>
    <row r="11" spans="1:3" ht="19.75" x14ac:dyDescent="0.45">
      <c r="A11" s="44" t="s">
        <v>122</v>
      </c>
      <c r="B11" s="76"/>
      <c r="C11" s="49">
        <f>SUM(C9:C10)</f>
        <v>0</v>
      </c>
    </row>
    <row r="12" spans="1:3" ht="19.75" x14ac:dyDescent="0.45">
      <c r="A12" s="44"/>
      <c r="B12" s="76"/>
      <c r="C12" s="49"/>
    </row>
    <row r="13" spans="1:3" ht="19.75" x14ac:dyDescent="0.45">
      <c r="A13" s="44"/>
      <c r="B13" s="76"/>
      <c r="C13" s="49"/>
    </row>
    <row r="14" spans="1:3" ht="19.75" x14ac:dyDescent="0.45">
      <c r="A14" s="44" t="s">
        <v>137</v>
      </c>
      <c r="B14" s="76" t="s">
        <v>561</v>
      </c>
      <c r="C14" s="47" t="s">
        <v>119</v>
      </c>
    </row>
    <row r="15" spans="1:3" ht="19.75" x14ac:dyDescent="0.45">
      <c r="A15" s="83" t="str">
        <f>'01_Standort Euref-Campus'!B13</f>
        <v>EUREF</v>
      </c>
      <c r="B15" s="82" t="s">
        <v>565</v>
      </c>
      <c r="C15" s="48">
        <f>'01_GR_Standort Euref-Campus'!Q6</f>
        <v>0</v>
      </c>
    </row>
    <row r="16" spans="1:3" ht="19.75" x14ac:dyDescent="0.45">
      <c r="A16" s="83" t="str">
        <f>'02_Standort Chausseestr. 128a'!B13</f>
        <v>Chausseestr. 128 a</v>
      </c>
      <c r="B16" s="82" t="s">
        <v>565</v>
      </c>
      <c r="C16" s="48">
        <f>'02_GR_Standort Chausseestr. 12'!R6</f>
        <v>0</v>
      </c>
    </row>
    <row r="17" spans="1:3" ht="19.75" x14ac:dyDescent="0.45">
      <c r="A17" s="44" t="s">
        <v>564</v>
      </c>
      <c r="B17" s="76"/>
      <c r="C17" s="49">
        <f>SUM(C15:C16)</f>
        <v>0</v>
      </c>
    </row>
    <row r="18" spans="1:3" ht="19.75" x14ac:dyDescent="0.45">
      <c r="A18" s="44"/>
      <c r="B18" s="76"/>
      <c r="C18" s="49"/>
    </row>
    <row r="19" spans="1:3" ht="19.75" x14ac:dyDescent="0.45">
      <c r="A19" s="44"/>
      <c r="B19" s="76"/>
      <c r="C19" s="49"/>
    </row>
    <row r="20" spans="1:3" ht="19.75" x14ac:dyDescent="0.45">
      <c r="A20" s="44" t="s">
        <v>137</v>
      </c>
      <c r="B20" s="76" t="s">
        <v>561</v>
      </c>
      <c r="C20" s="47" t="s">
        <v>119</v>
      </c>
    </row>
    <row r="21" spans="1:3" ht="19.75" x14ac:dyDescent="0.45">
      <c r="A21" s="83" t="str">
        <f>'01_Standort Euref-Campus'!B19</f>
        <v>EUREF</v>
      </c>
      <c r="B21" s="82" t="s">
        <v>563</v>
      </c>
      <c r="C21" s="48">
        <f>'01_Glas_Standort Euref-Campus'!O6</f>
        <v>0</v>
      </c>
    </row>
    <row r="22" spans="1:3" ht="19.75" x14ac:dyDescent="0.45">
      <c r="A22" s="83" t="str">
        <f>'02_Standort Chausseestr. 128a'!B19</f>
        <v>Chausseestr. 128 a</v>
      </c>
      <c r="B22" s="82" t="s">
        <v>563</v>
      </c>
      <c r="C22" s="48">
        <f>'02_Glas_Standort Chausseestr.'!N6</f>
        <v>0</v>
      </c>
    </row>
    <row r="23" spans="1:3" ht="19.75" x14ac:dyDescent="0.45">
      <c r="A23" s="44" t="s">
        <v>564</v>
      </c>
      <c r="B23" s="76"/>
      <c r="C23" s="49">
        <f>SUM(C21:C22)</f>
        <v>0</v>
      </c>
    </row>
    <row r="24" spans="1:3" ht="19.75" x14ac:dyDescent="0.45">
      <c r="A24" s="44"/>
      <c r="B24" s="76"/>
      <c r="C24" s="49"/>
    </row>
    <row r="25" spans="1:3" ht="21.75" customHeight="1" x14ac:dyDescent="0.45">
      <c r="A25" s="44"/>
      <c r="B25" s="76"/>
      <c r="C25" s="49"/>
    </row>
    <row r="26" spans="1:3" ht="19.75" x14ac:dyDescent="0.45">
      <c r="A26" s="44"/>
      <c r="B26" s="76"/>
      <c r="C26" s="49"/>
    </row>
    <row r="27" spans="1:3" ht="19.75" x14ac:dyDescent="0.45">
      <c r="A27" s="45" t="s">
        <v>156</v>
      </c>
      <c r="B27" s="77" t="s">
        <v>155</v>
      </c>
      <c r="C27" s="49">
        <f>Bedarfspositionen!G5</f>
        <v>0</v>
      </c>
    </row>
    <row r="28" spans="1:3" ht="19.75" x14ac:dyDescent="0.45">
      <c r="A28" s="44"/>
      <c r="B28" s="76"/>
      <c r="C28" s="49"/>
    </row>
    <row r="29" spans="1:3" ht="19.75" x14ac:dyDescent="0.45">
      <c r="A29" s="44"/>
      <c r="B29" s="76"/>
      <c r="C29" s="49"/>
    </row>
    <row r="30" spans="1:3" ht="19.75" x14ac:dyDescent="0.45">
      <c r="A30" s="75"/>
      <c r="B30" s="76"/>
      <c r="C30" s="49"/>
    </row>
    <row r="31" spans="1:3" ht="19.75" x14ac:dyDescent="0.45">
      <c r="A31" s="44" t="s">
        <v>125</v>
      </c>
      <c r="B31" s="76"/>
      <c r="C31" s="49">
        <f>C11+C17+C23+C27</f>
        <v>0</v>
      </c>
    </row>
    <row r="32" spans="1:3" ht="19.75" x14ac:dyDescent="0.45">
      <c r="A32" s="75"/>
      <c r="B32" s="76"/>
      <c r="C32" s="49"/>
    </row>
    <row r="33" spans="1:3" ht="19.75" x14ac:dyDescent="0.45">
      <c r="A33" s="75"/>
      <c r="B33" s="76"/>
      <c r="C33" s="49"/>
    </row>
    <row r="34" spans="1:3" ht="19.75" x14ac:dyDescent="0.45">
      <c r="A34" s="50" t="s">
        <v>126</v>
      </c>
      <c r="B34" s="78"/>
      <c r="C34" s="48">
        <f>C31</f>
        <v>0</v>
      </c>
    </row>
    <row r="35" spans="1:3" ht="19.75" x14ac:dyDescent="0.45">
      <c r="A35" s="45" t="s">
        <v>127</v>
      </c>
      <c r="B35" s="77"/>
      <c r="C35" s="48">
        <f>C34*0.19</f>
        <v>0</v>
      </c>
    </row>
    <row r="36" spans="1:3" ht="20.149999999999999" thickBot="1" x14ac:dyDescent="0.5">
      <c r="A36" s="51" t="s">
        <v>128</v>
      </c>
      <c r="B36" s="79"/>
      <c r="C36" s="52">
        <f>C34*1.19</f>
        <v>0</v>
      </c>
    </row>
  </sheetData>
  <sheetProtection algorithmName="SHA-512" hashValue="2Ebc195rgZw0Pku7numJPjOv88rSRAT9Ah/s8S/UVf+ioJ/Sm5sbgd02QLPPRh6KT+x43/14j227wgxhFBRNhg==" saltValue="GjBy7v//zSia2fQl4HKeRg==" spinCount="100000" sheet="1" objects="1" scenarios="1"/>
  <mergeCells count="4">
    <mergeCell ref="A1:C1"/>
    <mergeCell ref="A2:C2"/>
    <mergeCell ref="A3:C3"/>
    <mergeCell ref="B4:C4"/>
  </mergeCells>
  <phoneticPr fontId="37" type="noConversion"/>
  <pageMargins left="0.70866141732283472" right="0.70866141732283472" top="0.78740157480314965" bottom="0.78740157480314965" header="0.31496062992125984" footer="0.31496062992125984"/>
  <pageSetup paperSize="9" scale="54" fitToHeight="0" orientation="portrait" r:id="rId1"/>
  <headerFooter>
    <oddFooter>&amp;L&amp;P/&amp;N&amp;C&amp;F&amp;R&amp;A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pageSetUpPr fitToPage="1"/>
  </sheetPr>
  <dimension ref="A1:V120"/>
  <sheetViews>
    <sheetView topLeftCell="E1" zoomScaleNormal="100" workbookViewId="0">
      <selection activeCell="N7" sqref="N7:N120"/>
    </sheetView>
  </sheetViews>
  <sheetFormatPr baseColWidth="10" defaultColWidth="10.84375" defaultRowHeight="14.6" x14ac:dyDescent="0.4"/>
  <cols>
    <col min="1" max="1" width="10.84375" style="57" bestFit="1" customWidth="1"/>
    <col min="2" max="2" width="16" style="57" customWidth="1"/>
    <col min="3" max="3" width="12.84375" style="57" customWidth="1"/>
    <col min="4" max="4" width="10.53515625" style="57" bestFit="1" customWidth="1"/>
    <col min="5" max="5" width="10.15234375" style="57" bestFit="1" customWidth="1"/>
    <col min="6" max="6" width="29.69140625" style="57" customWidth="1"/>
    <col min="7" max="7" width="16.84375" style="57" customWidth="1"/>
    <col min="8" max="8" width="12" style="57" bestFit="1" customWidth="1"/>
    <col min="9" max="10" width="15.84375" style="57" customWidth="1"/>
    <col min="11" max="11" width="14.53515625" style="57" customWidth="1"/>
    <col min="12" max="14" width="10.84375" style="57"/>
    <col min="15" max="15" width="16.3828125" style="57" bestFit="1" customWidth="1"/>
    <col min="16" max="16" width="15.15234375" style="57" bestFit="1" customWidth="1"/>
    <col min="17" max="17" width="15.53515625" style="57" customWidth="1"/>
    <col min="18" max="18" width="10.84375" style="57"/>
    <col min="19" max="19" width="31.3046875" style="57" customWidth="1"/>
    <col min="20" max="22" width="10.53515625" style="57" bestFit="1" customWidth="1"/>
    <col min="23" max="16384" width="10.84375" style="57"/>
  </cols>
  <sheetData>
    <row r="1" spans="1:22" ht="23.25" customHeight="1" x14ac:dyDescent="0.4">
      <c r="A1" s="246" t="s">
        <v>132</v>
      </c>
      <c r="B1" s="246"/>
      <c r="C1" s="247"/>
      <c r="D1" s="246"/>
      <c r="E1" s="246"/>
      <c r="F1" s="246"/>
      <c r="G1" s="246"/>
      <c r="H1" s="246"/>
      <c r="I1" s="246"/>
      <c r="J1" s="247"/>
      <c r="K1" s="246"/>
      <c r="L1" s="246"/>
      <c r="M1" s="246"/>
      <c r="N1" s="246"/>
      <c r="O1" s="246"/>
      <c r="P1" s="246"/>
      <c r="Q1" s="246"/>
    </row>
    <row r="2" spans="1:22" ht="23.25" customHeight="1" x14ac:dyDescent="0.4">
      <c r="A2" s="246" t="str">
        <f>Stammdaten!B5</f>
        <v xml:space="preserve">Unterhalts-, Glas - und Grundreinigung </v>
      </c>
      <c r="B2" s="246"/>
      <c r="C2" s="247"/>
      <c r="D2" s="246"/>
      <c r="E2" s="246"/>
      <c r="F2" s="246"/>
      <c r="G2" s="246"/>
      <c r="H2" s="246"/>
      <c r="I2" s="246"/>
      <c r="J2" s="247"/>
      <c r="K2" s="246"/>
      <c r="L2" s="246"/>
      <c r="M2" s="246"/>
      <c r="N2" s="246"/>
      <c r="O2" s="246"/>
      <c r="P2" s="246"/>
      <c r="Q2" s="246"/>
    </row>
    <row r="3" spans="1:22" ht="23.25" customHeight="1" x14ac:dyDescent="0.4">
      <c r="A3" s="58" t="s">
        <v>23</v>
      </c>
      <c r="B3" s="248">
        <f>Stammdaten!B9</f>
        <v>0</v>
      </c>
      <c r="C3" s="249"/>
      <c r="D3" s="248"/>
      <c r="E3" s="248"/>
      <c r="F3" s="248"/>
      <c r="G3" s="248"/>
      <c r="H3" s="248"/>
      <c r="I3" s="248"/>
      <c r="J3" s="249"/>
      <c r="K3" s="248"/>
      <c r="L3" s="248"/>
      <c r="M3" s="248"/>
      <c r="N3" s="248"/>
      <c r="O3" s="248"/>
      <c r="P3" s="248"/>
      <c r="Q3" s="248"/>
    </row>
    <row r="4" spans="1:22" x14ac:dyDescent="0.4">
      <c r="A4" s="12"/>
      <c r="B4" s="12"/>
      <c r="C4" s="64"/>
      <c r="D4" s="65"/>
      <c r="E4" s="12"/>
      <c r="F4" s="12"/>
      <c r="G4" s="12"/>
      <c r="H4" s="12"/>
      <c r="I4" s="12"/>
      <c r="J4" s="64"/>
      <c r="K4" s="59"/>
      <c r="L4" s="12"/>
      <c r="M4" s="12"/>
      <c r="N4" s="12"/>
      <c r="O4" s="12"/>
      <c r="P4" s="12"/>
      <c r="Q4" s="12"/>
    </row>
    <row r="5" spans="1:22" ht="41.15" x14ac:dyDescent="0.4">
      <c r="A5" s="56" t="s">
        <v>0</v>
      </c>
      <c r="B5" s="60" t="s">
        <v>137</v>
      </c>
      <c r="C5" s="66" t="s">
        <v>145</v>
      </c>
      <c r="D5" s="60" t="s">
        <v>131</v>
      </c>
      <c r="E5" s="60" t="s">
        <v>1</v>
      </c>
      <c r="F5" s="60" t="s">
        <v>117</v>
      </c>
      <c r="G5" s="60" t="s">
        <v>2</v>
      </c>
      <c r="H5" s="67" t="s">
        <v>3</v>
      </c>
      <c r="I5" s="67" t="s">
        <v>123</v>
      </c>
      <c r="J5" s="80" t="s">
        <v>146</v>
      </c>
      <c r="K5" s="67" t="s">
        <v>116</v>
      </c>
      <c r="L5" s="84" t="s">
        <v>4</v>
      </c>
      <c r="M5" s="60" t="s">
        <v>5</v>
      </c>
      <c r="N5" s="60" t="s">
        <v>6</v>
      </c>
      <c r="O5" s="60" t="s">
        <v>7</v>
      </c>
      <c r="P5" s="60" t="s">
        <v>8</v>
      </c>
      <c r="Q5" s="60" t="s">
        <v>9</v>
      </c>
      <c r="S5" s="63" t="s">
        <v>152</v>
      </c>
      <c r="T5" s="63" t="s">
        <v>133</v>
      </c>
      <c r="U5" s="63" t="s">
        <v>134</v>
      </c>
      <c r="V5" s="63" t="s">
        <v>135</v>
      </c>
    </row>
    <row r="6" spans="1:22" ht="26.25" customHeight="1" x14ac:dyDescent="0.4">
      <c r="A6" s="55" t="s">
        <v>120</v>
      </c>
      <c r="B6" s="68"/>
      <c r="C6" s="69"/>
      <c r="D6" s="68"/>
      <c r="E6" s="68"/>
      <c r="F6" s="68"/>
      <c r="G6" s="68"/>
      <c r="H6" s="157">
        <f>SUM(H7:H193)</f>
        <v>2894.7599999999993</v>
      </c>
      <c r="I6" s="158"/>
      <c r="J6" s="159"/>
      <c r="K6" s="158"/>
      <c r="L6" s="160"/>
      <c r="M6" s="161"/>
      <c r="N6" s="55"/>
      <c r="O6" s="157">
        <f>SUM(O7:O193)</f>
        <v>295874.2080000001</v>
      </c>
      <c r="P6" s="157">
        <f>SUM(P7:P193)</f>
        <v>0</v>
      </c>
      <c r="Q6" s="157">
        <f>SUM(Q7:Q193)</f>
        <v>0</v>
      </c>
      <c r="S6" s="101" t="s">
        <v>153</v>
      </c>
      <c r="T6" s="100">
        <f>SUMIFS($O$7:$O$193,$J$7:$J$193,"Verwaltung*")</f>
        <v>111770.568</v>
      </c>
      <c r="U6" s="100">
        <f>SUMIFS($P$7:$P$193,$J$7:$J$193,"verwaltung*")</f>
        <v>0</v>
      </c>
      <c r="V6" s="99">
        <f>IFERROR(T6/U6,0)</f>
        <v>0</v>
      </c>
    </row>
    <row r="7" spans="1:22" ht="30" x14ac:dyDescent="0.4">
      <c r="A7" s="117">
        <v>1</v>
      </c>
      <c r="B7" s="131" t="s">
        <v>187</v>
      </c>
      <c r="C7" s="132" t="s">
        <v>188</v>
      </c>
      <c r="D7" s="118" t="s">
        <v>543</v>
      </c>
      <c r="E7" s="134" t="s">
        <v>239</v>
      </c>
      <c r="F7" s="135" t="s">
        <v>189</v>
      </c>
      <c r="G7" s="136" t="s">
        <v>334</v>
      </c>
      <c r="H7" s="137">
        <v>12.39</v>
      </c>
      <c r="I7" s="120"/>
      <c r="J7" s="121" t="s">
        <v>139</v>
      </c>
      <c r="K7" s="120" t="s">
        <v>182</v>
      </c>
      <c r="L7" s="120">
        <v>252</v>
      </c>
      <c r="M7" s="122" t="e">
        <f>'STVS Unterhaltsreinigung'!$F$66</f>
        <v>#DIV/0!</v>
      </c>
      <c r="N7" s="123"/>
      <c r="O7" s="124">
        <f>Tabelle13[[#This Row],[Boden-
fläche
(m²)]]*Tabelle13[[#This Row],[Reinigungs-
tage/Jahr]]</f>
        <v>3122.28</v>
      </c>
      <c r="P7" s="124">
        <f>IFERROR(Tabelle13[[#This Row],[Reinigungs-
fläche
(m²/Jahr)]]/Tabelle13[[#This Row],[Richtwert
(m²/h)]],0)</f>
        <v>0</v>
      </c>
      <c r="Q7" s="125">
        <f>IFERROR(Tabelle13[[#This Row],[Reinigungs-
zeit
(h/Jahr)]]*Tabelle13[[#This Row],[Stunden-verr.-satz
(€)]],0)</f>
        <v>0</v>
      </c>
      <c r="S7" s="85" t="s">
        <v>147</v>
      </c>
      <c r="T7" s="100">
        <f>SUMIFS($O$7:$O$193,$J$7:$J$193,"Sanitär*")</f>
        <v>23970.239999999998</v>
      </c>
      <c r="U7" s="100">
        <f>SUMIFS($P$7:$P$193,$J$7:$J$193,"sanitär*")</f>
        <v>0</v>
      </c>
      <c r="V7" s="85">
        <f t="shared" ref="V7:V11" si="0">IFERROR(T7/U7,0)</f>
        <v>0</v>
      </c>
    </row>
    <row r="8" spans="1:22" ht="30" x14ac:dyDescent="0.4">
      <c r="A8" s="117">
        <v>2</v>
      </c>
      <c r="B8" s="131" t="s">
        <v>187</v>
      </c>
      <c r="C8" s="132" t="s">
        <v>188</v>
      </c>
      <c r="D8" s="118" t="s">
        <v>543</v>
      </c>
      <c r="E8" s="134" t="s">
        <v>240</v>
      </c>
      <c r="F8" s="136" t="s">
        <v>204</v>
      </c>
      <c r="G8" s="138" t="s">
        <v>332</v>
      </c>
      <c r="H8" s="137">
        <v>10.92</v>
      </c>
      <c r="I8" s="120"/>
      <c r="J8" s="121" t="s">
        <v>139</v>
      </c>
      <c r="K8" s="120" t="s">
        <v>182</v>
      </c>
      <c r="L8" s="120">
        <v>252</v>
      </c>
      <c r="M8" s="122" t="e">
        <f>'STVS Unterhaltsreinigung'!$F$66</f>
        <v>#DIV/0!</v>
      </c>
      <c r="N8" s="123"/>
      <c r="O8" s="124">
        <f>Tabelle13[[#This Row],[Boden-
fläche
(m²)]]*Tabelle13[[#This Row],[Reinigungs-
tage/Jahr]]</f>
        <v>2751.84</v>
      </c>
      <c r="P8" s="124">
        <f>IFERROR(Tabelle13[[#This Row],[Reinigungs-
fläche
(m²/Jahr)]]/Tabelle13[[#This Row],[Richtwert
(m²/h)]],0)</f>
        <v>0</v>
      </c>
      <c r="Q8" s="125">
        <f>IFERROR(Tabelle13[[#This Row],[Reinigungs-
zeit
(h/Jahr)]]*Tabelle13[[#This Row],[Stunden-verr.-satz
(€)]],0)</f>
        <v>0</v>
      </c>
      <c r="S8" s="85" t="s">
        <v>148</v>
      </c>
      <c r="T8" s="100">
        <f>SUMIFS($O$7:$O$193,$J$7:$J$193,"Treppe*")</f>
        <v>29060.639999999999</v>
      </c>
      <c r="U8" s="100">
        <f>SUMIFS($P$7:$P$193,$J$7:$J$193,"treppe*")</f>
        <v>0</v>
      </c>
      <c r="V8" s="85">
        <f t="shared" si="0"/>
        <v>0</v>
      </c>
    </row>
    <row r="9" spans="1:22" ht="30" x14ac:dyDescent="0.4">
      <c r="A9" s="117">
        <v>3</v>
      </c>
      <c r="B9" s="131" t="s">
        <v>187</v>
      </c>
      <c r="C9" s="132" t="s">
        <v>188</v>
      </c>
      <c r="D9" s="118" t="s">
        <v>543</v>
      </c>
      <c r="E9" s="134" t="s">
        <v>241</v>
      </c>
      <c r="F9" s="136" t="s">
        <v>205</v>
      </c>
      <c r="G9" s="136" t="s">
        <v>335</v>
      </c>
      <c r="H9" s="137">
        <v>18.77</v>
      </c>
      <c r="I9" s="120"/>
      <c r="J9" s="121" t="s">
        <v>139</v>
      </c>
      <c r="K9" s="120" t="s">
        <v>182</v>
      </c>
      <c r="L9" s="120">
        <v>252</v>
      </c>
      <c r="M9" s="122" t="e">
        <f>'STVS Unterhaltsreinigung'!$F$66</f>
        <v>#DIV/0!</v>
      </c>
      <c r="N9" s="123"/>
      <c r="O9" s="124">
        <f>Tabelle13[[#This Row],[Boden-
fläche
(m²)]]*Tabelle13[[#This Row],[Reinigungs-
tage/Jahr]]</f>
        <v>4730.04</v>
      </c>
      <c r="P9" s="124">
        <f>IFERROR(Tabelle13[[#This Row],[Reinigungs-
fläche
(m²/Jahr)]]/Tabelle13[[#This Row],[Richtwert
(m²/h)]],0)</f>
        <v>0</v>
      </c>
      <c r="Q9" s="125">
        <f>IFERROR(Tabelle13[[#This Row],[Reinigungs-
zeit
(h/Jahr)]]*Tabelle13[[#This Row],[Stunden-verr.-satz
(€)]],0)</f>
        <v>0</v>
      </c>
      <c r="S9" s="85" t="s">
        <v>149</v>
      </c>
      <c r="T9" s="100">
        <f>SUMIFS($O$7:$O$193,$J$7:$J$193,"Verkehr*")</f>
        <v>91528.92</v>
      </c>
      <c r="U9" s="100">
        <f>SUMIFS($P$7:$P$193,$J$7:$J$193,"verkehr*")</f>
        <v>0</v>
      </c>
      <c r="V9" s="85">
        <f t="shared" si="0"/>
        <v>0</v>
      </c>
    </row>
    <row r="10" spans="1:22" ht="15" x14ac:dyDescent="0.4">
      <c r="A10" s="117">
        <v>4</v>
      </c>
      <c r="B10" s="131" t="s">
        <v>187</v>
      </c>
      <c r="C10" s="132" t="s">
        <v>188</v>
      </c>
      <c r="D10" s="118" t="s">
        <v>543</v>
      </c>
      <c r="E10" s="139" t="s">
        <v>247</v>
      </c>
      <c r="F10" s="138" t="s">
        <v>190</v>
      </c>
      <c r="G10" s="138" t="s">
        <v>181</v>
      </c>
      <c r="H10" s="137">
        <v>23.56</v>
      </c>
      <c r="I10" s="120"/>
      <c r="J10" s="121" t="s">
        <v>154</v>
      </c>
      <c r="K10" s="120" t="s">
        <v>538</v>
      </c>
      <c r="L10" s="156">
        <v>50.4</v>
      </c>
      <c r="M10" s="122" t="e">
        <f>'STVS Unterhaltsreinigung'!$F$66</f>
        <v>#DIV/0!</v>
      </c>
      <c r="N10" s="123"/>
      <c r="O10" s="124">
        <f>Tabelle13[[#This Row],[Boden-
fläche
(m²)]]*Tabelle13[[#This Row],[Reinigungs-
tage/Jahr]]</f>
        <v>1187.424</v>
      </c>
      <c r="P10" s="124">
        <f>IFERROR(Tabelle13[[#This Row],[Reinigungs-
fläche
(m²/Jahr)]]/Tabelle13[[#This Row],[Richtwert
(m²/h)]],0)</f>
        <v>0</v>
      </c>
      <c r="Q10" s="125">
        <f>IFERROR(Tabelle13[[#This Row],[Reinigungs-
zeit
(h/Jahr)]]*Tabelle13[[#This Row],[Stunden-verr.-satz
(€)]],0)</f>
        <v>0</v>
      </c>
      <c r="S10" s="85" t="s">
        <v>150</v>
      </c>
      <c r="T10" s="100">
        <f>SUMIFS($O$7:$O$193,$J$7:$J$193,"Versorgung*")</f>
        <v>39543.839999999997</v>
      </c>
      <c r="U10" s="100">
        <f>SUMIFS($P$7:$P$193,$J$7:$J$193,"versorgung*")</f>
        <v>0</v>
      </c>
      <c r="V10" s="85">
        <f t="shared" si="0"/>
        <v>0</v>
      </c>
    </row>
    <row r="11" spans="1:22" ht="15" x14ac:dyDescent="0.4">
      <c r="A11" s="117">
        <v>5</v>
      </c>
      <c r="B11" s="131" t="s">
        <v>187</v>
      </c>
      <c r="C11" s="132" t="s">
        <v>188</v>
      </c>
      <c r="D11" s="118" t="s">
        <v>543</v>
      </c>
      <c r="E11" s="139" t="s">
        <v>248</v>
      </c>
      <c r="F11" s="138" t="s">
        <v>191</v>
      </c>
      <c r="G11" s="138" t="s">
        <v>181</v>
      </c>
      <c r="H11" s="137">
        <v>20</v>
      </c>
      <c r="I11" s="120"/>
      <c r="J11" s="121" t="s">
        <v>144</v>
      </c>
      <c r="K11" s="120" t="s">
        <v>182</v>
      </c>
      <c r="L11" s="120">
        <v>252</v>
      </c>
      <c r="M11" s="122" t="e">
        <f>'STVS Unterhaltsreinigung'!$F$66</f>
        <v>#DIV/0!</v>
      </c>
      <c r="N11" s="123"/>
      <c r="O11" s="124">
        <f>Tabelle13[[#This Row],[Boden-
fläche
(m²)]]*Tabelle13[[#This Row],[Reinigungs-
tage/Jahr]]</f>
        <v>5040</v>
      </c>
      <c r="P11" s="124">
        <f>IFERROR(Tabelle13[[#This Row],[Reinigungs-
fläche
(m²/Jahr)]]/Tabelle13[[#This Row],[Richtwert
(m²/h)]],0)</f>
        <v>0</v>
      </c>
      <c r="Q11" s="125">
        <f>IFERROR(Tabelle13[[#This Row],[Reinigungs-
zeit
(h/Jahr)]]*Tabelle13[[#This Row],[Stunden-verr.-satz
(€)]],0)</f>
        <v>0</v>
      </c>
      <c r="S11" s="85" t="s">
        <v>151</v>
      </c>
      <c r="T11" s="100">
        <f>SUMIFS($O$7:$O$193,$J$7:$J$193,"technik*")</f>
        <v>0</v>
      </c>
      <c r="U11" s="100">
        <f>SUMIFS($P$7:$P$193,$J$7:$J$193,"technik*")</f>
        <v>0</v>
      </c>
      <c r="V11" s="85">
        <f t="shared" si="0"/>
        <v>0</v>
      </c>
    </row>
    <row r="12" spans="1:22" ht="30" x14ac:dyDescent="0.4">
      <c r="A12" s="117">
        <v>6</v>
      </c>
      <c r="B12" s="131" t="s">
        <v>187</v>
      </c>
      <c r="C12" s="132" t="s">
        <v>188</v>
      </c>
      <c r="D12" s="118" t="s">
        <v>543</v>
      </c>
      <c r="E12" s="139" t="s">
        <v>249</v>
      </c>
      <c r="F12" s="136" t="s">
        <v>206</v>
      </c>
      <c r="G12" s="138" t="s">
        <v>181</v>
      </c>
      <c r="H12" s="137">
        <v>24.46</v>
      </c>
      <c r="I12" s="120"/>
      <c r="J12" s="121" t="s">
        <v>154</v>
      </c>
      <c r="K12" s="120" t="s">
        <v>538</v>
      </c>
      <c r="L12" s="156">
        <v>50.4</v>
      </c>
      <c r="M12" s="122" t="e">
        <f>'STVS Unterhaltsreinigung'!$F$66</f>
        <v>#DIV/0!</v>
      </c>
      <c r="N12" s="123"/>
      <c r="O12" s="124">
        <f>Tabelle13[[#This Row],[Boden-
fläche
(m²)]]*Tabelle13[[#This Row],[Reinigungs-
tage/Jahr]]</f>
        <v>1232.7840000000001</v>
      </c>
      <c r="P12" s="124">
        <f>IFERROR(Tabelle13[[#This Row],[Reinigungs-
fläche
(m²/Jahr)]]/Tabelle13[[#This Row],[Richtwert
(m²/h)]],0)</f>
        <v>0</v>
      </c>
      <c r="Q12" s="125">
        <f>IFERROR(Tabelle13[[#This Row],[Reinigungs-
zeit
(h/Jahr)]]*Tabelle13[[#This Row],[Stunden-verr.-satz
(€)]],0)</f>
        <v>0</v>
      </c>
    </row>
    <row r="13" spans="1:22" ht="30" x14ac:dyDescent="0.4">
      <c r="A13" s="117">
        <v>7</v>
      </c>
      <c r="B13" s="131" t="s">
        <v>187</v>
      </c>
      <c r="C13" s="132" t="s">
        <v>188</v>
      </c>
      <c r="D13" s="118" t="s">
        <v>543</v>
      </c>
      <c r="E13" s="139" t="s">
        <v>250</v>
      </c>
      <c r="F13" s="136" t="s">
        <v>207</v>
      </c>
      <c r="G13" s="138" t="s">
        <v>181</v>
      </c>
      <c r="H13" s="137">
        <v>22.75</v>
      </c>
      <c r="I13" s="120"/>
      <c r="J13" s="121" t="s">
        <v>154</v>
      </c>
      <c r="K13" s="120" t="s">
        <v>538</v>
      </c>
      <c r="L13" s="156">
        <v>50.4</v>
      </c>
      <c r="M13" s="122" t="e">
        <f>'STVS Unterhaltsreinigung'!$F$66</f>
        <v>#DIV/0!</v>
      </c>
      <c r="N13" s="123"/>
      <c r="O13" s="124">
        <f>Tabelle13[[#This Row],[Boden-
fläche
(m²)]]*Tabelle13[[#This Row],[Reinigungs-
tage/Jahr]]</f>
        <v>1146.5999999999999</v>
      </c>
      <c r="P13" s="124">
        <f>IFERROR(Tabelle13[[#This Row],[Reinigungs-
fläche
(m²/Jahr)]]/Tabelle13[[#This Row],[Richtwert
(m²/h)]],0)</f>
        <v>0</v>
      </c>
      <c r="Q13" s="125">
        <f>IFERROR(Tabelle13[[#This Row],[Reinigungs-
zeit
(h/Jahr)]]*Tabelle13[[#This Row],[Stunden-verr.-satz
(€)]],0)</f>
        <v>0</v>
      </c>
    </row>
    <row r="14" spans="1:22" ht="15" x14ac:dyDescent="0.4">
      <c r="A14" s="117">
        <v>8</v>
      </c>
      <c r="B14" s="131" t="s">
        <v>187</v>
      </c>
      <c r="C14" s="132" t="s">
        <v>188</v>
      </c>
      <c r="D14" s="118" t="s">
        <v>543</v>
      </c>
      <c r="E14" s="139" t="s">
        <v>251</v>
      </c>
      <c r="F14" s="138" t="s">
        <v>190</v>
      </c>
      <c r="G14" s="138" t="s">
        <v>181</v>
      </c>
      <c r="H14" s="137">
        <v>51.31</v>
      </c>
      <c r="I14" s="120"/>
      <c r="J14" s="121" t="s">
        <v>154</v>
      </c>
      <c r="K14" s="120" t="s">
        <v>538</v>
      </c>
      <c r="L14" s="156">
        <v>50.4</v>
      </c>
      <c r="M14" s="122" t="e">
        <f>'STVS Unterhaltsreinigung'!$F$66</f>
        <v>#DIV/0!</v>
      </c>
      <c r="N14" s="123"/>
      <c r="O14" s="124">
        <f>Tabelle13[[#This Row],[Boden-
fläche
(m²)]]*Tabelle13[[#This Row],[Reinigungs-
tage/Jahr]]</f>
        <v>2586.0239999999999</v>
      </c>
      <c r="P14" s="124">
        <f>IFERROR(Tabelle13[[#This Row],[Reinigungs-
fläche
(m²/Jahr)]]/Tabelle13[[#This Row],[Richtwert
(m²/h)]],0)</f>
        <v>0</v>
      </c>
      <c r="Q14" s="125">
        <f>IFERROR(Tabelle13[[#This Row],[Reinigungs-
zeit
(h/Jahr)]]*Tabelle13[[#This Row],[Stunden-verr.-satz
(€)]],0)</f>
        <v>0</v>
      </c>
    </row>
    <row r="15" spans="1:22" ht="15" x14ac:dyDescent="0.4">
      <c r="A15" s="117">
        <v>9</v>
      </c>
      <c r="B15" s="131" t="s">
        <v>187</v>
      </c>
      <c r="C15" s="132" t="s">
        <v>188</v>
      </c>
      <c r="D15" s="118" t="s">
        <v>543</v>
      </c>
      <c r="E15" s="139" t="s">
        <v>252</v>
      </c>
      <c r="F15" s="138" t="s">
        <v>190</v>
      </c>
      <c r="G15" s="138" t="s">
        <v>181</v>
      </c>
      <c r="H15" s="137">
        <v>76.19</v>
      </c>
      <c r="I15" s="120"/>
      <c r="J15" s="121" t="s">
        <v>154</v>
      </c>
      <c r="K15" s="120" t="s">
        <v>538</v>
      </c>
      <c r="L15" s="156">
        <v>50.4</v>
      </c>
      <c r="M15" s="122" t="e">
        <f>'STVS Unterhaltsreinigung'!$F$66</f>
        <v>#DIV/0!</v>
      </c>
      <c r="N15" s="123"/>
      <c r="O15" s="124">
        <f>Tabelle13[[#This Row],[Boden-
fläche
(m²)]]*Tabelle13[[#This Row],[Reinigungs-
tage/Jahr]]</f>
        <v>3839.9759999999997</v>
      </c>
      <c r="P15" s="124">
        <f>IFERROR(Tabelle13[[#This Row],[Reinigungs-
fläche
(m²/Jahr)]]/Tabelle13[[#This Row],[Richtwert
(m²/h)]],0)</f>
        <v>0</v>
      </c>
      <c r="Q15" s="125">
        <f>IFERROR(Tabelle13[[#This Row],[Reinigungs-
zeit
(h/Jahr)]]*Tabelle13[[#This Row],[Stunden-verr.-satz
(€)]],0)</f>
        <v>0</v>
      </c>
    </row>
    <row r="16" spans="1:22" ht="15" x14ac:dyDescent="0.4">
      <c r="A16" s="117">
        <v>10</v>
      </c>
      <c r="B16" s="131" t="s">
        <v>187</v>
      </c>
      <c r="C16" s="132" t="s">
        <v>188</v>
      </c>
      <c r="D16" s="118" t="s">
        <v>543</v>
      </c>
      <c r="E16" s="139" t="s">
        <v>253</v>
      </c>
      <c r="F16" s="138" t="s">
        <v>190</v>
      </c>
      <c r="G16" s="138" t="s">
        <v>181</v>
      </c>
      <c r="H16" s="137">
        <v>75.3</v>
      </c>
      <c r="I16" s="120"/>
      <c r="J16" s="121" t="s">
        <v>154</v>
      </c>
      <c r="K16" s="120" t="s">
        <v>538</v>
      </c>
      <c r="L16" s="156">
        <v>50.4</v>
      </c>
      <c r="M16" s="122" t="e">
        <f>'STVS Unterhaltsreinigung'!$F$66</f>
        <v>#DIV/0!</v>
      </c>
      <c r="N16" s="123"/>
      <c r="O16" s="124">
        <f>Tabelle13[[#This Row],[Boden-
fläche
(m²)]]*Tabelle13[[#This Row],[Reinigungs-
tage/Jahr]]</f>
        <v>3795.12</v>
      </c>
      <c r="P16" s="124">
        <f>IFERROR(Tabelle13[[#This Row],[Reinigungs-
fläche
(m²/Jahr)]]/Tabelle13[[#This Row],[Richtwert
(m²/h)]],0)</f>
        <v>0</v>
      </c>
      <c r="Q16" s="125">
        <f>IFERROR(Tabelle13[[#This Row],[Reinigungs-
zeit
(h/Jahr)]]*Tabelle13[[#This Row],[Stunden-verr.-satz
(€)]],0)</f>
        <v>0</v>
      </c>
    </row>
    <row r="17" spans="1:17" ht="15" x14ac:dyDescent="0.4">
      <c r="A17" s="117">
        <v>11</v>
      </c>
      <c r="B17" s="131" t="s">
        <v>187</v>
      </c>
      <c r="C17" s="132" t="s">
        <v>188</v>
      </c>
      <c r="D17" s="118" t="s">
        <v>543</v>
      </c>
      <c r="E17" s="139" t="s">
        <v>254</v>
      </c>
      <c r="F17" s="138" t="s">
        <v>190</v>
      </c>
      <c r="G17" s="138" t="s">
        <v>181</v>
      </c>
      <c r="H17" s="137">
        <v>51.37</v>
      </c>
      <c r="I17" s="120"/>
      <c r="J17" s="121" t="s">
        <v>154</v>
      </c>
      <c r="K17" s="120" t="s">
        <v>538</v>
      </c>
      <c r="L17" s="156">
        <v>50.4</v>
      </c>
      <c r="M17" s="122" t="e">
        <f>'STVS Unterhaltsreinigung'!$F$66</f>
        <v>#DIV/0!</v>
      </c>
      <c r="N17" s="123"/>
      <c r="O17" s="124">
        <f>Tabelle13[[#This Row],[Boden-
fläche
(m²)]]*Tabelle13[[#This Row],[Reinigungs-
tage/Jahr]]</f>
        <v>2589.0479999999998</v>
      </c>
      <c r="P17" s="124">
        <f>IFERROR(Tabelle13[[#This Row],[Reinigungs-
fläche
(m²/Jahr)]]/Tabelle13[[#This Row],[Richtwert
(m²/h)]],0)</f>
        <v>0</v>
      </c>
      <c r="Q17" s="125">
        <f>IFERROR(Tabelle13[[#This Row],[Reinigungs-
zeit
(h/Jahr)]]*Tabelle13[[#This Row],[Stunden-verr.-satz
(€)]],0)</f>
        <v>0</v>
      </c>
    </row>
    <row r="18" spans="1:17" ht="30" x14ac:dyDescent="0.4">
      <c r="A18" s="117">
        <v>12</v>
      </c>
      <c r="B18" s="131" t="s">
        <v>187</v>
      </c>
      <c r="C18" s="132" t="s">
        <v>188</v>
      </c>
      <c r="D18" s="118" t="s">
        <v>543</v>
      </c>
      <c r="E18" s="139" t="s">
        <v>255</v>
      </c>
      <c r="F18" s="136" t="s">
        <v>208</v>
      </c>
      <c r="G18" s="138" t="s">
        <v>181</v>
      </c>
      <c r="H18" s="137">
        <v>17.3</v>
      </c>
      <c r="I18" s="120"/>
      <c r="J18" s="121" t="s">
        <v>154</v>
      </c>
      <c r="K18" s="120" t="s">
        <v>538</v>
      </c>
      <c r="L18" s="156">
        <v>50.4</v>
      </c>
      <c r="M18" s="122" t="e">
        <f>'STVS Unterhaltsreinigung'!$F$66</f>
        <v>#DIV/0!</v>
      </c>
      <c r="N18" s="123"/>
      <c r="O18" s="124">
        <f>Tabelle13[[#This Row],[Boden-
fläche
(m²)]]*Tabelle13[[#This Row],[Reinigungs-
tage/Jahr]]</f>
        <v>871.92</v>
      </c>
      <c r="P18" s="124">
        <f>IFERROR(Tabelle13[[#This Row],[Reinigungs-
fläche
(m²/Jahr)]]/Tabelle13[[#This Row],[Richtwert
(m²/h)]],0)</f>
        <v>0</v>
      </c>
      <c r="Q18" s="125">
        <f>IFERROR(Tabelle13[[#This Row],[Reinigungs-
zeit
(h/Jahr)]]*Tabelle13[[#This Row],[Stunden-verr.-satz
(€)]],0)</f>
        <v>0</v>
      </c>
    </row>
    <row r="19" spans="1:17" ht="15" x14ac:dyDescent="0.4">
      <c r="A19" s="117">
        <v>13</v>
      </c>
      <c r="B19" s="131" t="s">
        <v>187</v>
      </c>
      <c r="C19" s="132" t="s">
        <v>188</v>
      </c>
      <c r="D19" s="118" t="s">
        <v>543</v>
      </c>
      <c r="E19" s="139" t="s">
        <v>256</v>
      </c>
      <c r="F19" s="138" t="s">
        <v>192</v>
      </c>
      <c r="G19" s="138" t="s">
        <v>181</v>
      </c>
      <c r="H19" s="137">
        <v>33.08</v>
      </c>
      <c r="I19" s="120"/>
      <c r="J19" s="121" t="s">
        <v>154</v>
      </c>
      <c r="K19" s="120" t="s">
        <v>538</v>
      </c>
      <c r="L19" s="156">
        <v>50.4</v>
      </c>
      <c r="M19" s="122" t="e">
        <f>'STVS Unterhaltsreinigung'!$F$66</f>
        <v>#DIV/0!</v>
      </c>
      <c r="N19" s="123"/>
      <c r="O19" s="124">
        <f>Tabelle13[[#This Row],[Boden-
fläche
(m²)]]*Tabelle13[[#This Row],[Reinigungs-
tage/Jahr]]</f>
        <v>1667.232</v>
      </c>
      <c r="P19" s="124">
        <f>IFERROR(Tabelle13[[#This Row],[Reinigungs-
fläche
(m²/Jahr)]]/Tabelle13[[#This Row],[Richtwert
(m²/h)]],0)</f>
        <v>0</v>
      </c>
      <c r="Q19" s="125">
        <f>IFERROR(Tabelle13[[#This Row],[Reinigungs-
zeit
(h/Jahr)]]*Tabelle13[[#This Row],[Stunden-verr.-satz
(€)]],0)</f>
        <v>0</v>
      </c>
    </row>
    <row r="20" spans="1:17" ht="15" x14ac:dyDescent="0.4">
      <c r="A20" s="117">
        <v>14</v>
      </c>
      <c r="B20" s="131" t="s">
        <v>187</v>
      </c>
      <c r="C20" s="132" t="s">
        <v>188</v>
      </c>
      <c r="D20" s="118" t="s">
        <v>543</v>
      </c>
      <c r="E20" s="139" t="s">
        <v>257</v>
      </c>
      <c r="F20" s="138" t="s">
        <v>184</v>
      </c>
      <c r="G20" s="138" t="s">
        <v>180</v>
      </c>
      <c r="H20" s="137">
        <v>34.380000000000003</v>
      </c>
      <c r="I20" s="120"/>
      <c r="J20" s="121" t="s">
        <v>144</v>
      </c>
      <c r="K20" s="120" t="s">
        <v>182</v>
      </c>
      <c r="L20" s="120">
        <v>252</v>
      </c>
      <c r="M20" s="122" t="e">
        <f>'STVS Unterhaltsreinigung'!$F$66</f>
        <v>#DIV/0!</v>
      </c>
      <c r="N20" s="123"/>
      <c r="O20" s="124">
        <f>Tabelle13[[#This Row],[Boden-
fläche
(m²)]]*Tabelle13[[#This Row],[Reinigungs-
tage/Jahr]]</f>
        <v>8663.76</v>
      </c>
      <c r="P20" s="124">
        <f>IFERROR(Tabelle13[[#This Row],[Reinigungs-
fläche
(m²/Jahr)]]/Tabelle13[[#This Row],[Richtwert
(m²/h)]],0)</f>
        <v>0</v>
      </c>
      <c r="Q20" s="125">
        <f>IFERROR(Tabelle13[[#This Row],[Reinigungs-
zeit
(h/Jahr)]]*Tabelle13[[#This Row],[Stunden-verr.-satz
(€)]],0)</f>
        <v>0</v>
      </c>
    </row>
    <row r="21" spans="1:17" ht="30" x14ac:dyDescent="0.4">
      <c r="A21" s="117">
        <v>15</v>
      </c>
      <c r="B21" s="131" t="s">
        <v>187</v>
      </c>
      <c r="C21" s="132" t="s">
        <v>188</v>
      </c>
      <c r="D21" s="118" t="s">
        <v>543</v>
      </c>
      <c r="E21" s="139" t="s">
        <v>258</v>
      </c>
      <c r="F21" s="136" t="s">
        <v>209</v>
      </c>
      <c r="G21" s="138" t="s">
        <v>141</v>
      </c>
      <c r="H21" s="137">
        <v>5.53</v>
      </c>
      <c r="I21" s="120"/>
      <c r="J21" s="121" t="s">
        <v>140</v>
      </c>
      <c r="K21" s="120" t="s">
        <v>182</v>
      </c>
      <c r="L21" s="120">
        <v>252</v>
      </c>
      <c r="M21" s="122" t="e">
        <f>'STVS Unterhaltsreinigung'!$F$66</f>
        <v>#DIV/0!</v>
      </c>
      <c r="N21" s="123"/>
      <c r="O21" s="124">
        <f>Tabelle13[[#This Row],[Boden-
fläche
(m²)]]*Tabelle13[[#This Row],[Reinigungs-
tage/Jahr]]</f>
        <v>1393.5600000000002</v>
      </c>
      <c r="P21" s="124">
        <f>IFERROR(Tabelle13[[#This Row],[Reinigungs-
fläche
(m²/Jahr)]]/Tabelle13[[#This Row],[Richtwert
(m²/h)]],0)</f>
        <v>0</v>
      </c>
      <c r="Q21" s="125">
        <f>IFERROR(Tabelle13[[#This Row],[Reinigungs-
zeit
(h/Jahr)]]*Tabelle13[[#This Row],[Stunden-verr.-satz
(€)]],0)</f>
        <v>0</v>
      </c>
    </row>
    <row r="22" spans="1:17" ht="30" x14ac:dyDescent="0.4">
      <c r="A22" s="117">
        <v>16</v>
      </c>
      <c r="B22" s="131" t="s">
        <v>187</v>
      </c>
      <c r="C22" s="132" t="s">
        <v>188</v>
      </c>
      <c r="D22" s="118" t="s">
        <v>543</v>
      </c>
      <c r="E22" s="139" t="s">
        <v>259</v>
      </c>
      <c r="F22" s="136" t="s">
        <v>210</v>
      </c>
      <c r="G22" s="138" t="s">
        <v>141</v>
      </c>
      <c r="H22" s="137">
        <v>4.05</v>
      </c>
      <c r="I22" s="120"/>
      <c r="J22" s="121" t="s">
        <v>142</v>
      </c>
      <c r="K22" s="120" t="s">
        <v>339</v>
      </c>
      <c r="L22" s="120">
        <v>0</v>
      </c>
      <c r="M22" s="122" t="e">
        <f>'STVS Unterhaltsreinigung'!$F$66</f>
        <v>#DIV/0!</v>
      </c>
      <c r="N22" s="123"/>
      <c r="O22" s="124">
        <f>Tabelle13[[#This Row],[Boden-
fläche
(m²)]]*Tabelle13[[#This Row],[Reinigungs-
tage/Jahr]]</f>
        <v>0</v>
      </c>
      <c r="P22" s="124">
        <f>IFERROR(Tabelle13[[#This Row],[Reinigungs-
fläche
(m²/Jahr)]]/Tabelle13[[#This Row],[Richtwert
(m²/h)]],0)</f>
        <v>0</v>
      </c>
      <c r="Q22" s="125">
        <f>IFERROR(Tabelle13[[#This Row],[Reinigungs-
zeit
(h/Jahr)]]*Tabelle13[[#This Row],[Stunden-verr.-satz
(€)]],0)</f>
        <v>0</v>
      </c>
    </row>
    <row r="23" spans="1:17" ht="30" x14ac:dyDescent="0.4">
      <c r="A23" s="117">
        <v>17</v>
      </c>
      <c r="B23" s="131" t="s">
        <v>187</v>
      </c>
      <c r="C23" s="132" t="s">
        <v>188</v>
      </c>
      <c r="D23" s="118" t="s">
        <v>543</v>
      </c>
      <c r="E23" s="139" t="s">
        <v>260</v>
      </c>
      <c r="F23" s="138" t="s">
        <v>193</v>
      </c>
      <c r="G23" s="138" t="s">
        <v>141</v>
      </c>
      <c r="H23" s="137">
        <v>2.0299999999999998</v>
      </c>
      <c r="I23" s="120"/>
      <c r="J23" s="121" t="s">
        <v>140</v>
      </c>
      <c r="K23" s="120" t="s">
        <v>182</v>
      </c>
      <c r="L23" s="120">
        <v>252</v>
      </c>
      <c r="M23" s="122" t="e">
        <f>'STVS Unterhaltsreinigung'!$F$66</f>
        <v>#DIV/0!</v>
      </c>
      <c r="N23" s="123"/>
      <c r="O23" s="124">
        <f>Tabelle13[[#This Row],[Boden-
fläche
(m²)]]*Tabelle13[[#This Row],[Reinigungs-
tage/Jahr]]</f>
        <v>511.55999999999995</v>
      </c>
      <c r="P23" s="124">
        <f>IFERROR(Tabelle13[[#This Row],[Reinigungs-
fläche
(m²/Jahr)]]/Tabelle13[[#This Row],[Richtwert
(m²/h)]],0)</f>
        <v>0</v>
      </c>
      <c r="Q23" s="125">
        <f>IFERROR(Tabelle13[[#This Row],[Reinigungs-
zeit
(h/Jahr)]]*Tabelle13[[#This Row],[Stunden-verr.-satz
(€)]],0)</f>
        <v>0</v>
      </c>
    </row>
    <row r="24" spans="1:17" ht="30" x14ac:dyDescent="0.4">
      <c r="A24" s="117">
        <v>18</v>
      </c>
      <c r="B24" s="131" t="s">
        <v>187</v>
      </c>
      <c r="C24" s="132" t="s">
        <v>188</v>
      </c>
      <c r="D24" s="118" t="s">
        <v>543</v>
      </c>
      <c r="E24" s="139" t="s">
        <v>261</v>
      </c>
      <c r="F24" s="138" t="s">
        <v>194</v>
      </c>
      <c r="G24" s="138" t="s">
        <v>141</v>
      </c>
      <c r="H24" s="137">
        <v>2.15</v>
      </c>
      <c r="I24" s="120"/>
      <c r="J24" s="121" t="s">
        <v>140</v>
      </c>
      <c r="K24" s="120" t="s">
        <v>182</v>
      </c>
      <c r="L24" s="120">
        <v>252</v>
      </c>
      <c r="M24" s="122" t="e">
        <f>'STVS Unterhaltsreinigung'!$F$66</f>
        <v>#DIV/0!</v>
      </c>
      <c r="N24" s="123"/>
      <c r="O24" s="124">
        <f>Tabelle13[[#This Row],[Boden-
fläche
(m²)]]*Tabelle13[[#This Row],[Reinigungs-
tage/Jahr]]</f>
        <v>541.79999999999995</v>
      </c>
      <c r="P24" s="124">
        <f>IFERROR(Tabelle13[[#This Row],[Reinigungs-
fläche
(m²/Jahr)]]/Tabelle13[[#This Row],[Richtwert
(m²/h)]],0)</f>
        <v>0</v>
      </c>
      <c r="Q24" s="125">
        <f>IFERROR(Tabelle13[[#This Row],[Reinigungs-
zeit
(h/Jahr)]]*Tabelle13[[#This Row],[Stunden-verr.-satz
(€)]],0)</f>
        <v>0</v>
      </c>
    </row>
    <row r="25" spans="1:17" ht="30" x14ac:dyDescent="0.4">
      <c r="A25" s="117">
        <v>19</v>
      </c>
      <c r="B25" s="131" t="s">
        <v>187</v>
      </c>
      <c r="C25" s="132" t="s">
        <v>188</v>
      </c>
      <c r="D25" s="118" t="s">
        <v>543</v>
      </c>
      <c r="E25" s="139" t="s">
        <v>262</v>
      </c>
      <c r="F25" s="136" t="s">
        <v>211</v>
      </c>
      <c r="G25" s="138" t="s">
        <v>141</v>
      </c>
      <c r="H25" s="137">
        <v>3.82</v>
      </c>
      <c r="I25" s="120"/>
      <c r="J25" s="121" t="s">
        <v>140</v>
      </c>
      <c r="K25" s="120" t="s">
        <v>182</v>
      </c>
      <c r="L25" s="120">
        <v>252</v>
      </c>
      <c r="M25" s="122" t="e">
        <f>'STVS Unterhaltsreinigung'!$F$66</f>
        <v>#DIV/0!</v>
      </c>
      <c r="N25" s="123"/>
      <c r="O25" s="124">
        <f>Tabelle13[[#This Row],[Boden-
fläche
(m²)]]*Tabelle13[[#This Row],[Reinigungs-
tage/Jahr]]</f>
        <v>962.64</v>
      </c>
      <c r="P25" s="124">
        <f>IFERROR(Tabelle13[[#This Row],[Reinigungs-
fläche
(m²/Jahr)]]/Tabelle13[[#This Row],[Richtwert
(m²/h)]],0)</f>
        <v>0</v>
      </c>
      <c r="Q25" s="125">
        <f>IFERROR(Tabelle13[[#This Row],[Reinigungs-
zeit
(h/Jahr)]]*Tabelle13[[#This Row],[Stunden-verr.-satz
(€)]],0)</f>
        <v>0</v>
      </c>
    </row>
    <row r="26" spans="1:17" ht="30" x14ac:dyDescent="0.4">
      <c r="A26" s="117">
        <v>20</v>
      </c>
      <c r="B26" s="131" t="s">
        <v>187</v>
      </c>
      <c r="C26" s="132" t="s">
        <v>188</v>
      </c>
      <c r="D26" s="118" t="s">
        <v>543</v>
      </c>
      <c r="E26" s="139" t="s">
        <v>263</v>
      </c>
      <c r="F26" s="138" t="s">
        <v>195</v>
      </c>
      <c r="G26" s="138" t="s">
        <v>141</v>
      </c>
      <c r="H26" s="137">
        <v>3.88</v>
      </c>
      <c r="I26" s="120"/>
      <c r="J26" s="121" t="s">
        <v>140</v>
      </c>
      <c r="K26" s="120" t="s">
        <v>182</v>
      </c>
      <c r="L26" s="120">
        <v>252</v>
      </c>
      <c r="M26" s="122" t="e">
        <f>'STVS Unterhaltsreinigung'!$F$66</f>
        <v>#DIV/0!</v>
      </c>
      <c r="N26" s="123"/>
      <c r="O26" s="124">
        <f>Tabelle13[[#This Row],[Boden-
fläche
(m²)]]*Tabelle13[[#This Row],[Reinigungs-
tage/Jahr]]</f>
        <v>977.76</v>
      </c>
      <c r="P26" s="124">
        <f>IFERROR(Tabelle13[[#This Row],[Reinigungs-
fläche
(m²/Jahr)]]/Tabelle13[[#This Row],[Richtwert
(m²/h)]],0)</f>
        <v>0</v>
      </c>
      <c r="Q26" s="125">
        <f>IFERROR(Tabelle13[[#This Row],[Reinigungs-
zeit
(h/Jahr)]]*Tabelle13[[#This Row],[Stunden-verr.-satz
(€)]],0)</f>
        <v>0</v>
      </c>
    </row>
    <row r="27" spans="1:17" ht="30" x14ac:dyDescent="0.4">
      <c r="A27" s="117">
        <v>21</v>
      </c>
      <c r="B27" s="131" t="s">
        <v>187</v>
      </c>
      <c r="C27" s="132" t="s">
        <v>188</v>
      </c>
      <c r="D27" s="118" t="s">
        <v>543</v>
      </c>
      <c r="E27" s="139" t="s">
        <v>264</v>
      </c>
      <c r="F27" s="138" t="s">
        <v>196</v>
      </c>
      <c r="G27" s="138" t="s">
        <v>141</v>
      </c>
      <c r="H27" s="137">
        <v>2.19</v>
      </c>
      <c r="I27" s="120"/>
      <c r="J27" s="121" t="s">
        <v>140</v>
      </c>
      <c r="K27" s="120" t="s">
        <v>182</v>
      </c>
      <c r="L27" s="120">
        <v>252</v>
      </c>
      <c r="M27" s="122" t="e">
        <f>'STVS Unterhaltsreinigung'!$F$66</f>
        <v>#DIV/0!</v>
      </c>
      <c r="N27" s="123"/>
      <c r="O27" s="124">
        <f>Tabelle13[[#This Row],[Boden-
fläche
(m²)]]*Tabelle13[[#This Row],[Reinigungs-
tage/Jahr]]</f>
        <v>551.88</v>
      </c>
      <c r="P27" s="124">
        <f>IFERROR(Tabelle13[[#This Row],[Reinigungs-
fläche
(m²/Jahr)]]/Tabelle13[[#This Row],[Richtwert
(m²/h)]],0)</f>
        <v>0</v>
      </c>
      <c r="Q27" s="125">
        <f>IFERROR(Tabelle13[[#This Row],[Reinigungs-
zeit
(h/Jahr)]]*Tabelle13[[#This Row],[Stunden-verr.-satz
(€)]],0)</f>
        <v>0</v>
      </c>
    </row>
    <row r="28" spans="1:17" ht="30" x14ac:dyDescent="0.4">
      <c r="A28" s="117">
        <v>22</v>
      </c>
      <c r="B28" s="131" t="s">
        <v>187</v>
      </c>
      <c r="C28" s="132" t="s">
        <v>188</v>
      </c>
      <c r="D28" s="118" t="s">
        <v>543</v>
      </c>
      <c r="E28" s="139" t="s">
        <v>265</v>
      </c>
      <c r="F28" s="138" t="s">
        <v>197</v>
      </c>
      <c r="G28" s="138" t="s">
        <v>141</v>
      </c>
      <c r="H28" s="137">
        <v>2.0699999999999998</v>
      </c>
      <c r="I28" s="120"/>
      <c r="J28" s="121" t="s">
        <v>140</v>
      </c>
      <c r="K28" s="120" t="s">
        <v>182</v>
      </c>
      <c r="L28" s="120">
        <v>252</v>
      </c>
      <c r="M28" s="122" t="e">
        <f>'STVS Unterhaltsreinigung'!$F$66</f>
        <v>#DIV/0!</v>
      </c>
      <c r="N28" s="123"/>
      <c r="O28" s="124">
        <f>Tabelle13[[#This Row],[Boden-
fläche
(m²)]]*Tabelle13[[#This Row],[Reinigungs-
tage/Jahr]]</f>
        <v>521.64</v>
      </c>
      <c r="P28" s="124">
        <f>IFERROR(Tabelle13[[#This Row],[Reinigungs-
fläche
(m²/Jahr)]]/Tabelle13[[#This Row],[Richtwert
(m²/h)]],0)</f>
        <v>0</v>
      </c>
      <c r="Q28" s="125">
        <f>IFERROR(Tabelle13[[#This Row],[Reinigungs-
zeit
(h/Jahr)]]*Tabelle13[[#This Row],[Stunden-verr.-satz
(€)]],0)</f>
        <v>0</v>
      </c>
    </row>
    <row r="29" spans="1:17" ht="15" x14ac:dyDescent="0.4">
      <c r="A29" s="117">
        <v>23</v>
      </c>
      <c r="B29" s="131" t="s">
        <v>187</v>
      </c>
      <c r="C29" s="132" t="s">
        <v>188</v>
      </c>
      <c r="D29" s="118" t="s">
        <v>543</v>
      </c>
      <c r="E29" s="139" t="s">
        <v>266</v>
      </c>
      <c r="F29" s="136" t="s">
        <v>212</v>
      </c>
      <c r="G29" s="138" t="s">
        <v>181</v>
      </c>
      <c r="H29" s="137">
        <v>9.5399999999999991</v>
      </c>
      <c r="I29" s="120"/>
      <c r="J29" s="121" t="s">
        <v>143</v>
      </c>
      <c r="K29" s="120" t="s">
        <v>182</v>
      </c>
      <c r="L29" s="120">
        <v>252</v>
      </c>
      <c r="M29" s="122" t="e">
        <f>'STVS Unterhaltsreinigung'!$F$66</f>
        <v>#DIV/0!</v>
      </c>
      <c r="N29" s="123"/>
      <c r="O29" s="124">
        <f>Tabelle13[[#This Row],[Boden-
fläche
(m²)]]*Tabelle13[[#This Row],[Reinigungs-
tage/Jahr]]</f>
        <v>2404.08</v>
      </c>
      <c r="P29" s="124">
        <f>IFERROR(Tabelle13[[#This Row],[Reinigungs-
fläche
(m²/Jahr)]]/Tabelle13[[#This Row],[Richtwert
(m²/h)]],0)</f>
        <v>0</v>
      </c>
      <c r="Q29" s="125">
        <f>IFERROR(Tabelle13[[#This Row],[Reinigungs-
zeit
(h/Jahr)]]*Tabelle13[[#This Row],[Stunden-verr.-satz
(€)]],0)</f>
        <v>0</v>
      </c>
    </row>
    <row r="30" spans="1:17" ht="15" x14ac:dyDescent="0.4">
      <c r="A30" s="117">
        <v>24</v>
      </c>
      <c r="B30" s="131" t="s">
        <v>187</v>
      </c>
      <c r="C30" s="132" t="s">
        <v>188</v>
      </c>
      <c r="D30" s="118" t="s">
        <v>543</v>
      </c>
      <c r="E30" s="139" t="s">
        <v>267</v>
      </c>
      <c r="F30" s="138" t="s">
        <v>198</v>
      </c>
      <c r="G30" s="138" t="s">
        <v>181</v>
      </c>
      <c r="H30" s="137">
        <v>5.74</v>
      </c>
      <c r="I30" s="120"/>
      <c r="J30" s="121" t="s">
        <v>154</v>
      </c>
      <c r="K30" s="120" t="s">
        <v>538</v>
      </c>
      <c r="L30" s="156">
        <v>50.4</v>
      </c>
      <c r="M30" s="122" t="e">
        <f>'STVS Unterhaltsreinigung'!$F$66</f>
        <v>#DIV/0!</v>
      </c>
      <c r="N30" s="123"/>
      <c r="O30" s="124">
        <f>Tabelle13[[#This Row],[Boden-
fläche
(m²)]]*Tabelle13[[#This Row],[Reinigungs-
tage/Jahr]]</f>
        <v>289.29599999999999</v>
      </c>
      <c r="P30" s="124">
        <f>IFERROR(Tabelle13[[#This Row],[Reinigungs-
fläche
(m²/Jahr)]]/Tabelle13[[#This Row],[Richtwert
(m²/h)]],0)</f>
        <v>0</v>
      </c>
      <c r="Q30" s="125">
        <f>IFERROR(Tabelle13[[#This Row],[Reinigungs-
zeit
(h/Jahr)]]*Tabelle13[[#This Row],[Stunden-verr.-satz
(€)]],0)</f>
        <v>0</v>
      </c>
    </row>
    <row r="31" spans="1:17" ht="30" x14ac:dyDescent="0.4">
      <c r="A31" s="117">
        <v>25</v>
      </c>
      <c r="B31" s="131" t="s">
        <v>187</v>
      </c>
      <c r="C31" s="132" t="s">
        <v>188</v>
      </c>
      <c r="D31" s="118" t="s">
        <v>543</v>
      </c>
      <c r="E31" s="139" t="s">
        <v>268</v>
      </c>
      <c r="F31" s="136" t="s">
        <v>213</v>
      </c>
      <c r="G31" s="138" t="s">
        <v>181</v>
      </c>
      <c r="H31" s="137">
        <v>14.16</v>
      </c>
      <c r="I31" s="120"/>
      <c r="J31" s="121" t="s">
        <v>154</v>
      </c>
      <c r="K31" s="120" t="s">
        <v>538</v>
      </c>
      <c r="L31" s="156">
        <v>50.4</v>
      </c>
      <c r="M31" s="122" t="e">
        <f>'STVS Unterhaltsreinigung'!$F$66</f>
        <v>#DIV/0!</v>
      </c>
      <c r="N31" s="123"/>
      <c r="O31" s="124">
        <f>Tabelle13[[#This Row],[Boden-
fläche
(m²)]]*Tabelle13[[#This Row],[Reinigungs-
tage/Jahr]]</f>
        <v>713.66399999999999</v>
      </c>
      <c r="P31" s="124">
        <f>IFERROR(Tabelle13[[#This Row],[Reinigungs-
fläche
(m²/Jahr)]]/Tabelle13[[#This Row],[Richtwert
(m²/h)]],0)</f>
        <v>0</v>
      </c>
      <c r="Q31" s="125">
        <f>IFERROR(Tabelle13[[#This Row],[Reinigungs-
zeit
(h/Jahr)]]*Tabelle13[[#This Row],[Stunden-verr.-satz
(€)]],0)</f>
        <v>0</v>
      </c>
    </row>
    <row r="32" spans="1:17" ht="30" x14ac:dyDescent="0.4">
      <c r="A32" s="117">
        <v>26</v>
      </c>
      <c r="B32" s="131" t="s">
        <v>187</v>
      </c>
      <c r="C32" s="132" t="s">
        <v>188</v>
      </c>
      <c r="D32" s="118" t="s">
        <v>543</v>
      </c>
      <c r="E32" s="139" t="s">
        <v>268</v>
      </c>
      <c r="F32" s="136" t="s">
        <v>214</v>
      </c>
      <c r="G32" s="136" t="s">
        <v>336</v>
      </c>
      <c r="H32" s="137">
        <v>3.51</v>
      </c>
      <c r="I32" s="120"/>
      <c r="J32" s="121" t="s">
        <v>142</v>
      </c>
      <c r="K32" s="120" t="s">
        <v>339</v>
      </c>
      <c r="L32" s="120">
        <v>0</v>
      </c>
      <c r="M32" s="122" t="e">
        <f>'STVS Unterhaltsreinigung'!$F$66</f>
        <v>#DIV/0!</v>
      </c>
      <c r="N32" s="123"/>
      <c r="O32" s="124">
        <f>Tabelle13[[#This Row],[Boden-
fläche
(m²)]]*Tabelle13[[#This Row],[Reinigungs-
tage/Jahr]]</f>
        <v>0</v>
      </c>
      <c r="P32" s="124">
        <f>IFERROR(Tabelle13[[#This Row],[Reinigungs-
fläche
(m²/Jahr)]]/Tabelle13[[#This Row],[Richtwert
(m²/h)]],0)</f>
        <v>0</v>
      </c>
      <c r="Q32" s="125">
        <f>IFERROR(Tabelle13[[#This Row],[Reinigungs-
zeit
(h/Jahr)]]*Tabelle13[[#This Row],[Stunden-verr.-satz
(€)]],0)</f>
        <v>0</v>
      </c>
    </row>
    <row r="33" spans="1:17" ht="15" x14ac:dyDescent="0.4">
      <c r="A33" s="117">
        <v>27</v>
      </c>
      <c r="B33" s="131" t="s">
        <v>187</v>
      </c>
      <c r="C33" s="132" t="s">
        <v>188</v>
      </c>
      <c r="D33" s="118" t="s">
        <v>543</v>
      </c>
      <c r="E33" s="139" t="s">
        <v>269</v>
      </c>
      <c r="F33" s="138" t="s">
        <v>178</v>
      </c>
      <c r="G33" s="138" t="s">
        <v>181</v>
      </c>
      <c r="H33" s="137">
        <v>5.32</v>
      </c>
      <c r="I33" s="120"/>
      <c r="J33" s="121" t="s">
        <v>142</v>
      </c>
      <c r="K33" s="120" t="s">
        <v>339</v>
      </c>
      <c r="L33" s="120">
        <v>0</v>
      </c>
      <c r="M33" s="122" t="e">
        <f>'STVS Unterhaltsreinigung'!$F$66</f>
        <v>#DIV/0!</v>
      </c>
      <c r="N33" s="123"/>
      <c r="O33" s="124">
        <f>Tabelle13[[#This Row],[Boden-
fläche
(m²)]]*Tabelle13[[#This Row],[Reinigungs-
tage/Jahr]]</f>
        <v>0</v>
      </c>
      <c r="P33" s="124">
        <f>IFERROR(Tabelle13[[#This Row],[Reinigungs-
fläche
(m²/Jahr)]]/Tabelle13[[#This Row],[Richtwert
(m²/h)]],0)</f>
        <v>0</v>
      </c>
      <c r="Q33" s="125">
        <f>IFERROR(Tabelle13[[#This Row],[Reinigungs-
zeit
(h/Jahr)]]*Tabelle13[[#This Row],[Stunden-verr.-satz
(€)]],0)</f>
        <v>0</v>
      </c>
    </row>
    <row r="34" spans="1:17" ht="15" x14ac:dyDescent="0.4">
      <c r="A34" s="117">
        <v>28</v>
      </c>
      <c r="B34" s="131" t="s">
        <v>187</v>
      </c>
      <c r="C34" s="132" t="s">
        <v>188</v>
      </c>
      <c r="D34" s="118" t="s">
        <v>543</v>
      </c>
      <c r="E34" s="139" t="s">
        <v>270</v>
      </c>
      <c r="F34" s="138" t="s">
        <v>179</v>
      </c>
      <c r="G34" s="138" t="s">
        <v>181</v>
      </c>
      <c r="H34" s="137">
        <v>30.32</v>
      </c>
      <c r="I34" s="120"/>
      <c r="J34" s="121" t="s">
        <v>143</v>
      </c>
      <c r="K34" s="120" t="s">
        <v>182</v>
      </c>
      <c r="L34" s="120">
        <v>252</v>
      </c>
      <c r="M34" s="122" t="e">
        <f>'STVS Unterhaltsreinigung'!$F$66</f>
        <v>#DIV/0!</v>
      </c>
      <c r="N34" s="123"/>
      <c r="O34" s="124">
        <f>Tabelle13[[#This Row],[Boden-
fläche
(m²)]]*Tabelle13[[#This Row],[Reinigungs-
tage/Jahr]]</f>
        <v>7640.64</v>
      </c>
      <c r="P34" s="124">
        <f>IFERROR(Tabelle13[[#This Row],[Reinigungs-
fläche
(m²/Jahr)]]/Tabelle13[[#This Row],[Richtwert
(m²/h)]],0)</f>
        <v>0</v>
      </c>
      <c r="Q34" s="125">
        <f>IFERROR(Tabelle13[[#This Row],[Reinigungs-
zeit
(h/Jahr)]]*Tabelle13[[#This Row],[Stunden-verr.-satz
(€)]],0)</f>
        <v>0</v>
      </c>
    </row>
    <row r="35" spans="1:17" ht="30" x14ac:dyDescent="0.4">
      <c r="A35" s="117">
        <v>29</v>
      </c>
      <c r="B35" s="131" t="s">
        <v>187</v>
      </c>
      <c r="C35" s="132" t="s">
        <v>188</v>
      </c>
      <c r="D35" s="118" t="s">
        <v>543</v>
      </c>
      <c r="E35" s="139" t="s">
        <v>271</v>
      </c>
      <c r="F35" s="136" t="s">
        <v>215</v>
      </c>
      <c r="G35" s="138" t="s">
        <v>333</v>
      </c>
      <c r="H35" s="137">
        <v>52.8</v>
      </c>
      <c r="I35" s="120"/>
      <c r="J35" s="121" t="s">
        <v>154</v>
      </c>
      <c r="K35" s="120" t="s">
        <v>538</v>
      </c>
      <c r="L35" s="156">
        <v>50.4</v>
      </c>
      <c r="M35" s="122" t="e">
        <f>'STVS Unterhaltsreinigung'!$F$66</f>
        <v>#DIV/0!</v>
      </c>
      <c r="N35" s="123"/>
      <c r="O35" s="124">
        <f>Tabelle13[[#This Row],[Boden-
fläche
(m²)]]*Tabelle13[[#This Row],[Reinigungs-
tage/Jahr]]</f>
        <v>2661.12</v>
      </c>
      <c r="P35" s="124">
        <f>IFERROR(Tabelle13[[#This Row],[Reinigungs-
fläche
(m²/Jahr)]]/Tabelle13[[#This Row],[Richtwert
(m²/h)]],0)</f>
        <v>0</v>
      </c>
      <c r="Q35" s="125">
        <f>IFERROR(Tabelle13[[#This Row],[Reinigungs-
zeit
(h/Jahr)]]*Tabelle13[[#This Row],[Stunden-verr.-satz
(€)]],0)</f>
        <v>0</v>
      </c>
    </row>
    <row r="36" spans="1:17" ht="15" x14ac:dyDescent="0.4">
      <c r="A36" s="117">
        <v>30</v>
      </c>
      <c r="B36" s="131" t="s">
        <v>187</v>
      </c>
      <c r="C36" s="132" t="s">
        <v>188</v>
      </c>
      <c r="D36" s="118" t="s">
        <v>543</v>
      </c>
      <c r="E36" s="139" t="s">
        <v>272</v>
      </c>
      <c r="F36" s="136" t="s">
        <v>215</v>
      </c>
      <c r="G36" s="138" t="s">
        <v>181</v>
      </c>
      <c r="H36" s="137">
        <v>67.72</v>
      </c>
      <c r="I36" s="120"/>
      <c r="J36" s="121" t="s">
        <v>154</v>
      </c>
      <c r="K36" s="120" t="s">
        <v>538</v>
      </c>
      <c r="L36" s="156">
        <v>50.4</v>
      </c>
      <c r="M36" s="122" t="e">
        <f>'STVS Unterhaltsreinigung'!$F$66</f>
        <v>#DIV/0!</v>
      </c>
      <c r="N36" s="123"/>
      <c r="O36" s="124">
        <f>Tabelle13[[#This Row],[Boden-
fläche
(m²)]]*Tabelle13[[#This Row],[Reinigungs-
tage/Jahr]]</f>
        <v>3413.0879999999997</v>
      </c>
      <c r="P36" s="124">
        <f>IFERROR(Tabelle13[[#This Row],[Reinigungs-
fläche
(m²/Jahr)]]/Tabelle13[[#This Row],[Richtwert
(m²/h)]],0)</f>
        <v>0</v>
      </c>
      <c r="Q36" s="125">
        <f>IFERROR(Tabelle13[[#This Row],[Reinigungs-
zeit
(h/Jahr)]]*Tabelle13[[#This Row],[Stunden-verr.-satz
(€)]],0)</f>
        <v>0</v>
      </c>
    </row>
    <row r="37" spans="1:17" ht="15" x14ac:dyDescent="0.4">
      <c r="A37" s="117">
        <v>31</v>
      </c>
      <c r="B37" s="131" t="s">
        <v>187</v>
      </c>
      <c r="C37" s="132" t="s">
        <v>188</v>
      </c>
      <c r="D37" s="118" t="s">
        <v>543</v>
      </c>
      <c r="E37" s="139" t="s">
        <v>273</v>
      </c>
      <c r="F37" s="138" t="s">
        <v>199</v>
      </c>
      <c r="G37" s="138" t="s">
        <v>181</v>
      </c>
      <c r="H37" s="137">
        <v>18.8</v>
      </c>
      <c r="I37" s="120"/>
      <c r="J37" s="121" t="s">
        <v>143</v>
      </c>
      <c r="K37" s="120" t="s">
        <v>182</v>
      </c>
      <c r="L37" s="120">
        <v>252</v>
      </c>
      <c r="M37" s="122" t="e">
        <f>'STVS Unterhaltsreinigung'!$F$66</f>
        <v>#DIV/0!</v>
      </c>
      <c r="N37" s="123"/>
      <c r="O37" s="124">
        <f>Tabelle13[[#This Row],[Boden-
fläche
(m²)]]*Tabelle13[[#This Row],[Reinigungs-
tage/Jahr]]</f>
        <v>4737.6000000000004</v>
      </c>
      <c r="P37" s="124">
        <f>IFERROR(Tabelle13[[#This Row],[Reinigungs-
fläche
(m²/Jahr)]]/Tabelle13[[#This Row],[Richtwert
(m²/h)]],0)</f>
        <v>0</v>
      </c>
      <c r="Q37" s="125">
        <f>IFERROR(Tabelle13[[#This Row],[Reinigungs-
zeit
(h/Jahr)]]*Tabelle13[[#This Row],[Stunden-verr.-satz
(€)]],0)</f>
        <v>0</v>
      </c>
    </row>
    <row r="38" spans="1:17" ht="15" x14ac:dyDescent="0.4">
      <c r="A38" s="117">
        <v>32</v>
      </c>
      <c r="B38" s="131" t="s">
        <v>187</v>
      </c>
      <c r="C38" s="132" t="s">
        <v>188</v>
      </c>
      <c r="D38" s="118" t="s">
        <v>543</v>
      </c>
      <c r="E38" s="139" t="s">
        <v>274</v>
      </c>
      <c r="F38" s="138" t="s">
        <v>199</v>
      </c>
      <c r="G38" s="138" t="s">
        <v>181</v>
      </c>
      <c r="H38" s="137">
        <v>34.76</v>
      </c>
      <c r="I38" s="120"/>
      <c r="J38" s="121" t="s">
        <v>143</v>
      </c>
      <c r="K38" s="120" t="s">
        <v>182</v>
      </c>
      <c r="L38" s="120">
        <v>252</v>
      </c>
      <c r="M38" s="122" t="e">
        <f>'STVS Unterhaltsreinigung'!$F$66</f>
        <v>#DIV/0!</v>
      </c>
      <c r="N38" s="123"/>
      <c r="O38" s="124">
        <f>Tabelle13[[#This Row],[Boden-
fläche
(m²)]]*Tabelle13[[#This Row],[Reinigungs-
tage/Jahr]]</f>
        <v>8759.5199999999986</v>
      </c>
      <c r="P38" s="124">
        <f>IFERROR(Tabelle13[[#This Row],[Reinigungs-
fläche
(m²/Jahr)]]/Tabelle13[[#This Row],[Richtwert
(m²/h)]],0)</f>
        <v>0</v>
      </c>
      <c r="Q38" s="125">
        <f>IFERROR(Tabelle13[[#This Row],[Reinigungs-
zeit
(h/Jahr)]]*Tabelle13[[#This Row],[Stunden-verr.-satz
(€)]],0)</f>
        <v>0</v>
      </c>
    </row>
    <row r="39" spans="1:17" ht="30" x14ac:dyDescent="0.4">
      <c r="A39" s="117">
        <v>33</v>
      </c>
      <c r="B39" s="131" t="s">
        <v>187</v>
      </c>
      <c r="C39" s="132" t="s">
        <v>188</v>
      </c>
      <c r="D39" s="118" t="s">
        <v>544</v>
      </c>
      <c r="E39" s="134" t="s">
        <v>242</v>
      </c>
      <c r="F39" s="138" t="s">
        <v>189</v>
      </c>
      <c r="G39" s="136" t="s">
        <v>334</v>
      </c>
      <c r="H39" s="137">
        <v>12.39</v>
      </c>
      <c r="I39" s="120"/>
      <c r="J39" s="121" t="s">
        <v>139</v>
      </c>
      <c r="K39" s="120" t="s">
        <v>182</v>
      </c>
      <c r="L39" s="120">
        <v>252</v>
      </c>
      <c r="M39" s="122" t="e">
        <f>'STVS Unterhaltsreinigung'!$F$66</f>
        <v>#DIV/0!</v>
      </c>
      <c r="N39" s="123"/>
      <c r="O39" s="124">
        <f>Tabelle13[[#This Row],[Boden-
fläche
(m²)]]*Tabelle13[[#This Row],[Reinigungs-
tage/Jahr]]</f>
        <v>3122.28</v>
      </c>
      <c r="P39" s="124">
        <f>IFERROR(Tabelle13[[#This Row],[Reinigungs-
fläche
(m²/Jahr)]]/Tabelle13[[#This Row],[Richtwert
(m²/h)]],0)</f>
        <v>0</v>
      </c>
      <c r="Q39" s="125">
        <f>IFERROR(Tabelle13[[#This Row],[Reinigungs-
zeit
(h/Jahr)]]*Tabelle13[[#This Row],[Stunden-verr.-satz
(€)]],0)</f>
        <v>0</v>
      </c>
    </row>
    <row r="40" spans="1:17" ht="30" x14ac:dyDescent="0.4">
      <c r="A40" s="117">
        <v>34</v>
      </c>
      <c r="B40" s="131" t="s">
        <v>187</v>
      </c>
      <c r="C40" s="132" t="s">
        <v>188</v>
      </c>
      <c r="D40" s="118" t="s">
        <v>544</v>
      </c>
      <c r="E40" s="134" t="s">
        <v>243</v>
      </c>
      <c r="F40" s="136" t="s">
        <v>204</v>
      </c>
      <c r="G40" s="138" t="s">
        <v>332</v>
      </c>
      <c r="H40" s="137">
        <v>10.92</v>
      </c>
      <c r="I40" s="120"/>
      <c r="J40" s="121" t="s">
        <v>139</v>
      </c>
      <c r="K40" s="120" t="s">
        <v>182</v>
      </c>
      <c r="L40" s="120">
        <v>252</v>
      </c>
      <c r="M40" s="122" t="e">
        <f>'STVS Unterhaltsreinigung'!$F$66</f>
        <v>#DIV/0!</v>
      </c>
      <c r="N40" s="123"/>
      <c r="O40" s="124">
        <f>Tabelle13[[#This Row],[Boden-
fläche
(m²)]]*Tabelle13[[#This Row],[Reinigungs-
tage/Jahr]]</f>
        <v>2751.84</v>
      </c>
      <c r="P40" s="124">
        <f>IFERROR(Tabelle13[[#This Row],[Reinigungs-
fläche
(m²/Jahr)]]/Tabelle13[[#This Row],[Richtwert
(m²/h)]],0)</f>
        <v>0</v>
      </c>
      <c r="Q40" s="125">
        <f>IFERROR(Tabelle13[[#This Row],[Reinigungs-
zeit
(h/Jahr)]]*Tabelle13[[#This Row],[Stunden-verr.-satz
(€)]],0)</f>
        <v>0</v>
      </c>
    </row>
    <row r="41" spans="1:17" ht="30" x14ac:dyDescent="0.4">
      <c r="A41" s="117">
        <v>35</v>
      </c>
      <c r="B41" s="131" t="s">
        <v>187</v>
      </c>
      <c r="C41" s="132" t="s">
        <v>188</v>
      </c>
      <c r="D41" s="118" t="s">
        <v>544</v>
      </c>
      <c r="E41" s="134" t="s">
        <v>244</v>
      </c>
      <c r="F41" s="136" t="s">
        <v>205</v>
      </c>
      <c r="G41" s="136" t="s">
        <v>335</v>
      </c>
      <c r="H41" s="137">
        <v>18.77</v>
      </c>
      <c r="I41" s="120"/>
      <c r="J41" s="121" t="s">
        <v>139</v>
      </c>
      <c r="K41" s="120" t="s">
        <v>182</v>
      </c>
      <c r="L41" s="120">
        <v>252</v>
      </c>
      <c r="M41" s="122" t="e">
        <f>'STVS Unterhaltsreinigung'!$F$66</f>
        <v>#DIV/0!</v>
      </c>
      <c r="N41" s="123"/>
      <c r="O41" s="124">
        <f>Tabelle13[[#This Row],[Boden-
fläche
(m²)]]*Tabelle13[[#This Row],[Reinigungs-
tage/Jahr]]</f>
        <v>4730.04</v>
      </c>
      <c r="P41" s="124">
        <f>IFERROR(Tabelle13[[#This Row],[Reinigungs-
fläche
(m²/Jahr)]]/Tabelle13[[#This Row],[Richtwert
(m²/h)]],0)</f>
        <v>0</v>
      </c>
      <c r="Q41" s="125">
        <f>IFERROR(Tabelle13[[#This Row],[Reinigungs-
zeit
(h/Jahr)]]*Tabelle13[[#This Row],[Stunden-verr.-satz
(€)]],0)</f>
        <v>0</v>
      </c>
    </row>
    <row r="42" spans="1:17" ht="30" x14ac:dyDescent="0.4">
      <c r="A42" s="117">
        <v>36</v>
      </c>
      <c r="B42" s="131" t="s">
        <v>187</v>
      </c>
      <c r="C42" s="132" t="s">
        <v>188</v>
      </c>
      <c r="D42" s="118" t="s">
        <v>544</v>
      </c>
      <c r="E42" s="139" t="s">
        <v>275</v>
      </c>
      <c r="F42" s="138" t="s">
        <v>190</v>
      </c>
      <c r="G42" s="138" t="s">
        <v>181</v>
      </c>
      <c r="H42" s="137">
        <v>43.56</v>
      </c>
      <c r="I42" s="120"/>
      <c r="J42" s="121" t="s">
        <v>154</v>
      </c>
      <c r="K42" s="120" t="s">
        <v>538</v>
      </c>
      <c r="L42" s="156">
        <v>50.4</v>
      </c>
      <c r="M42" s="122" t="e">
        <f>'STVS Unterhaltsreinigung'!$F$66</f>
        <v>#DIV/0!</v>
      </c>
      <c r="N42" s="123"/>
      <c r="O42" s="124">
        <f>Tabelle13[[#This Row],[Boden-
fläche
(m²)]]*Tabelle13[[#This Row],[Reinigungs-
tage/Jahr]]</f>
        <v>2195.424</v>
      </c>
      <c r="P42" s="124">
        <f>IFERROR(Tabelle13[[#This Row],[Reinigungs-
fläche
(m²/Jahr)]]/Tabelle13[[#This Row],[Richtwert
(m²/h)]],0)</f>
        <v>0</v>
      </c>
      <c r="Q42" s="125">
        <f>IFERROR(Tabelle13[[#This Row],[Reinigungs-
zeit
(h/Jahr)]]*Tabelle13[[#This Row],[Stunden-verr.-satz
(€)]],0)</f>
        <v>0</v>
      </c>
    </row>
    <row r="43" spans="1:17" ht="30" x14ac:dyDescent="0.4">
      <c r="A43" s="117">
        <v>37</v>
      </c>
      <c r="B43" s="131" t="s">
        <v>187</v>
      </c>
      <c r="C43" s="132" t="s">
        <v>188</v>
      </c>
      <c r="D43" s="118" t="s">
        <v>544</v>
      </c>
      <c r="E43" s="139" t="s">
        <v>276</v>
      </c>
      <c r="F43" s="136" t="s">
        <v>206</v>
      </c>
      <c r="G43" s="138" t="s">
        <v>181</v>
      </c>
      <c r="H43" s="137">
        <v>24.46</v>
      </c>
      <c r="I43" s="120"/>
      <c r="J43" s="121" t="s">
        <v>154</v>
      </c>
      <c r="K43" s="120" t="s">
        <v>538</v>
      </c>
      <c r="L43" s="156">
        <v>50.4</v>
      </c>
      <c r="M43" s="122" t="e">
        <f>'STVS Unterhaltsreinigung'!$F$66</f>
        <v>#DIV/0!</v>
      </c>
      <c r="N43" s="123"/>
      <c r="O43" s="124">
        <f>Tabelle13[[#This Row],[Boden-
fläche
(m²)]]*Tabelle13[[#This Row],[Reinigungs-
tage/Jahr]]</f>
        <v>1232.7840000000001</v>
      </c>
      <c r="P43" s="124">
        <f>IFERROR(Tabelle13[[#This Row],[Reinigungs-
fläche
(m²/Jahr)]]/Tabelle13[[#This Row],[Richtwert
(m²/h)]],0)</f>
        <v>0</v>
      </c>
      <c r="Q43" s="125">
        <f>IFERROR(Tabelle13[[#This Row],[Reinigungs-
zeit
(h/Jahr)]]*Tabelle13[[#This Row],[Stunden-verr.-satz
(€)]],0)</f>
        <v>0</v>
      </c>
    </row>
    <row r="44" spans="1:17" ht="30" x14ac:dyDescent="0.4">
      <c r="A44" s="117">
        <v>38</v>
      </c>
      <c r="B44" s="131" t="s">
        <v>187</v>
      </c>
      <c r="C44" s="132" t="s">
        <v>188</v>
      </c>
      <c r="D44" s="118" t="s">
        <v>544</v>
      </c>
      <c r="E44" s="139" t="s">
        <v>277</v>
      </c>
      <c r="F44" s="136" t="s">
        <v>207</v>
      </c>
      <c r="G44" s="138" t="s">
        <v>181</v>
      </c>
      <c r="H44" s="137">
        <v>22.75</v>
      </c>
      <c r="I44" s="120"/>
      <c r="J44" s="121" t="s">
        <v>154</v>
      </c>
      <c r="K44" s="120" t="s">
        <v>538</v>
      </c>
      <c r="L44" s="156">
        <v>50.4</v>
      </c>
      <c r="M44" s="122" t="e">
        <f>'STVS Unterhaltsreinigung'!$F$66</f>
        <v>#DIV/0!</v>
      </c>
      <c r="N44" s="123"/>
      <c r="O44" s="124">
        <f>Tabelle13[[#This Row],[Boden-
fläche
(m²)]]*Tabelle13[[#This Row],[Reinigungs-
tage/Jahr]]</f>
        <v>1146.5999999999999</v>
      </c>
      <c r="P44" s="124">
        <f>IFERROR(Tabelle13[[#This Row],[Reinigungs-
fläche
(m²/Jahr)]]/Tabelle13[[#This Row],[Richtwert
(m²/h)]],0)</f>
        <v>0</v>
      </c>
      <c r="Q44" s="125">
        <f>IFERROR(Tabelle13[[#This Row],[Reinigungs-
zeit
(h/Jahr)]]*Tabelle13[[#This Row],[Stunden-verr.-satz
(€)]],0)</f>
        <v>0</v>
      </c>
    </row>
    <row r="45" spans="1:17" ht="15" x14ac:dyDescent="0.4">
      <c r="A45" s="117">
        <v>39</v>
      </c>
      <c r="B45" s="131" t="s">
        <v>187</v>
      </c>
      <c r="C45" s="132" t="s">
        <v>188</v>
      </c>
      <c r="D45" s="118" t="s">
        <v>544</v>
      </c>
      <c r="E45" s="139" t="s">
        <v>278</v>
      </c>
      <c r="F45" s="138" t="s">
        <v>190</v>
      </c>
      <c r="G45" s="138" t="s">
        <v>181</v>
      </c>
      <c r="H45" s="137">
        <v>51.31</v>
      </c>
      <c r="I45" s="120"/>
      <c r="J45" s="121" t="s">
        <v>154</v>
      </c>
      <c r="K45" s="120" t="s">
        <v>538</v>
      </c>
      <c r="L45" s="156">
        <v>50.4</v>
      </c>
      <c r="M45" s="122" t="e">
        <f>'STVS Unterhaltsreinigung'!$F$66</f>
        <v>#DIV/0!</v>
      </c>
      <c r="N45" s="123"/>
      <c r="O45" s="124">
        <f>Tabelle13[[#This Row],[Boden-
fläche
(m²)]]*Tabelle13[[#This Row],[Reinigungs-
tage/Jahr]]</f>
        <v>2586.0239999999999</v>
      </c>
      <c r="P45" s="124">
        <f>IFERROR(Tabelle13[[#This Row],[Reinigungs-
fläche
(m²/Jahr)]]/Tabelle13[[#This Row],[Richtwert
(m²/h)]],0)</f>
        <v>0</v>
      </c>
      <c r="Q45" s="125">
        <f>IFERROR(Tabelle13[[#This Row],[Reinigungs-
zeit
(h/Jahr)]]*Tabelle13[[#This Row],[Stunden-verr.-satz
(€)]],0)</f>
        <v>0</v>
      </c>
    </row>
    <row r="46" spans="1:17" ht="15" x14ac:dyDescent="0.4">
      <c r="A46" s="117">
        <v>40</v>
      </c>
      <c r="B46" s="131" t="s">
        <v>187</v>
      </c>
      <c r="C46" s="132" t="s">
        <v>188</v>
      </c>
      <c r="D46" s="118" t="s">
        <v>544</v>
      </c>
      <c r="E46" s="139" t="s">
        <v>279</v>
      </c>
      <c r="F46" s="138" t="s">
        <v>190</v>
      </c>
      <c r="G46" s="138" t="s">
        <v>181</v>
      </c>
      <c r="H46" s="137">
        <v>76.19</v>
      </c>
      <c r="I46" s="120"/>
      <c r="J46" s="121" t="s">
        <v>154</v>
      </c>
      <c r="K46" s="120" t="s">
        <v>538</v>
      </c>
      <c r="L46" s="156">
        <v>50.4</v>
      </c>
      <c r="M46" s="122" t="e">
        <f>'STVS Unterhaltsreinigung'!$F$66</f>
        <v>#DIV/0!</v>
      </c>
      <c r="N46" s="123"/>
      <c r="O46" s="124">
        <f>Tabelle13[[#This Row],[Boden-
fläche
(m²)]]*Tabelle13[[#This Row],[Reinigungs-
tage/Jahr]]</f>
        <v>3839.9759999999997</v>
      </c>
      <c r="P46" s="124">
        <f>IFERROR(Tabelle13[[#This Row],[Reinigungs-
fläche
(m²/Jahr)]]/Tabelle13[[#This Row],[Richtwert
(m²/h)]],0)</f>
        <v>0</v>
      </c>
      <c r="Q46" s="125">
        <f>IFERROR(Tabelle13[[#This Row],[Reinigungs-
zeit
(h/Jahr)]]*Tabelle13[[#This Row],[Stunden-verr.-satz
(€)]],0)</f>
        <v>0</v>
      </c>
    </row>
    <row r="47" spans="1:17" ht="15" x14ac:dyDescent="0.4">
      <c r="A47" s="117">
        <v>41</v>
      </c>
      <c r="B47" s="131" t="s">
        <v>187</v>
      </c>
      <c r="C47" s="132" t="s">
        <v>188</v>
      </c>
      <c r="D47" s="118" t="s">
        <v>544</v>
      </c>
      <c r="E47" s="139" t="s">
        <v>280</v>
      </c>
      <c r="F47" s="138" t="s">
        <v>190</v>
      </c>
      <c r="G47" s="138" t="s">
        <v>181</v>
      </c>
      <c r="H47" s="137">
        <v>75.3</v>
      </c>
      <c r="I47" s="120"/>
      <c r="J47" s="121" t="s">
        <v>154</v>
      </c>
      <c r="K47" s="120" t="s">
        <v>538</v>
      </c>
      <c r="L47" s="156">
        <v>50.4</v>
      </c>
      <c r="M47" s="122" t="e">
        <f>'STVS Unterhaltsreinigung'!$F$66</f>
        <v>#DIV/0!</v>
      </c>
      <c r="N47" s="123"/>
      <c r="O47" s="124">
        <f>Tabelle13[[#This Row],[Boden-
fläche
(m²)]]*Tabelle13[[#This Row],[Reinigungs-
tage/Jahr]]</f>
        <v>3795.12</v>
      </c>
      <c r="P47" s="124">
        <f>IFERROR(Tabelle13[[#This Row],[Reinigungs-
fläche
(m²/Jahr)]]/Tabelle13[[#This Row],[Richtwert
(m²/h)]],0)</f>
        <v>0</v>
      </c>
      <c r="Q47" s="125">
        <f>IFERROR(Tabelle13[[#This Row],[Reinigungs-
zeit
(h/Jahr)]]*Tabelle13[[#This Row],[Stunden-verr.-satz
(€)]],0)</f>
        <v>0</v>
      </c>
    </row>
    <row r="48" spans="1:17" ht="30" x14ac:dyDescent="0.4">
      <c r="A48" s="117">
        <v>42</v>
      </c>
      <c r="B48" s="131" t="s">
        <v>187</v>
      </c>
      <c r="C48" s="132" t="s">
        <v>188</v>
      </c>
      <c r="D48" s="118" t="s">
        <v>544</v>
      </c>
      <c r="E48" s="139" t="s">
        <v>281</v>
      </c>
      <c r="F48" s="138" t="s">
        <v>190</v>
      </c>
      <c r="G48" s="138" t="s">
        <v>181</v>
      </c>
      <c r="H48" s="137">
        <v>51.37</v>
      </c>
      <c r="I48" s="120"/>
      <c r="J48" s="121" t="s">
        <v>154</v>
      </c>
      <c r="K48" s="120" t="s">
        <v>538</v>
      </c>
      <c r="L48" s="156">
        <v>50.4</v>
      </c>
      <c r="M48" s="122" t="e">
        <f>'STVS Unterhaltsreinigung'!$F$66</f>
        <v>#DIV/0!</v>
      </c>
      <c r="N48" s="123"/>
      <c r="O48" s="124">
        <f>Tabelle13[[#This Row],[Boden-
fläche
(m²)]]*Tabelle13[[#This Row],[Reinigungs-
tage/Jahr]]</f>
        <v>2589.0479999999998</v>
      </c>
      <c r="P48" s="124">
        <f>IFERROR(Tabelle13[[#This Row],[Reinigungs-
fläche
(m²/Jahr)]]/Tabelle13[[#This Row],[Richtwert
(m²/h)]],0)</f>
        <v>0</v>
      </c>
      <c r="Q48" s="125">
        <f>IFERROR(Tabelle13[[#This Row],[Reinigungs-
zeit
(h/Jahr)]]*Tabelle13[[#This Row],[Stunden-verr.-satz
(€)]],0)</f>
        <v>0</v>
      </c>
    </row>
    <row r="49" spans="1:17" ht="30" x14ac:dyDescent="0.4">
      <c r="A49" s="117">
        <v>43</v>
      </c>
      <c r="B49" s="131" t="s">
        <v>187</v>
      </c>
      <c r="C49" s="132" t="s">
        <v>188</v>
      </c>
      <c r="D49" s="118" t="s">
        <v>544</v>
      </c>
      <c r="E49" s="139" t="s">
        <v>282</v>
      </c>
      <c r="F49" s="136" t="s">
        <v>208</v>
      </c>
      <c r="G49" s="138" t="s">
        <v>181</v>
      </c>
      <c r="H49" s="137">
        <v>17.3</v>
      </c>
      <c r="I49" s="120"/>
      <c r="J49" s="121" t="s">
        <v>154</v>
      </c>
      <c r="K49" s="120" t="s">
        <v>538</v>
      </c>
      <c r="L49" s="156">
        <v>50.4</v>
      </c>
      <c r="M49" s="122" t="e">
        <f>'STVS Unterhaltsreinigung'!$F$66</f>
        <v>#DIV/0!</v>
      </c>
      <c r="N49" s="123"/>
      <c r="O49" s="124">
        <f>Tabelle13[[#This Row],[Boden-
fläche
(m²)]]*Tabelle13[[#This Row],[Reinigungs-
tage/Jahr]]</f>
        <v>871.92</v>
      </c>
      <c r="P49" s="124">
        <f>IFERROR(Tabelle13[[#This Row],[Reinigungs-
fläche
(m²/Jahr)]]/Tabelle13[[#This Row],[Richtwert
(m²/h)]],0)</f>
        <v>0</v>
      </c>
      <c r="Q49" s="125">
        <f>IFERROR(Tabelle13[[#This Row],[Reinigungs-
zeit
(h/Jahr)]]*Tabelle13[[#This Row],[Stunden-verr.-satz
(€)]],0)</f>
        <v>0</v>
      </c>
    </row>
    <row r="50" spans="1:17" ht="15" x14ac:dyDescent="0.4">
      <c r="A50" s="117">
        <v>44</v>
      </c>
      <c r="B50" s="131" t="s">
        <v>187</v>
      </c>
      <c r="C50" s="132" t="s">
        <v>188</v>
      </c>
      <c r="D50" s="118" t="s">
        <v>544</v>
      </c>
      <c r="E50" s="139" t="s">
        <v>283</v>
      </c>
      <c r="F50" s="138" t="s">
        <v>192</v>
      </c>
      <c r="G50" s="138" t="s">
        <v>181</v>
      </c>
      <c r="H50" s="137">
        <v>33.08</v>
      </c>
      <c r="I50" s="120"/>
      <c r="J50" s="121" t="s">
        <v>154</v>
      </c>
      <c r="K50" s="120" t="s">
        <v>538</v>
      </c>
      <c r="L50" s="156">
        <v>50.4</v>
      </c>
      <c r="M50" s="122" t="e">
        <f>'STVS Unterhaltsreinigung'!$F$66</f>
        <v>#DIV/0!</v>
      </c>
      <c r="N50" s="123"/>
      <c r="O50" s="124">
        <f>Tabelle13[[#This Row],[Boden-
fläche
(m²)]]*Tabelle13[[#This Row],[Reinigungs-
tage/Jahr]]</f>
        <v>1667.232</v>
      </c>
      <c r="P50" s="124">
        <f>IFERROR(Tabelle13[[#This Row],[Reinigungs-
fläche
(m²/Jahr)]]/Tabelle13[[#This Row],[Richtwert
(m²/h)]],0)</f>
        <v>0</v>
      </c>
      <c r="Q50" s="125">
        <f>IFERROR(Tabelle13[[#This Row],[Reinigungs-
zeit
(h/Jahr)]]*Tabelle13[[#This Row],[Stunden-verr.-satz
(€)]],0)</f>
        <v>0</v>
      </c>
    </row>
    <row r="51" spans="1:17" ht="15" x14ac:dyDescent="0.4">
      <c r="A51" s="117">
        <v>45</v>
      </c>
      <c r="B51" s="131" t="s">
        <v>187</v>
      </c>
      <c r="C51" s="132" t="s">
        <v>188</v>
      </c>
      <c r="D51" s="118" t="s">
        <v>544</v>
      </c>
      <c r="E51" s="139" t="s">
        <v>284</v>
      </c>
      <c r="F51" s="138" t="s">
        <v>184</v>
      </c>
      <c r="G51" s="138" t="s">
        <v>180</v>
      </c>
      <c r="H51" s="137">
        <v>34.380000000000003</v>
      </c>
      <c r="I51" s="120"/>
      <c r="J51" s="121" t="s">
        <v>144</v>
      </c>
      <c r="K51" s="120" t="s">
        <v>182</v>
      </c>
      <c r="L51" s="120">
        <v>252</v>
      </c>
      <c r="M51" s="122" t="e">
        <f>'STVS Unterhaltsreinigung'!$F$66</f>
        <v>#DIV/0!</v>
      </c>
      <c r="N51" s="123"/>
      <c r="O51" s="124">
        <f>Tabelle13[[#This Row],[Boden-
fläche
(m²)]]*Tabelle13[[#This Row],[Reinigungs-
tage/Jahr]]</f>
        <v>8663.76</v>
      </c>
      <c r="P51" s="124">
        <f>IFERROR(Tabelle13[[#This Row],[Reinigungs-
fläche
(m²/Jahr)]]/Tabelle13[[#This Row],[Richtwert
(m²/h)]],0)</f>
        <v>0</v>
      </c>
      <c r="Q51" s="125">
        <f>IFERROR(Tabelle13[[#This Row],[Reinigungs-
zeit
(h/Jahr)]]*Tabelle13[[#This Row],[Stunden-verr.-satz
(€)]],0)</f>
        <v>0</v>
      </c>
    </row>
    <row r="52" spans="1:17" ht="30" x14ac:dyDescent="0.4">
      <c r="A52" s="117">
        <v>46</v>
      </c>
      <c r="B52" s="131" t="s">
        <v>187</v>
      </c>
      <c r="C52" s="132" t="s">
        <v>188</v>
      </c>
      <c r="D52" s="118" t="s">
        <v>544</v>
      </c>
      <c r="E52" s="139" t="s">
        <v>285</v>
      </c>
      <c r="F52" s="136" t="s">
        <v>209</v>
      </c>
      <c r="G52" s="138" t="s">
        <v>141</v>
      </c>
      <c r="H52" s="137">
        <v>5.53</v>
      </c>
      <c r="I52" s="120"/>
      <c r="J52" s="121" t="s">
        <v>140</v>
      </c>
      <c r="K52" s="120" t="s">
        <v>182</v>
      </c>
      <c r="L52" s="120">
        <v>252</v>
      </c>
      <c r="M52" s="122" t="e">
        <f>'STVS Unterhaltsreinigung'!$F$66</f>
        <v>#DIV/0!</v>
      </c>
      <c r="N52" s="123"/>
      <c r="O52" s="124">
        <f>Tabelle13[[#This Row],[Boden-
fläche
(m²)]]*Tabelle13[[#This Row],[Reinigungs-
tage/Jahr]]</f>
        <v>1393.5600000000002</v>
      </c>
      <c r="P52" s="124">
        <f>IFERROR(Tabelle13[[#This Row],[Reinigungs-
fläche
(m²/Jahr)]]/Tabelle13[[#This Row],[Richtwert
(m²/h)]],0)</f>
        <v>0</v>
      </c>
      <c r="Q52" s="125">
        <f>IFERROR(Tabelle13[[#This Row],[Reinigungs-
zeit
(h/Jahr)]]*Tabelle13[[#This Row],[Stunden-verr.-satz
(€)]],0)</f>
        <v>0</v>
      </c>
    </row>
    <row r="53" spans="1:17" ht="30" x14ac:dyDescent="0.4">
      <c r="A53" s="117">
        <v>47</v>
      </c>
      <c r="B53" s="131" t="s">
        <v>187</v>
      </c>
      <c r="C53" s="132" t="s">
        <v>188</v>
      </c>
      <c r="D53" s="118" t="s">
        <v>544</v>
      </c>
      <c r="E53" s="139" t="s">
        <v>286</v>
      </c>
      <c r="F53" s="136" t="s">
        <v>210</v>
      </c>
      <c r="G53" s="138" t="s">
        <v>141</v>
      </c>
      <c r="H53" s="137">
        <v>4.05</v>
      </c>
      <c r="I53" s="120"/>
      <c r="J53" s="121" t="s">
        <v>142</v>
      </c>
      <c r="K53" s="120" t="s">
        <v>339</v>
      </c>
      <c r="L53" s="120">
        <v>0</v>
      </c>
      <c r="M53" s="122" t="e">
        <f>'STVS Unterhaltsreinigung'!$F$66</f>
        <v>#DIV/0!</v>
      </c>
      <c r="N53" s="123"/>
      <c r="O53" s="124">
        <f>Tabelle13[[#This Row],[Boden-
fläche
(m²)]]*Tabelle13[[#This Row],[Reinigungs-
tage/Jahr]]</f>
        <v>0</v>
      </c>
      <c r="P53" s="124">
        <f>IFERROR(Tabelle13[[#This Row],[Reinigungs-
fläche
(m²/Jahr)]]/Tabelle13[[#This Row],[Richtwert
(m²/h)]],0)</f>
        <v>0</v>
      </c>
      <c r="Q53" s="125">
        <f>IFERROR(Tabelle13[[#This Row],[Reinigungs-
zeit
(h/Jahr)]]*Tabelle13[[#This Row],[Stunden-verr.-satz
(€)]],0)</f>
        <v>0</v>
      </c>
    </row>
    <row r="54" spans="1:17" ht="30" x14ac:dyDescent="0.4">
      <c r="A54" s="117">
        <v>48</v>
      </c>
      <c r="B54" s="131" t="s">
        <v>187</v>
      </c>
      <c r="C54" s="132" t="s">
        <v>188</v>
      </c>
      <c r="D54" s="118" t="s">
        <v>544</v>
      </c>
      <c r="E54" s="139" t="s">
        <v>287</v>
      </c>
      <c r="F54" s="138" t="s">
        <v>193</v>
      </c>
      <c r="G54" s="138" t="s">
        <v>141</v>
      </c>
      <c r="H54" s="137">
        <v>2.0299999999999998</v>
      </c>
      <c r="I54" s="120"/>
      <c r="J54" s="121" t="s">
        <v>140</v>
      </c>
      <c r="K54" s="120" t="s">
        <v>182</v>
      </c>
      <c r="L54" s="120">
        <v>252</v>
      </c>
      <c r="M54" s="122" t="e">
        <f>'STVS Unterhaltsreinigung'!$F$66</f>
        <v>#DIV/0!</v>
      </c>
      <c r="N54" s="123"/>
      <c r="O54" s="124">
        <f>Tabelle13[[#This Row],[Boden-
fläche
(m²)]]*Tabelle13[[#This Row],[Reinigungs-
tage/Jahr]]</f>
        <v>511.55999999999995</v>
      </c>
      <c r="P54" s="124">
        <f>IFERROR(Tabelle13[[#This Row],[Reinigungs-
fläche
(m²/Jahr)]]/Tabelle13[[#This Row],[Richtwert
(m²/h)]],0)</f>
        <v>0</v>
      </c>
      <c r="Q54" s="125">
        <f>IFERROR(Tabelle13[[#This Row],[Reinigungs-
zeit
(h/Jahr)]]*Tabelle13[[#This Row],[Stunden-verr.-satz
(€)]],0)</f>
        <v>0</v>
      </c>
    </row>
    <row r="55" spans="1:17" ht="30" x14ac:dyDescent="0.4">
      <c r="A55" s="117">
        <v>49</v>
      </c>
      <c r="B55" s="131" t="s">
        <v>187</v>
      </c>
      <c r="C55" s="132" t="s">
        <v>188</v>
      </c>
      <c r="D55" s="118" t="s">
        <v>544</v>
      </c>
      <c r="E55" s="139" t="s">
        <v>288</v>
      </c>
      <c r="F55" s="138" t="s">
        <v>194</v>
      </c>
      <c r="G55" s="138" t="s">
        <v>141</v>
      </c>
      <c r="H55" s="137">
        <v>2.15</v>
      </c>
      <c r="I55" s="120"/>
      <c r="J55" s="121" t="s">
        <v>140</v>
      </c>
      <c r="K55" s="120" t="s">
        <v>182</v>
      </c>
      <c r="L55" s="120">
        <v>252</v>
      </c>
      <c r="M55" s="122" t="e">
        <f>'STVS Unterhaltsreinigung'!$F$66</f>
        <v>#DIV/0!</v>
      </c>
      <c r="N55" s="123"/>
      <c r="O55" s="124">
        <f>Tabelle13[[#This Row],[Boden-
fläche
(m²)]]*Tabelle13[[#This Row],[Reinigungs-
tage/Jahr]]</f>
        <v>541.79999999999995</v>
      </c>
      <c r="P55" s="124">
        <f>IFERROR(Tabelle13[[#This Row],[Reinigungs-
fläche
(m²/Jahr)]]/Tabelle13[[#This Row],[Richtwert
(m²/h)]],0)</f>
        <v>0</v>
      </c>
      <c r="Q55" s="125">
        <f>IFERROR(Tabelle13[[#This Row],[Reinigungs-
zeit
(h/Jahr)]]*Tabelle13[[#This Row],[Stunden-verr.-satz
(€)]],0)</f>
        <v>0</v>
      </c>
    </row>
    <row r="56" spans="1:17" ht="30" x14ac:dyDescent="0.4">
      <c r="A56" s="117">
        <v>50</v>
      </c>
      <c r="B56" s="131" t="s">
        <v>187</v>
      </c>
      <c r="C56" s="132" t="s">
        <v>188</v>
      </c>
      <c r="D56" s="118" t="s">
        <v>544</v>
      </c>
      <c r="E56" s="139" t="s">
        <v>289</v>
      </c>
      <c r="F56" s="136" t="s">
        <v>211</v>
      </c>
      <c r="G56" s="138" t="s">
        <v>141</v>
      </c>
      <c r="H56" s="137">
        <v>3.82</v>
      </c>
      <c r="I56" s="120"/>
      <c r="J56" s="121" t="s">
        <v>140</v>
      </c>
      <c r="K56" s="120" t="s">
        <v>182</v>
      </c>
      <c r="L56" s="120">
        <v>252</v>
      </c>
      <c r="M56" s="122" t="e">
        <f>'STVS Unterhaltsreinigung'!$F$66</f>
        <v>#DIV/0!</v>
      </c>
      <c r="N56" s="123"/>
      <c r="O56" s="124">
        <f>Tabelle13[[#This Row],[Boden-
fläche
(m²)]]*Tabelle13[[#This Row],[Reinigungs-
tage/Jahr]]</f>
        <v>962.64</v>
      </c>
      <c r="P56" s="124">
        <f>IFERROR(Tabelle13[[#This Row],[Reinigungs-
fläche
(m²/Jahr)]]/Tabelle13[[#This Row],[Richtwert
(m²/h)]],0)</f>
        <v>0</v>
      </c>
      <c r="Q56" s="125">
        <f>IFERROR(Tabelle13[[#This Row],[Reinigungs-
zeit
(h/Jahr)]]*Tabelle13[[#This Row],[Stunden-verr.-satz
(€)]],0)</f>
        <v>0</v>
      </c>
    </row>
    <row r="57" spans="1:17" ht="30" x14ac:dyDescent="0.4">
      <c r="A57" s="117">
        <v>51</v>
      </c>
      <c r="B57" s="131" t="s">
        <v>187</v>
      </c>
      <c r="C57" s="132" t="s">
        <v>188</v>
      </c>
      <c r="D57" s="118" t="s">
        <v>544</v>
      </c>
      <c r="E57" s="139" t="s">
        <v>290</v>
      </c>
      <c r="F57" s="138" t="s">
        <v>195</v>
      </c>
      <c r="G57" s="138" t="s">
        <v>141</v>
      </c>
      <c r="H57" s="137">
        <v>3.88</v>
      </c>
      <c r="I57" s="120"/>
      <c r="J57" s="121" t="s">
        <v>140</v>
      </c>
      <c r="K57" s="120" t="s">
        <v>182</v>
      </c>
      <c r="L57" s="120">
        <v>252</v>
      </c>
      <c r="M57" s="122" t="e">
        <f>'STVS Unterhaltsreinigung'!$F$66</f>
        <v>#DIV/0!</v>
      </c>
      <c r="N57" s="123"/>
      <c r="O57" s="124">
        <f>Tabelle13[[#This Row],[Boden-
fläche
(m²)]]*Tabelle13[[#This Row],[Reinigungs-
tage/Jahr]]</f>
        <v>977.76</v>
      </c>
      <c r="P57" s="124">
        <f>IFERROR(Tabelle13[[#This Row],[Reinigungs-
fläche
(m²/Jahr)]]/Tabelle13[[#This Row],[Richtwert
(m²/h)]],0)</f>
        <v>0</v>
      </c>
      <c r="Q57" s="125">
        <f>IFERROR(Tabelle13[[#This Row],[Reinigungs-
zeit
(h/Jahr)]]*Tabelle13[[#This Row],[Stunden-verr.-satz
(€)]],0)</f>
        <v>0</v>
      </c>
    </row>
    <row r="58" spans="1:17" ht="30" x14ac:dyDescent="0.4">
      <c r="A58" s="117">
        <v>52</v>
      </c>
      <c r="B58" s="131" t="s">
        <v>187</v>
      </c>
      <c r="C58" s="132" t="s">
        <v>188</v>
      </c>
      <c r="D58" s="118" t="s">
        <v>544</v>
      </c>
      <c r="E58" s="139" t="s">
        <v>291</v>
      </c>
      <c r="F58" s="138" t="s">
        <v>196</v>
      </c>
      <c r="G58" s="138" t="s">
        <v>141</v>
      </c>
      <c r="H58" s="137">
        <v>2.19</v>
      </c>
      <c r="I58" s="120"/>
      <c r="J58" s="121" t="s">
        <v>140</v>
      </c>
      <c r="K58" s="120" t="s">
        <v>182</v>
      </c>
      <c r="L58" s="120">
        <v>252</v>
      </c>
      <c r="M58" s="122" t="e">
        <f>'STVS Unterhaltsreinigung'!$F$66</f>
        <v>#DIV/0!</v>
      </c>
      <c r="N58" s="123"/>
      <c r="O58" s="124">
        <f>Tabelle13[[#This Row],[Boden-
fläche
(m²)]]*Tabelle13[[#This Row],[Reinigungs-
tage/Jahr]]</f>
        <v>551.88</v>
      </c>
      <c r="P58" s="124">
        <f>IFERROR(Tabelle13[[#This Row],[Reinigungs-
fläche
(m²/Jahr)]]/Tabelle13[[#This Row],[Richtwert
(m²/h)]],0)</f>
        <v>0</v>
      </c>
      <c r="Q58" s="125">
        <f>IFERROR(Tabelle13[[#This Row],[Reinigungs-
zeit
(h/Jahr)]]*Tabelle13[[#This Row],[Stunden-verr.-satz
(€)]],0)</f>
        <v>0</v>
      </c>
    </row>
    <row r="59" spans="1:17" ht="30" x14ac:dyDescent="0.4">
      <c r="A59" s="117">
        <v>53</v>
      </c>
      <c r="B59" s="131" t="s">
        <v>187</v>
      </c>
      <c r="C59" s="132" t="s">
        <v>188</v>
      </c>
      <c r="D59" s="118" t="s">
        <v>544</v>
      </c>
      <c r="E59" s="139" t="s">
        <v>292</v>
      </c>
      <c r="F59" s="138" t="s">
        <v>197</v>
      </c>
      <c r="G59" s="138" t="s">
        <v>141</v>
      </c>
      <c r="H59" s="137">
        <v>2.0699999999999998</v>
      </c>
      <c r="I59" s="120"/>
      <c r="J59" s="121" t="s">
        <v>140</v>
      </c>
      <c r="K59" s="120" t="s">
        <v>182</v>
      </c>
      <c r="L59" s="120">
        <v>252</v>
      </c>
      <c r="M59" s="122" t="e">
        <f>'STVS Unterhaltsreinigung'!$F$66</f>
        <v>#DIV/0!</v>
      </c>
      <c r="N59" s="123"/>
      <c r="O59" s="124">
        <f>Tabelle13[[#This Row],[Boden-
fläche
(m²)]]*Tabelle13[[#This Row],[Reinigungs-
tage/Jahr]]</f>
        <v>521.64</v>
      </c>
      <c r="P59" s="124">
        <f>IFERROR(Tabelle13[[#This Row],[Reinigungs-
fläche
(m²/Jahr)]]/Tabelle13[[#This Row],[Richtwert
(m²/h)]],0)</f>
        <v>0</v>
      </c>
      <c r="Q59" s="125">
        <f>IFERROR(Tabelle13[[#This Row],[Reinigungs-
zeit
(h/Jahr)]]*Tabelle13[[#This Row],[Stunden-verr.-satz
(€)]],0)</f>
        <v>0</v>
      </c>
    </row>
    <row r="60" spans="1:17" ht="15" x14ac:dyDescent="0.4">
      <c r="A60" s="117">
        <v>54</v>
      </c>
      <c r="B60" s="131" t="s">
        <v>187</v>
      </c>
      <c r="C60" s="132" t="s">
        <v>188</v>
      </c>
      <c r="D60" s="118" t="s">
        <v>544</v>
      </c>
      <c r="E60" s="139" t="s">
        <v>293</v>
      </c>
      <c r="F60" s="136" t="s">
        <v>212</v>
      </c>
      <c r="G60" s="138" t="s">
        <v>181</v>
      </c>
      <c r="H60" s="137">
        <v>9.5399999999999991</v>
      </c>
      <c r="I60" s="120"/>
      <c r="J60" s="121" t="s">
        <v>143</v>
      </c>
      <c r="K60" s="120" t="s">
        <v>182</v>
      </c>
      <c r="L60" s="120">
        <v>252</v>
      </c>
      <c r="M60" s="122" t="e">
        <f>'STVS Unterhaltsreinigung'!$F$66</f>
        <v>#DIV/0!</v>
      </c>
      <c r="N60" s="123"/>
      <c r="O60" s="124">
        <f>Tabelle13[[#This Row],[Boden-
fläche
(m²)]]*Tabelle13[[#This Row],[Reinigungs-
tage/Jahr]]</f>
        <v>2404.08</v>
      </c>
      <c r="P60" s="124">
        <f>IFERROR(Tabelle13[[#This Row],[Reinigungs-
fläche
(m²/Jahr)]]/Tabelle13[[#This Row],[Richtwert
(m²/h)]],0)</f>
        <v>0</v>
      </c>
      <c r="Q60" s="125">
        <f>IFERROR(Tabelle13[[#This Row],[Reinigungs-
zeit
(h/Jahr)]]*Tabelle13[[#This Row],[Stunden-verr.-satz
(€)]],0)</f>
        <v>0</v>
      </c>
    </row>
    <row r="61" spans="1:17" ht="15" x14ac:dyDescent="0.4">
      <c r="A61" s="117">
        <v>55</v>
      </c>
      <c r="B61" s="131" t="s">
        <v>187</v>
      </c>
      <c r="C61" s="132" t="s">
        <v>188</v>
      </c>
      <c r="D61" s="118" t="s">
        <v>544</v>
      </c>
      <c r="E61" s="139" t="s">
        <v>294</v>
      </c>
      <c r="F61" s="138" t="s">
        <v>198</v>
      </c>
      <c r="G61" s="138" t="s">
        <v>181</v>
      </c>
      <c r="H61" s="137">
        <v>5.74</v>
      </c>
      <c r="I61" s="120"/>
      <c r="J61" s="121" t="s">
        <v>154</v>
      </c>
      <c r="K61" s="120" t="s">
        <v>538</v>
      </c>
      <c r="L61" s="156">
        <v>50.4</v>
      </c>
      <c r="M61" s="122" t="e">
        <f>'STVS Unterhaltsreinigung'!$F$66</f>
        <v>#DIV/0!</v>
      </c>
      <c r="N61" s="123"/>
      <c r="O61" s="124">
        <f>Tabelle13[[#This Row],[Boden-
fläche
(m²)]]*Tabelle13[[#This Row],[Reinigungs-
tage/Jahr]]</f>
        <v>289.29599999999999</v>
      </c>
      <c r="P61" s="124">
        <f>IFERROR(Tabelle13[[#This Row],[Reinigungs-
fläche
(m²/Jahr)]]/Tabelle13[[#This Row],[Richtwert
(m²/h)]],0)</f>
        <v>0</v>
      </c>
      <c r="Q61" s="125">
        <f>IFERROR(Tabelle13[[#This Row],[Reinigungs-
zeit
(h/Jahr)]]*Tabelle13[[#This Row],[Stunden-verr.-satz
(€)]],0)</f>
        <v>0</v>
      </c>
    </row>
    <row r="62" spans="1:17" ht="30" x14ac:dyDescent="0.4">
      <c r="A62" s="117">
        <v>56</v>
      </c>
      <c r="B62" s="131" t="s">
        <v>187</v>
      </c>
      <c r="C62" s="132" t="s">
        <v>188</v>
      </c>
      <c r="D62" s="118" t="s">
        <v>544</v>
      </c>
      <c r="E62" s="139" t="s">
        <v>295</v>
      </c>
      <c r="F62" s="136" t="s">
        <v>213</v>
      </c>
      <c r="G62" s="138" t="s">
        <v>181</v>
      </c>
      <c r="H62" s="137">
        <v>14.16</v>
      </c>
      <c r="I62" s="120"/>
      <c r="J62" s="121" t="s">
        <v>154</v>
      </c>
      <c r="K62" s="120" t="s">
        <v>538</v>
      </c>
      <c r="L62" s="156">
        <v>50.4</v>
      </c>
      <c r="M62" s="122" t="e">
        <f>'STVS Unterhaltsreinigung'!$F$66</f>
        <v>#DIV/0!</v>
      </c>
      <c r="N62" s="123"/>
      <c r="O62" s="124">
        <f>Tabelle13[[#This Row],[Boden-
fläche
(m²)]]*Tabelle13[[#This Row],[Reinigungs-
tage/Jahr]]</f>
        <v>713.66399999999999</v>
      </c>
      <c r="P62" s="124">
        <f>IFERROR(Tabelle13[[#This Row],[Reinigungs-
fläche
(m²/Jahr)]]/Tabelle13[[#This Row],[Richtwert
(m²/h)]],0)</f>
        <v>0</v>
      </c>
      <c r="Q62" s="125">
        <f>IFERROR(Tabelle13[[#This Row],[Reinigungs-
zeit
(h/Jahr)]]*Tabelle13[[#This Row],[Stunden-verr.-satz
(€)]],0)</f>
        <v>0</v>
      </c>
    </row>
    <row r="63" spans="1:17" ht="30" x14ac:dyDescent="0.4">
      <c r="A63" s="117">
        <v>57</v>
      </c>
      <c r="B63" s="131" t="s">
        <v>187</v>
      </c>
      <c r="C63" s="132" t="s">
        <v>188</v>
      </c>
      <c r="D63" s="118" t="s">
        <v>544</v>
      </c>
      <c r="E63" s="139" t="s">
        <v>295</v>
      </c>
      <c r="F63" s="136" t="s">
        <v>214</v>
      </c>
      <c r="G63" s="136" t="s">
        <v>336</v>
      </c>
      <c r="H63" s="137">
        <v>3.51</v>
      </c>
      <c r="I63" s="120"/>
      <c r="J63" s="121" t="s">
        <v>142</v>
      </c>
      <c r="K63" s="120" t="s">
        <v>339</v>
      </c>
      <c r="L63" s="120">
        <v>0</v>
      </c>
      <c r="M63" s="122" t="e">
        <f>'STVS Unterhaltsreinigung'!$F$66</f>
        <v>#DIV/0!</v>
      </c>
      <c r="N63" s="123"/>
      <c r="O63" s="124">
        <f>Tabelle13[[#This Row],[Boden-
fläche
(m²)]]*Tabelle13[[#This Row],[Reinigungs-
tage/Jahr]]</f>
        <v>0</v>
      </c>
      <c r="P63" s="124">
        <f>IFERROR(Tabelle13[[#This Row],[Reinigungs-
fläche
(m²/Jahr)]]/Tabelle13[[#This Row],[Richtwert
(m²/h)]],0)</f>
        <v>0</v>
      </c>
      <c r="Q63" s="125">
        <f>IFERROR(Tabelle13[[#This Row],[Reinigungs-
zeit
(h/Jahr)]]*Tabelle13[[#This Row],[Stunden-verr.-satz
(€)]],0)</f>
        <v>0</v>
      </c>
    </row>
    <row r="64" spans="1:17" ht="15" x14ac:dyDescent="0.4">
      <c r="A64" s="117">
        <v>58</v>
      </c>
      <c r="B64" s="131" t="s">
        <v>187</v>
      </c>
      <c r="C64" s="132" t="s">
        <v>188</v>
      </c>
      <c r="D64" s="118" t="s">
        <v>544</v>
      </c>
      <c r="E64" s="139" t="s">
        <v>296</v>
      </c>
      <c r="F64" s="138" t="s">
        <v>178</v>
      </c>
      <c r="G64" s="138" t="s">
        <v>181</v>
      </c>
      <c r="H64" s="137">
        <v>5.32</v>
      </c>
      <c r="I64" s="120"/>
      <c r="J64" s="121" t="s">
        <v>142</v>
      </c>
      <c r="K64" s="120" t="s">
        <v>339</v>
      </c>
      <c r="L64" s="120">
        <v>0</v>
      </c>
      <c r="M64" s="122" t="e">
        <f>'STVS Unterhaltsreinigung'!$F$66</f>
        <v>#DIV/0!</v>
      </c>
      <c r="N64" s="123"/>
      <c r="O64" s="124">
        <f>Tabelle13[[#This Row],[Boden-
fläche
(m²)]]*Tabelle13[[#This Row],[Reinigungs-
tage/Jahr]]</f>
        <v>0</v>
      </c>
      <c r="P64" s="124">
        <f>IFERROR(Tabelle13[[#This Row],[Reinigungs-
fläche
(m²/Jahr)]]/Tabelle13[[#This Row],[Richtwert
(m²/h)]],0)</f>
        <v>0</v>
      </c>
      <c r="Q64" s="125">
        <f>IFERROR(Tabelle13[[#This Row],[Reinigungs-
zeit
(h/Jahr)]]*Tabelle13[[#This Row],[Stunden-verr.-satz
(€)]],0)</f>
        <v>0</v>
      </c>
    </row>
    <row r="65" spans="1:17" ht="15" x14ac:dyDescent="0.4">
      <c r="A65" s="117">
        <v>59</v>
      </c>
      <c r="B65" s="131" t="s">
        <v>187</v>
      </c>
      <c r="C65" s="132" t="s">
        <v>188</v>
      </c>
      <c r="D65" s="118" t="s">
        <v>544</v>
      </c>
      <c r="E65" s="139" t="s">
        <v>297</v>
      </c>
      <c r="F65" s="138" t="s">
        <v>179</v>
      </c>
      <c r="G65" s="138" t="s">
        <v>181</v>
      </c>
      <c r="H65" s="137">
        <v>30.32</v>
      </c>
      <c r="I65" s="120"/>
      <c r="J65" s="121" t="s">
        <v>143</v>
      </c>
      <c r="K65" s="120" t="s">
        <v>182</v>
      </c>
      <c r="L65" s="120">
        <v>252</v>
      </c>
      <c r="M65" s="122" t="e">
        <f>'STVS Unterhaltsreinigung'!$F$66</f>
        <v>#DIV/0!</v>
      </c>
      <c r="N65" s="123"/>
      <c r="O65" s="124">
        <f>Tabelle13[[#This Row],[Boden-
fläche
(m²)]]*Tabelle13[[#This Row],[Reinigungs-
tage/Jahr]]</f>
        <v>7640.64</v>
      </c>
      <c r="P65" s="124">
        <f>IFERROR(Tabelle13[[#This Row],[Reinigungs-
fläche
(m²/Jahr)]]/Tabelle13[[#This Row],[Richtwert
(m²/h)]],0)</f>
        <v>0</v>
      </c>
      <c r="Q65" s="125">
        <f>IFERROR(Tabelle13[[#This Row],[Reinigungs-
zeit
(h/Jahr)]]*Tabelle13[[#This Row],[Stunden-verr.-satz
(€)]],0)</f>
        <v>0</v>
      </c>
    </row>
    <row r="66" spans="1:17" ht="30" x14ac:dyDescent="0.4">
      <c r="A66" s="117">
        <v>60</v>
      </c>
      <c r="B66" s="131" t="s">
        <v>187</v>
      </c>
      <c r="C66" s="132" t="s">
        <v>188</v>
      </c>
      <c r="D66" s="118" t="s">
        <v>544</v>
      </c>
      <c r="E66" s="139" t="s">
        <v>298</v>
      </c>
      <c r="F66" s="136" t="s">
        <v>215</v>
      </c>
      <c r="G66" s="138" t="s">
        <v>333</v>
      </c>
      <c r="H66" s="137">
        <v>52.8</v>
      </c>
      <c r="I66" s="120"/>
      <c r="J66" s="121" t="s">
        <v>154</v>
      </c>
      <c r="K66" s="120" t="s">
        <v>538</v>
      </c>
      <c r="L66" s="156">
        <v>50.4</v>
      </c>
      <c r="M66" s="122" t="e">
        <f>'STVS Unterhaltsreinigung'!$F$66</f>
        <v>#DIV/0!</v>
      </c>
      <c r="N66" s="123"/>
      <c r="O66" s="124">
        <f>Tabelle13[[#This Row],[Boden-
fläche
(m²)]]*Tabelle13[[#This Row],[Reinigungs-
tage/Jahr]]</f>
        <v>2661.12</v>
      </c>
      <c r="P66" s="124">
        <f>IFERROR(Tabelle13[[#This Row],[Reinigungs-
fläche
(m²/Jahr)]]/Tabelle13[[#This Row],[Richtwert
(m²/h)]],0)</f>
        <v>0</v>
      </c>
      <c r="Q66" s="125">
        <f>IFERROR(Tabelle13[[#This Row],[Reinigungs-
zeit
(h/Jahr)]]*Tabelle13[[#This Row],[Stunden-verr.-satz
(€)]],0)</f>
        <v>0</v>
      </c>
    </row>
    <row r="67" spans="1:17" ht="15" x14ac:dyDescent="0.4">
      <c r="A67" s="117">
        <v>61</v>
      </c>
      <c r="B67" s="131" t="s">
        <v>187</v>
      </c>
      <c r="C67" s="132" t="s">
        <v>188</v>
      </c>
      <c r="D67" s="118" t="s">
        <v>544</v>
      </c>
      <c r="E67" s="139" t="s">
        <v>299</v>
      </c>
      <c r="F67" s="136" t="s">
        <v>215</v>
      </c>
      <c r="G67" s="138" t="s">
        <v>181</v>
      </c>
      <c r="H67" s="137">
        <v>67.72</v>
      </c>
      <c r="I67" s="120"/>
      <c r="J67" s="121" t="s">
        <v>154</v>
      </c>
      <c r="K67" s="120" t="s">
        <v>538</v>
      </c>
      <c r="L67" s="156">
        <v>50.4</v>
      </c>
      <c r="M67" s="122" t="e">
        <f>'STVS Unterhaltsreinigung'!$F$66</f>
        <v>#DIV/0!</v>
      </c>
      <c r="N67" s="123"/>
      <c r="O67" s="124">
        <f>Tabelle13[[#This Row],[Boden-
fläche
(m²)]]*Tabelle13[[#This Row],[Reinigungs-
tage/Jahr]]</f>
        <v>3413.0879999999997</v>
      </c>
      <c r="P67" s="124">
        <f>IFERROR(Tabelle13[[#This Row],[Reinigungs-
fläche
(m²/Jahr)]]/Tabelle13[[#This Row],[Richtwert
(m²/h)]],0)</f>
        <v>0</v>
      </c>
      <c r="Q67" s="125">
        <f>IFERROR(Tabelle13[[#This Row],[Reinigungs-
zeit
(h/Jahr)]]*Tabelle13[[#This Row],[Stunden-verr.-satz
(€)]],0)</f>
        <v>0</v>
      </c>
    </row>
    <row r="68" spans="1:17" ht="15" x14ac:dyDescent="0.4">
      <c r="A68" s="117">
        <v>62</v>
      </c>
      <c r="B68" s="131" t="s">
        <v>187</v>
      </c>
      <c r="C68" s="132" t="s">
        <v>188</v>
      </c>
      <c r="D68" s="118" t="s">
        <v>544</v>
      </c>
      <c r="E68" s="139" t="s">
        <v>300</v>
      </c>
      <c r="F68" s="138" t="s">
        <v>199</v>
      </c>
      <c r="G68" s="138" t="s">
        <v>181</v>
      </c>
      <c r="H68" s="137">
        <v>18.8</v>
      </c>
      <c r="I68" s="120"/>
      <c r="J68" s="121" t="s">
        <v>143</v>
      </c>
      <c r="K68" s="120" t="s">
        <v>182</v>
      </c>
      <c r="L68" s="120">
        <v>252</v>
      </c>
      <c r="M68" s="122" t="e">
        <f>'STVS Unterhaltsreinigung'!$F$66</f>
        <v>#DIV/0!</v>
      </c>
      <c r="N68" s="123"/>
      <c r="O68" s="124">
        <f>Tabelle13[[#This Row],[Boden-
fläche
(m²)]]*Tabelle13[[#This Row],[Reinigungs-
tage/Jahr]]</f>
        <v>4737.6000000000004</v>
      </c>
      <c r="P68" s="124">
        <f>IFERROR(Tabelle13[[#This Row],[Reinigungs-
fläche
(m²/Jahr)]]/Tabelle13[[#This Row],[Richtwert
(m²/h)]],0)</f>
        <v>0</v>
      </c>
      <c r="Q68" s="125">
        <f>IFERROR(Tabelle13[[#This Row],[Reinigungs-
zeit
(h/Jahr)]]*Tabelle13[[#This Row],[Stunden-verr.-satz
(€)]],0)</f>
        <v>0</v>
      </c>
    </row>
    <row r="69" spans="1:17" ht="15" x14ac:dyDescent="0.4">
      <c r="A69" s="117">
        <v>63</v>
      </c>
      <c r="B69" s="131" t="s">
        <v>187</v>
      </c>
      <c r="C69" s="132" t="s">
        <v>188</v>
      </c>
      <c r="D69" s="118" t="s">
        <v>544</v>
      </c>
      <c r="E69" s="139" t="s">
        <v>301</v>
      </c>
      <c r="F69" s="138" t="s">
        <v>199</v>
      </c>
      <c r="G69" s="138" t="s">
        <v>181</v>
      </c>
      <c r="H69" s="137">
        <v>34.76</v>
      </c>
      <c r="I69" s="120"/>
      <c r="J69" s="121" t="s">
        <v>143</v>
      </c>
      <c r="K69" s="120" t="s">
        <v>182</v>
      </c>
      <c r="L69" s="120">
        <v>252</v>
      </c>
      <c r="M69" s="122" t="e">
        <f>'STVS Unterhaltsreinigung'!$F$66</f>
        <v>#DIV/0!</v>
      </c>
      <c r="N69" s="123"/>
      <c r="O69" s="124">
        <f>Tabelle13[[#This Row],[Boden-
fläche
(m²)]]*Tabelle13[[#This Row],[Reinigungs-
tage/Jahr]]</f>
        <v>8759.5199999999986</v>
      </c>
      <c r="P69" s="124">
        <f>IFERROR(Tabelle13[[#This Row],[Reinigungs-
fläche
(m²/Jahr)]]/Tabelle13[[#This Row],[Richtwert
(m²/h)]],0)</f>
        <v>0</v>
      </c>
      <c r="Q69" s="125">
        <f>IFERROR(Tabelle13[[#This Row],[Reinigungs-
zeit
(h/Jahr)]]*Tabelle13[[#This Row],[Stunden-verr.-satz
(€)]],0)</f>
        <v>0</v>
      </c>
    </row>
    <row r="70" spans="1:17" ht="30" x14ac:dyDescent="0.4">
      <c r="A70" s="117">
        <v>64</v>
      </c>
      <c r="B70" s="131" t="s">
        <v>187</v>
      </c>
      <c r="C70" s="132" t="s">
        <v>188</v>
      </c>
      <c r="D70" s="118" t="s">
        <v>545</v>
      </c>
      <c r="E70" s="134" t="s">
        <v>245</v>
      </c>
      <c r="F70" s="138" t="s">
        <v>189</v>
      </c>
      <c r="G70" s="136" t="s">
        <v>334</v>
      </c>
      <c r="H70" s="137">
        <v>12.39</v>
      </c>
      <c r="I70" s="120"/>
      <c r="J70" s="121" t="s">
        <v>139</v>
      </c>
      <c r="K70" s="120" t="s">
        <v>182</v>
      </c>
      <c r="L70" s="120">
        <v>252</v>
      </c>
      <c r="M70" s="122" t="e">
        <f>'STVS Unterhaltsreinigung'!$F$66</f>
        <v>#DIV/0!</v>
      </c>
      <c r="N70" s="123"/>
      <c r="O70" s="124">
        <f>Tabelle13[[#This Row],[Boden-
fläche
(m²)]]*Tabelle13[[#This Row],[Reinigungs-
tage/Jahr]]</f>
        <v>3122.28</v>
      </c>
      <c r="P70" s="124">
        <f>IFERROR(Tabelle13[[#This Row],[Reinigungs-
fläche
(m²/Jahr)]]/Tabelle13[[#This Row],[Richtwert
(m²/h)]],0)</f>
        <v>0</v>
      </c>
      <c r="Q70" s="125">
        <f>IFERROR(Tabelle13[[#This Row],[Reinigungs-
zeit
(h/Jahr)]]*Tabelle13[[#This Row],[Stunden-verr.-satz
(€)]],0)</f>
        <v>0</v>
      </c>
    </row>
    <row r="71" spans="1:17" ht="30" x14ac:dyDescent="0.4">
      <c r="A71" s="117">
        <v>65</v>
      </c>
      <c r="B71" s="131" t="s">
        <v>187</v>
      </c>
      <c r="C71" s="132" t="s">
        <v>188</v>
      </c>
      <c r="D71" s="118" t="s">
        <v>545</v>
      </c>
      <c r="E71" s="134" t="s">
        <v>246</v>
      </c>
      <c r="F71" s="136" t="s">
        <v>204</v>
      </c>
      <c r="G71" s="136" t="s">
        <v>335</v>
      </c>
      <c r="H71" s="137">
        <v>18.77</v>
      </c>
      <c r="I71" s="120"/>
      <c r="J71" s="121" t="s">
        <v>139</v>
      </c>
      <c r="K71" s="120" t="s">
        <v>182</v>
      </c>
      <c r="L71" s="120">
        <v>252</v>
      </c>
      <c r="M71" s="122" t="e">
        <f>'STVS Unterhaltsreinigung'!$F$66</f>
        <v>#DIV/0!</v>
      </c>
      <c r="N71" s="123"/>
      <c r="O71" s="124">
        <f>Tabelle13[[#This Row],[Boden-
fläche
(m²)]]*Tabelle13[[#This Row],[Reinigungs-
tage/Jahr]]</f>
        <v>4730.04</v>
      </c>
      <c r="P71" s="124">
        <f>IFERROR(Tabelle13[[#This Row],[Reinigungs-
fläche
(m²/Jahr)]]/Tabelle13[[#This Row],[Richtwert
(m²/h)]],0)</f>
        <v>0</v>
      </c>
      <c r="Q71" s="125">
        <f>IFERROR(Tabelle13[[#This Row],[Reinigungs-
zeit
(h/Jahr)]]*Tabelle13[[#This Row],[Stunden-verr.-satz
(€)]],0)</f>
        <v>0</v>
      </c>
    </row>
    <row r="72" spans="1:17" ht="30" x14ac:dyDescent="0.4">
      <c r="A72" s="117">
        <v>66</v>
      </c>
      <c r="B72" s="131" t="s">
        <v>187</v>
      </c>
      <c r="C72" s="132" t="s">
        <v>188</v>
      </c>
      <c r="D72" s="118" t="s">
        <v>545</v>
      </c>
      <c r="E72" s="139" t="s">
        <v>302</v>
      </c>
      <c r="F72" s="138" t="s">
        <v>190</v>
      </c>
      <c r="G72" s="138" t="s">
        <v>181</v>
      </c>
      <c r="H72" s="137">
        <v>43.58</v>
      </c>
      <c r="I72" s="127"/>
      <c r="J72" s="121" t="s">
        <v>154</v>
      </c>
      <c r="K72" s="120" t="s">
        <v>538</v>
      </c>
      <c r="L72" s="156">
        <v>50.4</v>
      </c>
      <c r="M72" s="129" t="e">
        <f>'STVS Unterhaltsreinigung'!$F$66</f>
        <v>#DIV/0!</v>
      </c>
      <c r="N72" s="123"/>
      <c r="O72" s="124">
        <f>Tabelle13[[#This Row],[Boden-
fläche
(m²)]]*Tabelle13[[#This Row],[Reinigungs-
tage/Jahr]]</f>
        <v>2196.4319999999998</v>
      </c>
      <c r="P72" s="124">
        <f>IFERROR(Tabelle13[[#This Row],[Reinigungs-
fläche
(m²/Jahr)]]/Tabelle13[[#This Row],[Richtwert
(m²/h)]],0)</f>
        <v>0</v>
      </c>
      <c r="Q72" s="125">
        <f>IFERROR(Tabelle13[[#This Row],[Reinigungs-
zeit
(h/Jahr)]]*Tabelle13[[#This Row],[Stunden-verr.-satz
(€)]],0)</f>
        <v>0</v>
      </c>
    </row>
    <row r="73" spans="1:17" ht="15" x14ac:dyDescent="0.4">
      <c r="A73" s="117">
        <v>67</v>
      </c>
      <c r="B73" s="131" t="s">
        <v>187</v>
      </c>
      <c r="C73" s="132" t="s">
        <v>188</v>
      </c>
      <c r="D73" s="118" t="s">
        <v>545</v>
      </c>
      <c r="E73" s="139" t="s">
        <v>303</v>
      </c>
      <c r="F73" s="136" t="s">
        <v>216</v>
      </c>
      <c r="G73" s="138" t="s">
        <v>181</v>
      </c>
      <c r="H73" s="137">
        <v>17.29</v>
      </c>
      <c r="I73" s="127"/>
      <c r="J73" s="121" t="s">
        <v>154</v>
      </c>
      <c r="K73" s="120" t="s">
        <v>538</v>
      </c>
      <c r="L73" s="156">
        <v>50.4</v>
      </c>
      <c r="M73" s="129" t="e">
        <f>'STVS Unterhaltsreinigung'!$F$66</f>
        <v>#DIV/0!</v>
      </c>
      <c r="N73" s="123"/>
      <c r="O73" s="124">
        <f>Tabelle13[[#This Row],[Boden-
fläche
(m²)]]*Tabelle13[[#This Row],[Reinigungs-
tage/Jahr]]</f>
        <v>871.41599999999994</v>
      </c>
      <c r="P73" s="124">
        <f>IFERROR(Tabelle13[[#This Row],[Reinigungs-
fläche
(m²/Jahr)]]/Tabelle13[[#This Row],[Richtwert
(m²/h)]],0)</f>
        <v>0</v>
      </c>
      <c r="Q73" s="125">
        <f>IFERROR(Tabelle13[[#This Row],[Reinigungs-
zeit
(h/Jahr)]]*Tabelle13[[#This Row],[Stunden-verr.-satz
(€)]],0)</f>
        <v>0</v>
      </c>
    </row>
    <row r="74" spans="1:17" ht="15" x14ac:dyDescent="0.4">
      <c r="A74" s="117">
        <v>68</v>
      </c>
      <c r="B74" s="131" t="s">
        <v>187</v>
      </c>
      <c r="C74" s="132" t="s">
        <v>188</v>
      </c>
      <c r="D74" s="118" t="s">
        <v>545</v>
      </c>
      <c r="E74" s="139" t="s">
        <v>304</v>
      </c>
      <c r="F74" s="136" t="s">
        <v>217</v>
      </c>
      <c r="G74" s="138" t="s">
        <v>181</v>
      </c>
      <c r="H74" s="137">
        <v>29.94</v>
      </c>
      <c r="I74" s="127"/>
      <c r="J74" s="121" t="s">
        <v>154</v>
      </c>
      <c r="K74" s="120" t="s">
        <v>538</v>
      </c>
      <c r="L74" s="156">
        <v>50.4</v>
      </c>
      <c r="M74" s="129" t="e">
        <f>'STVS Unterhaltsreinigung'!$F$66</f>
        <v>#DIV/0!</v>
      </c>
      <c r="N74" s="123"/>
      <c r="O74" s="124">
        <f>Tabelle13[[#This Row],[Boden-
fläche
(m²)]]*Tabelle13[[#This Row],[Reinigungs-
tage/Jahr]]</f>
        <v>1508.9760000000001</v>
      </c>
      <c r="P74" s="124">
        <f>IFERROR(Tabelle13[[#This Row],[Reinigungs-
fläche
(m²/Jahr)]]/Tabelle13[[#This Row],[Richtwert
(m²/h)]],0)</f>
        <v>0</v>
      </c>
      <c r="Q74" s="125">
        <f>IFERROR(Tabelle13[[#This Row],[Reinigungs-
zeit
(h/Jahr)]]*Tabelle13[[#This Row],[Stunden-verr.-satz
(€)]],0)</f>
        <v>0</v>
      </c>
    </row>
    <row r="75" spans="1:17" ht="30" x14ac:dyDescent="0.4">
      <c r="A75" s="117">
        <v>69</v>
      </c>
      <c r="B75" s="131" t="s">
        <v>187</v>
      </c>
      <c r="C75" s="132" t="s">
        <v>188</v>
      </c>
      <c r="D75" s="118" t="s">
        <v>545</v>
      </c>
      <c r="E75" s="139" t="s">
        <v>305</v>
      </c>
      <c r="F75" s="138" t="s">
        <v>190</v>
      </c>
      <c r="G75" s="138" t="s">
        <v>181</v>
      </c>
      <c r="H75" s="137">
        <v>55.96</v>
      </c>
      <c r="I75" s="127"/>
      <c r="J75" s="121" t="s">
        <v>154</v>
      </c>
      <c r="K75" s="120" t="s">
        <v>538</v>
      </c>
      <c r="L75" s="156">
        <v>50.4</v>
      </c>
      <c r="M75" s="129" t="e">
        <f>'STVS Unterhaltsreinigung'!$F$66</f>
        <v>#DIV/0!</v>
      </c>
      <c r="N75" s="123"/>
      <c r="O75" s="124">
        <f>Tabelle13[[#This Row],[Boden-
fläche
(m²)]]*Tabelle13[[#This Row],[Reinigungs-
tage/Jahr]]</f>
        <v>2820.384</v>
      </c>
      <c r="P75" s="124">
        <f>IFERROR(Tabelle13[[#This Row],[Reinigungs-
fläche
(m²/Jahr)]]/Tabelle13[[#This Row],[Richtwert
(m²/h)]],0)</f>
        <v>0</v>
      </c>
      <c r="Q75" s="125">
        <f>IFERROR(Tabelle13[[#This Row],[Reinigungs-
zeit
(h/Jahr)]]*Tabelle13[[#This Row],[Stunden-verr.-satz
(€)]],0)</f>
        <v>0</v>
      </c>
    </row>
    <row r="76" spans="1:17" ht="15" x14ac:dyDescent="0.4">
      <c r="A76" s="117">
        <v>70</v>
      </c>
      <c r="B76" s="131" t="s">
        <v>187</v>
      </c>
      <c r="C76" s="132" t="s">
        <v>188</v>
      </c>
      <c r="D76" s="118" t="s">
        <v>545</v>
      </c>
      <c r="E76" s="139" t="s">
        <v>306</v>
      </c>
      <c r="F76" s="138" t="s">
        <v>190</v>
      </c>
      <c r="G76" s="138" t="s">
        <v>181</v>
      </c>
      <c r="H76" s="137">
        <v>76.2</v>
      </c>
      <c r="I76" s="127"/>
      <c r="J76" s="121" t="s">
        <v>154</v>
      </c>
      <c r="K76" s="120" t="s">
        <v>538</v>
      </c>
      <c r="L76" s="156">
        <v>50.4</v>
      </c>
      <c r="M76" s="129" t="e">
        <f>'STVS Unterhaltsreinigung'!$F$66</f>
        <v>#DIV/0!</v>
      </c>
      <c r="N76" s="123"/>
      <c r="O76" s="124">
        <f>Tabelle13[[#This Row],[Boden-
fläche
(m²)]]*Tabelle13[[#This Row],[Reinigungs-
tage/Jahr]]</f>
        <v>3840.48</v>
      </c>
      <c r="P76" s="124">
        <f>IFERROR(Tabelle13[[#This Row],[Reinigungs-
fläche
(m²/Jahr)]]/Tabelle13[[#This Row],[Richtwert
(m²/h)]],0)</f>
        <v>0</v>
      </c>
      <c r="Q76" s="125">
        <f>IFERROR(Tabelle13[[#This Row],[Reinigungs-
zeit
(h/Jahr)]]*Tabelle13[[#This Row],[Stunden-verr.-satz
(€)]],0)</f>
        <v>0</v>
      </c>
    </row>
    <row r="77" spans="1:17" ht="15" x14ac:dyDescent="0.4">
      <c r="A77" s="117">
        <v>71</v>
      </c>
      <c r="B77" s="131" t="s">
        <v>187</v>
      </c>
      <c r="C77" s="132" t="s">
        <v>188</v>
      </c>
      <c r="D77" s="118" t="s">
        <v>545</v>
      </c>
      <c r="E77" s="139" t="s">
        <v>307</v>
      </c>
      <c r="F77" s="138" t="s">
        <v>190</v>
      </c>
      <c r="G77" s="138" t="s">
        <v>181</v>
      </c>
      <c r="H77" s="137">
        <v>75.53</v>
      </c>
      <c r="I77" s="127"/>
      <c r="J77" s="121" t="s">
        <v>154</v>
      </c>
      <c r="K77" s="120" t="s">
        <v>538</v>
      </c>
      <c r="L77" s="156">
        <v>50.4</v>
      </c>
      <c r="M77" s="129" t="e">
        <f>'STVS Unterhaltsreinigung'!$F$66</f>
        <v>#DIV/0!</v>
      </c>
      <c r="N77" s="123"/>
      <c r="O77" s="124">
        <f>Tabelle13[[#This Row],[Boden-
fläche
(m²)]]*Tabelle13[[#This Row],[Reinigungs-
tage/Jahr]]</f>
        <v>3806.712</v>
      </c>
      <c r="P77" s="124">
        <f>IFERROR(Tabelle13[[#This Row],[Reinigungs-
fläche
(m²/Jahr)]]/Tabelle13[[#This Row],[Richtwert
(m²/h)]],0)</f>
        <v>0</v>
      </c>
      <c r="Q77" s="125">
        <f>IFERROR(Tabelle13[[#This Row],[Reinigungs-
zeit
(h/Jahr)]]*Tabelle13[[#This Row],[Stunden-verr.-satz
(€)]],0)</f>
        <v>0</v>
      </c>
    </row>
    <row r="78" spans="1:17" ht="30" x14ac:dyDescent="0.4">
      <c r="A78" s="117">
        <v>72</v>
      </c>
      <c r="B78" s="131" t="s">
        <v>187</v>
      </c>
      <c r="C78" s="132" t="s">
        <v>188</v>
      </c>
      <c r="D78" s="118" t="s">
        <v>545</v>
      </c>
      <c r="E78" s="139" t="s">
        <v>308</v>
      </c>
      <c r="F78" s="138" t="s">
        <v>190</v>
      </c>
      <c r="G78" s="138" t="s">
        <v>181</v>
      </c>
      <c r="H78" s="137">
        <v>51.18</v>
      </c>
      <c r="I78" s="127"/>
      <c r="J78" s="121" t="s">
        <v>154</v>
      </c>
      <c r="K78" s="120" t="s">
        <v>538</v>
      </c>
      <c r="L78" s="156">
        <v>50.4</v>
      </c>
      <c r="M78" s="129" t="e">
        <f>'STVS Unterhaltsreinigung'!$F$66</f>
        <v>#DIV/0!</v>
      </c>
      <c r="N78" s="123"/>
      <c r="O78" s="124">
        <f>Tabelle13[[#This Row],[Boden-
fläche
(m²)]]*Tabelle13[[#This Row],[Reinigungs-
tage/Jahr]]</f>
        <v>2579.4719999999998</v>
      </c>
      <c r="P78" s="124">
        <f>IFERROR(Tabelle13[[#This Row],[Reinigungs-
fläche
(m²/Jahr)]]/Tabelle13[[#This Row],[Richtwert
(m²/h)]],0)</f>
        <v>0</v>
      </c>
      <c r="Q78" s="125">
        <f>IFERROR(Tabelle13[[#This Row],[Reinigungs-
zeit
(h/Jahr)]]*Tabelle13[[#This Row],[Stunden-verr.-satz
(€)]],0)</f>
        <v>0</v>
      </c>
    </row>
    <row r="79" spans="1:17" ht="30" x14ac:dyDescent="0.4">
      <c r="A79" s="117">
        <v>73</v>
      </c>
      <c r="B79" s="131" t="s">
        <v>187</v>
      </c>
      <c r="C79" s="132" t="s">
        <v>188</v>
      </c>
      <c r="D79" s="118" t="s">
        <v>545</v>
      </c>
      <c r="E79" s="139" t="s">
        <v>309</v>
      </c>
      <c r="F79" s="136" t="s">
        <v>208</v>
      </c>
      <c r="G79" s="138" t="s">
        <v>181</v>
      </c>
      <c r="H79" s="137">
        <v>17.27</v>
      </c>
      <c r="I79" s="127"/>
      <c r="J79" s="121" t="s">
        <v>154</v>
      </c>
      <c r="K79" s="120" t="s">
        <v>538</v>
      </c>
      <c r="L79" s="156">
        <v>50.4</v>
      </c>
      <c r="M79" s="129" t="e">
        <f>'STVS Unterhaltsreinigung'!$F$66</f>
        <v>#DIV/0!</v>
      </c>
      <c r="N79" s="123"/>
      <c r="O79" s="124">
        <f>Tabelle13[[#This Row],[Boden-
fläche
(m²)]]*Tabelle13[[#This Row],[Reinigungs-
tage/Jahr]]</f>
        <v>870.4079999999999</v>
      </c>
      <c r="P79" s="124">
        <f>IFERROR(Tabelle13[[#This Row],[Reinigungs-
fläche
(m²/Jahr)]]/Tabelle13[[#This Row],[Richtwert
(m²/h)]],0)</f>
        <v>0</v>
      </c>
      <c r="Q79" s="125">
        <f>IFERROR(Tabelle13[[#This Row],[Reinigungs-
zeit
(h/Jahr)]]*Tabelle13[[#This Row],[Stunden-verr.-satz
(€)]],0)</f>
        <v>0</v>
      </c>
    </row>
    <row r="80" spans="1:17" ht="15" x14ac:dyDescent="0.4">
      <c r="A80" s="117">
        <v>74</v>
      </c>
      <c r="B80" s="131" t="s">
        <v>187</v>
      </c>
      <c r="C80" s="132" t="s">
        <v>188</v>
      </c>
      <c r="D80" s="118" t="s">
        <v>545</v>
      </c>
      <c r="E80" s="139" t="s">
        <v>310</v>
      </c>
      <c r="F80" s="138" t="s">
        <v>192</v>
      </c>
      <c r="G80" s="138" t="s">
        <v>181</v>
      </c>
      <c r="H80" s="137">
        <v>33.090000000000003</v>
      </c>
      <c r="I80" s="127"/>
      <c r="J80" s="121" t="s">
        <v>154</v>
      </c>
      <c r="K80" s="120" t="s">
        <v>538</v>
      </c>
      <c r="L80" s="156">
        <v>50.4</v>
      </c>
      <c r="M80" s="129" t="e">
        <f>'STVS Unterhaltsreinigung'!$F$66</f>
        <v>#DIV/0!</v>
      </c>
      <c r="N80" s="123"/>
      <c r="O80" s="124">
        <f>Tabelle13[[#This Row],[Boden-
fläche
(m²)]]*Tabelle13[[#This Row],[Reinigungs-
tage/Jahr]]</f>
        <v>1667.7360000000001</v>
      </c>
      <c r="P80" s="124">
        <f>IFERROR(Tabelle13[[#This Row],[Reinigungs-
fläche
(m²/Jahr)]]/Tabelle13[[#This Row],[Richtwert
(m²/h)]],0)</f>
        <v>0</v>
      </c>
      <c r="Q80" s="125">
        <f>IFERROR(Tabelle13[[#This Row],[Reinigungs-
zeit
(h/Jahr)]]*Tabelle13[[#This Row],[Stunden-verr.-satz
(€)]],0)</f>
        <v>0</v>
      </c>
    </row>
    <row r="81" spans="1:17" ht="15" x14ac:dyDescent="0.4">
      <c r="A81" s="117">
        <v>75</v>
      </c>
      <c r="B81" s="131" t="s">
        <v>187</v>
      </c>
      <c r="C81" s="132" t="s">
        <v>188</v>
      </c>
      <c r="D81" s="118" t="s">
        <v>545</v>
      </c>
      <c r="E81" s="139" t="s">
        <v>311</v>
      </c>
      <c r="F81" s="138" t="s">
        <v>184</v>
      </c>
      <c r="G81" s="138" t="s">
        <v>180</v>
      </c>
      <c r="H81" s="137">
        <v>34.33</v>
      </c>
      <c r="I81" s="127"/>
      <c r="J81" s="121" t="s">
        <v>144</v>
      </c>
      <c r="K81" s="120" t="s">
        <v>182</v>
      </c>
      <c r="L81" s="120">
        <v>252</v>
      </c>
      <c r="M81" s="129" t="e">
        <f>'STVS Unterhaltsreinigung'!$F$66</f>
        <v>#DIV/0!</v>
      </c>
      <c r="N81" s="123"/>
      <c r="O81" s="124">
        <f>Tabelle13[[#This Row],[Boden-
fläche
(m²)]]*Tabelle13[[#This Row],[Reinigungs-
tage/Jahr]]</f>
        <v>8651.16</v>
      </c>
      <c r="P81" s="124">
        <f>IFERROR(Tabelle13[[#This Row],[Reinigungs-
fläche
(m²/Jahr)]]/Tabelle13[[#This Row],[Richtwert
(m²/h)]],0)</f>
        <v>0</v>
      </c>
      <c r="Q81" s="125">
        <f>IFERROR(Tabelle13[[#This Row],[Reinigungs-
zeit
(h/Jahr)]]*Tabelle13[[#This Row],[Stunden-verr.-satz
(€)]],0)</f>
        <v>0</v>
      </c>
    </row>
    <row r="82" spans="1:17" ht="30" x14ac:dyDescent="0.4">
      <c r="A82" s="117">
        <v>76</v>
      </c>
      <c r="B82" s="131" t="s">
        <v>187</v>
      </c>
      <c r="C82" s="132" t="s">
        <v>188</v>
      </c>
      <c r="D82" s="118" t="s">
        <v>545</v>
      </c>
      <c r="E82" s="139" t="s">
        <v>312</v>
      </c>
      <c r="F82" s="136" t="s">
        <v>218</v>
      </c>
      <c r="G82" s="138" t="s">
        <v>141</v>
      </c>
      <c r="H82" s="137">
        <v>7.56</v>
      </c>
      <c r="I82" s="127"/>
      <c r="J82" s="121" t="s">
        <v>140</v>
      </c>
      <c r="K82" s="120" t="s">
        <v>182</v>
      </c>
      <c r="L82" s="120">
        <v>252</v>
      </c>
      <c r="M82" s="129" t="e">
        <f>'STVS Unterhaltsreinigung'!$F$66</f>
        <v>#DIV/0!</v>
      </c>
      <c r="N82" s="123"/>
      <c r="O82" s="124">
        <f>Tabelle13[[#This Row],[Boden-
fläche
(m²)]]*Tabelle13[[#This Row],[Reinigungs-
tage/Jahr]]</f>
        <v>1905.12</v>
      </c>
      <c r="P82" s="124">
        <f>IFERROR(Tabelle13[[#This Row],[Reinigungs-
fläche
(m²/Jahr)]]/Tabelle13[[#This Row],[Richtwert
(m²/h)]],0)</f>
        <v>0</v>
      </c>
      <c r="Q82" s="125">
        <f>IFERROR(Tabelle13[[#This Row],[Reinigungs-
zeit
(h/Jahr)]]*Tabelle13[[#This Row],[Stunden-verr.-satz
(€)]],0)</f>
        <v>0</v>
      </c>
    </row>
    <row r="83" spans="1:17" ht="30" x14ac:dyDescent="0.4">
      <c r="A83" s="117">
        <v>77</v>
      </c>
      <c r="B83" s="131" t="s">
        <v>187</v>
      </c>
      <c r="C83" s="132" t="s">
        <v>188</v>
      </c>
      <c r="D83" s="118" t="s">
        <v>545</v>
      </c>
      <c r="E83" s="139" t="s">
        <v>313</v>
      </c>
      <c r="F83" s="138" t="s">
        <v>193</v>
      </c>
      <c r="G83" s="138" t="s">
        <v>141</v>
      </c>
      <c r="H83" s="137">
        <v>2.09</v>
      </c>
      <c r="I83" s="127"/>
      <c r="J83" s="121" t="s">
        <v>140</v>
      </c>
      <c r="K83" s="120" t="s">
        <v>182</v>
      </c>
      <c r="L83" s="120">
        <v>252</v>
      </c>
      <c r="M83" s="129" t="e">
        <f>'STVS Unterhaltsreinigung'!$F$66</f>
        <v>#DIV/0!</v>
      </c>
      <c r="N83" s="123"/>
      <c r="O83" s="124">
        <f>Tabelle13[[#This Row],[Boden-
fläche
(m²)]]*Tabelle13[[#This Row],[Reinigungs-
tage/Jahr]]</f>
        <v>526.67999999999995</v>
      </c>
      <c r="P83" s="124">
        <f>IFERROR(Tabelle13[[#This Row],[Reinigungs-
fläche
(m²/Jahr)]]/Tabelle13[[#This Row],[Richtwert
(m²/h)]],0)</f>
        <v>0</v>
      </c>
      <c r="Q83" s="125">
        <f>IFERROR(Tabelle13[[#This Row],[Reinigungs-
zeit
(h/Jahr)]]*Tabelle13[[#This Row],[Stunden-verr.-satz
(€)]],0)</f>
        <v>0</v>
      </c>
    </row>
    <row r="84" spans="1:17" ht="30" x14ac:dyDescent="0.4">
      <c r="A84" s="117">
        <v>78</v>
      </c>
      <c r="B84" s="131" t="s">
        <v>187</v>
      </c>
      <c r="C84" s="132" t="s">
        <v>188</v>
      </c>
      <c r="D84" s="118" t="s">
        <v>545</v>
      </c>
      <c r="E84" s="139" t="s">
        <v>314</v>
      </c>
      <c r="F84" s="138" t="s">
        <v>194</v>
      </c>
      <c r="G84" s="138" t="s">
        <v>141</v>
      </c>
      <c r="H84" s="137">
        <v>2.19</v>
      </c>
      <c r="I84" s="127"/>
      <c r="J84" s="121" t="s">
        <v>140</v>
      </c>
      <c r="K84" s="120" t="s">
        <v>182</v>
      </c>
      <c r="L84" s="120">
        <v>252</v>
      </c>
      <c r="M84" s="129" t="e">
        <f>'STVS Unterhaltsreinigung'!$F$66</f>
        <v>#DIV/0!</v>
      </c>
      <c r="N84" s="123"/>
      <c r="O84" s="124">
        <f>Tabelle13[[#This Row],[Boden-
fläche
(m²)]]*Tabelle13[[#This Row],[Reinigungs-
tage/Jahr]]</f>
        <v>551.88</v>
      </c>
      <c r="P84" s="124">
        <f>IFERROR(Tabelle13[[#This Row],[Reinigungs-
fläche
(m²/Jahr)]]/Tabelle13[[#This Row],[Richtwert
(m²/h)]],0)</f>
        <v>0</v>
      </c>
      <c r="Q84" s="125">
        <f>IFERROR(Tabelle13[[#This Row],[Reinigungs-
zeit
(h/Jahr)]]*Tabelle13[[#This Row],[Stunden-verr.-satz
(€)]],0)</f>
        <v>0</v>
      </c>
    </row>
    <row r="85" spans="1:17" ht="30" x14ac:dyDescent="0.4">
      <c r="A85" s="117">
        <v>79</v>
      </c>
      <c r="B85" s="131" t="s">
        <v>187</v>
      </c>
      <c r="C85" s="132" t="s">
        <v>188</v>
      </c>
      <c r="D85" s="118" t="s">
        <v>545</v>
      </c>
      <c r="E85" s="139" t="s">
        <v>315</v>
      </c>
      <c r="F85" s="138" t="s">
        <v>200</v>
      </c>
      <c r="G85" s="138" t="s">
        <v>141</v>
      </c>
      <c r="H85" s="137">
        <v>2.0699999999999998</v>
      </c>
      <c r="I85" s="127"/>
      <c r="J85" s="121" t="s">
        <v>140</v>
      </c>
      <c r="K85" s="120" t="s">
        <v>182</v>
      </c>
      <c r="L85" s="120">
        <v>252</v>
      </c>
      <c r="M85" s="129" t="e">
        <f>'STVS Unterhaltsreinigung'!$F$66</f>
        <v>#DIV/0!</v>
      </c>
      <c r="N85" s="123"/>
      <c r="O85" s="124">
        <f>Tabelle13[[#This Row],[Boden-
fläche
(m²)]]*Tabelle13[[#This Row],[Reinigungs-
tage/Jahr]]</f>
        <v>521.64</v>
      </c>
      <c r="P85" s="124">
        <f>IFERROR(Tabelle13[[#This Row],[Reinigungs-
fläche
(m²/Jahr)]]/Tabelle13[[#This Row],[Richtwert
(m²/h)]],0)</f>
        <v>0</v>
      </c>
      <c r="Q85" s="125">
        <f>IFERROR(Tabelle13[[#This Row],[Reinigungs-
zeit
(h/Jahr)]]*Tabelle13[[#This Row],[Stunden-verr.-satz
(€)]],0)</f>
        <v>0</v>
      </c>
    </row>
    <row r="86" spans="1:17" ht="30" x14ac:dyDescent="0.4">
      <c r="A86" s="117">
        <v>80</v>
      </c>
      <c r="B86" s="131" t="s">
        <v>187</v>
      </c>
      <c r="C86" s="132" t="s">
        <v>188</v>
      </c>
      <c r="D86" s="118" t="s">
        <v>545</v>
      </c>
      <c r="E86" s="139" t="s">
        <v>316</v>
      </c>
      <c r="F86" s="136" t="s">
        <v>211</v>
      </c>
      <c r="G86" s="138" t="s">
        <v>141</v>
      </c>
      <c r="H86" s="137">
        <v>3.82</v>
      </c>
      <c r="I86" s="127"/>
      <c r="J86" s="121" t="s">
        <v>140</v>
      </c>
      <c r="K86" s="120" t="s">
        <v>182</v>
      </c>
      <c r="L86" s="120">
        <v>252</v>
      </c>
      <c r="M86" s="129" t="e">
        <f>'STVS Unterhaltsreinigung'!$F$66</f>
        <v>#DIV/0!</v>
      </c>
      <c r="N86" s="123"/>
      <c r="O86" s="124">
        <f>Tabelle13[[#This Row],[Boden-
fläche
(m²)]]*Tabelle13[[#This Row],[Reinigungs-
tage/Jahr]]</f>
        <v>962.64</v>
      </c>
      <c r="P86" s="124">
        <f>IFERROR(Tabelle13[[#This Row],[Reinigungs-
fläche
(m²/Jahr)]]/Tabelle13[[#This Row],[Richtwert
(m²/h)]],0)</f>
        <v>0</v>
      </c>
      <c r="Q86" s="125">
        <f>IFERROR(Tabelle13[[#This Row],[Reinigungs-
zeit
(h/Jahr)]]*Tabelle13[[#This Row],[Stunden-verr.-satz
(€)]],0)</f>
        <v>0</v>
      </c>
    </row>
    <row r="87" spans="1:17" ht="30" x14ac:dyDescent="0.4">
      <c r="A87" s="117">
        <v>81</v>
      </c>
      <c r="B87" s="131" t="s">
        <v>187</v>
      </c>
      <c r="C87" s="132" t="s">
        <v>188</v>
      </c>
      <c r="D87" s="118" t="s">
        <v>545</v>
      </c>
      <c r="E87" s="139" t="s">
        <v>317</v>
      </c>
      <c r="F87" s="138" t="s">
        <v>195</v>
      </c>
      <c r="G87" s="138" t="s">
        <v>141</v>
      </c>
      <c r="H87" s="137">
        <v>3.88</v>
      </c>
      <c r="I87" s="127"/>
      <c r="J87" s="121" t="s">
        <v>140</v>
      </c>
      <c r="K87" s="120" t="s">
        <v>182</v>
      </c>
      <c r="L87" s="120">
        <v>252</v>
      </c>
      <c r="M87" s="129" t="e">
        <f>'STVS Unterhaltsreinigung'!$F$66</f>
        <v>#DIV/0!</v>
      </c>
      <c r="N87" s="123"/>
      <c r="O87" s="124">
        <f>Tabelle13[[#This Row],[Boden-
fläche
(m²)]]*Tabelle13[[#This Row],[Reinigungs-
tage/Jahr]]</f>
        <v>977.76</v>
      </c>
      <c r="P87" s="124">
        <f>IFERROR(Tabelle13[[#This Row],[Reinigungs-
fläche
(m²/Jahr)]]/Tabelle13[[#This Row],[Richtwert
(m²/h)]],0)</f>
        <v>0</v>
      </c>
      <c r="Q87" s="125">
        <f>IFERROR(Tabelle13[[#This Row],[Reinigungs-
zeit
(h/Jahr)]]*Tabelle13[[#This Row],[Stunden-verr.-satz
(€)]],0)</f>
        <v>0</v>
      </c>
    </row>
    <row r="88" spans="1:17" ht="30" x14ac:dyDescent="0.4">
      <c r="A88" s="117">
        <v>82</v>
      </c>
      <c r="B88" s="131" t="s">
        <v>187</v>
      </c>
      <c r="C88" s="132" t="s">
        <v>188</v>
      </c>
      <c r="D88" s="118" t="s">
        <v>545</v>
      </c>
      <c r="E88" s="139" t="s">
        <v>318</v>
      </c>
      <c r="F88" s="138" t="s">
        <v>196</v>
      </c>
      <c r="G88" s="138" t="s">
        <v>141</v>
      </c>
      <c r="H88" s="137">
        <v>2.19</v>
      </c>
      <c r="I88" s="127"/>
      <c r="J88" s="121" t="s">
        <v>140</v>
      </c>
      <c r="K88" s="120" t="s">
        <v>182</v>
      </c>
      <c r="L88" s="120">
        <v>252</v>
      </c>
      <c r="M88" s="129" t="e">
        <f>'STVS Unterhaltsreinigung'!$F$66</f>
        <v>#DIV/0!</v>
      </c>
      <c r="N88" s="123"/>
      <c r="O88" s="124">
        <f>Tabelle13[[#This Row],[Boden-
fläche
(m²)]]*Tabelle13[[#This Row],[Reinigungs-
tage/Jahr]]</f>
        <v>551.88</v>
      </c>
      <c r="P88" s="124">
        <f>IFERROR(Tabelle13[[#This Row],[Reinigungs-
fläche
(m²/Jahr)]]/Tabelle13[[#This Row],[Richtwert
(m²/h)]],0)</f>
        <v>0</v>
      </c>
      <c r="Q88" s="125">
        <f>IFERROR(Tabelle13[[#This Row],[Reinigungs-
zeit
(h/Jahr)]]*Tabelle13[[#This Row],[Stunden-verr.-satz
(€)]],0)</f>
        <v>0</v>
      </c>
    </row>
    <row r="89" spans="1:17" ht="30" x14ac:dyDescent="0.4">
      <c r="A89" s="117">
        <v>83</v>
      </c>
      <c r="B89" s="131" t="s">
        <v>187</v>
      </c>
      <c r="C89" s="132" t="s">
        <v>188</v>
      </c>
      <c r="D89" s="118" t="s">
        <v>545</v>
      </c>
      <c r="E89" s="139" t="s">
        <v>319</v>
      </c>
      <c r="F89" s="138" t="s">
        <v>197</v>
      </c>
      <c r="G89" s="138" t="s">
        <v>141</v>
      </c>
      <c r="H89" s="137">
        <v>2.12</v>
      </c>
      <c r="I89" s="127"/>
      <c r="J89" s="121" t="s">
        <v>140</v>
      </c>
      <c r="K89" s="120" t="s">
        <v>182</v>
      </c>
      <c r="L89" s="120">
        <v>252</v>
      </c>
      <c r="M89" s="129" t="e">
        <f>'STVS Unterhaltsreinigung'!$F$66</f>
        <v>#DIV/0!</v>
      </c>
      <c r="N89" s="123"/>
      <c r="O89" s="124">
        <f>Tabelle13[[#This Row],[Boden-
fläche
(m²)]]*Tabelle13[[#This Row],[Reinigungs-
tage/Jahr]]</f>
        <v>534.24</v>
      </c>
      <c r="P89" s="124">
        <f>IFERROR(Tabelle13[[#This Row],[Reinigungs-
fläche
(m²/Jahr)]]/Tabelle13[[#This Row],[Richtwert
(m²/h)]],0)</f>
        <v>0</v>
      </c>
      <c r="Q89" s="125">
        <f>IFERROR(Tabelle13[[#This Row],[Reinigungs-
zeit
(h/Jahr)]]*Tabelle13[[#This Row],[Stunden-verr.-satz
(€)]],0)</f>
        <v>0</v>
      </c>
    </row>
    <row r="90" spans="1:17" ht="15" x14ac:dyDescent="0.4">
      <c r="A90" s="117">
        <v>84</v>
      </c>
      <c r="B90" s="131" t="s">
        <v>187</v>
      </c>
      <c r="C90" s="132" t="s">
        <v>188</v>
      </c>
      <c r="D90" s="118" t="s">
        <v>545</v>
      </c>
      <c r="E90" s="139" t="s">
        <v>320</v>
      </c>
      <c r="F90" s="136" t="s">
        <v>212</v>
      </c>
      <c r="G90" s="138" t="s">
        <v>181</v>
      </c>
      <c r="H90" s="137">
        <v>9.5399999999999991</v>
      </c>
      <c r="I90" s="127"/>
      <c r="J90" s="121" t="s">
        <v>143</v>
      </c>
      <c r="K90" s="120" t="s">
        <v>182</v>
      </c>
      <c r="L90" s="120">
        <v>252</v>
      </c>
      <c r="M90" s="129" t="e">
        <f>'STVS Unterhaltsreinigung'!$F$66</f>
        <v>#DIV/0!</v>
      </c>
      <c r="N90" s="123"/>
      <c r="O90" s="124">
        <f>Tabelle13[[#This Row],[Boden-
fläche
(m²)]]*Tabelle13[[#This Row],[Reinigungs-
tage/Jahr]]</f>
        <v>2404.08</v>
      </c>
      <c r="P90" s="124">
        <f>IFERROR(Tabelle13[[#This Row],[Reinigungs-
fläche
(m²/Jahr)]]/Tabelle13[[#This Row],[Richtwert
(m²/h)]],0)</f>
        <v>0</v>
      </c>
      <c r="Q90" s="125">
        <f>IFERROR(Tabelle13[[#This Row],[Reinigungs-
zeit
(h/Jahr)]]*Tabelle13[[#This Row],[Stunden-verr.-satz
(€)]],0)</f>
        <v>0</v>
      </c>
    </row>
    <row r="91" spans="1:17" ht="15" x14ac:dyDescent="0.4">
      <c r="A91" s="117">
        <v>85</v>
      </c>
      <c r="B91" s="131" t="s">
        <v>187</v>
      </c>
      <c r="C91" s="132" t="s">
        <v>188</v>
      </c>
      <c r="D91" s="118" t="s">
        <v>545</v>
      </c>
      <c r="E91" s="139" t="s">
        <v>321</v>
      </c>
      <c r="F91" s="136" t="s">
        <v>219</v>
      </c>
      <c r="G91" s="138" t="s">
        <v>181</v>
      </c>
      <c r="H91" s="137">
        <v>5.46</v>
      </c>
      <c r="I91" s="127"/>
      <c r="J91" s="121" t="s">
        <v>154</v>
      </c>
      <c r="K91" s="120" t="s">
        <v>538</v>
      </c>
      <c r="L91" s="156">
        <v>50.4</v>
      </c>
      <c r="M91" s="129" t="e">
        <f>'STVS Unterhaltsreinigung'!$F$66</f>
        <v>#DIV/0!</v>
      </c>
      <c r="N91" s="123"/>
      <c r="O91" s="124">
        <f>Tabelle13[[#This Row],[Boden-
fläche
(m²)]]*Tabelle13[[#This Row],[Reinigungs-
tage/Jahr]]</f>
        <v>275.18399999999997</v>
      </c>
      <c r="P91" s="124">
        <f>IFERROR(Tabelle13[[#This Row],[Reinigungs-
fläche
(m²/Jahr)]]/Tabelle13[[#This Row],[Richtwert
(m²/h)]],0)</f>
        <v>0</v>
      </c>
      <c r="Q91" s="125">
        <f>IFERROR(Tabelle13[[#This Row],[Reinigungs-
zeit
(h/Jahr)]]*Tabelle13[[#This Row],[Stunden-verr.-satz
(€)]],0)</f>
        <v>0</v>
      </c>
    </row>
    <row r="92" spans="1:17" ht="30" x14ac:dyDescent="0.4">
      <c r="A92" s="117">
        <v>86</v>
      </c>
      <c r="B92" s="131" t="s">
        <v>187</v>
      </c>
      <c r="C92" s="132" t="s">
        <v>188</v>
      </c>
      <c r="D92" s="118" t="s">
        <v>545</v>
      </c>
      <c r="E92" s="139" t="s">
        <v>322</v>
      </c>
      <c r="F92" s="136" t="s">
        <v>213</v>
      </c>
      <c r="G92" s="138" t="s">
        <v>181</v>
      </c>
      <c r="H92" s="137">
        <v>19.97</v>
      </c>
      <c r="I92" s="127"/>
      <c r="J92" s="121" t="s">
        <v>154</v>
      </c>
      <c r="K92" s="120" t="s">
        <v>538</v>
      </c>
      <c r="L92" s="156">
        <v>50.4</v>
      </c>
      <c r="M92" s="129" t="e">
        <f>'STVS Unterhaltsreinigung'!$F$66</f>
        <v>#DIV/0!</v>
      </c>
      <c r="N92" s="123"/>
      <c r="O92" s="124">
        <f>Tabelle13[[#This Row],[Boden-
fläche
(m²)]]*Tabelle13[[#This Row],[Reinigungs-
tage/Jahr]]</f>
        <v>1006.4879999999999</v>
      </c>
      <c r="P92" s="124">
        <f>IFERROR(Tabelle13[[#This Row],[Reinigungs-
fläche
(m²/Jahr)]]/Tabelle13[[#This Row],[Richtwert
(m²/h)]],0)</f>
        <v>0</v>
      </c>
      <c r="Q92" s="125">
        <f>IFERROR(Tabelle13[[#This Row],[Reinigungs-
zeit
(h/Jahr)]]*Tabelle13[[#This Row],[Stunden-verr.-satz
(€)]],0)</f>
        <v>0</v>
      </c>
    </row>
    <row r="93" spans="1:17" ht="30" x14ac:dyDescent="0.4">
      <c r="A93" s="117">
        <v>87</v>
      </c>
      <c r="B93" s="131" t="s">
        <v>187</v>
      </c>
      <c r="C93" s="132" t="s">
        <v>188</v>
      </c>
      <c r="D93" s="118" t="s">
        <v>545</v>
      </c>
      <c r="E93" s="139" t="s">
        <v>323</v>
      </c>
      <c r="F93" s="138" t="s">
        <v>178</v>
      </c>
      <c r="G93" s="138" t="s">
        <v>181</v>
      </c>
      <c r="H93" s="137">
        <v>5.32</v>
      </c>
      <c r="I93" s="127"/>
      <c r="J93" s="121" t="s">
        <v>142</v>
      </c>
      <c r="K93" s="120" t="s">
        <v>339</v>
      </c>
      <c r="L93" s="120">
        <v>0</v>
      </c>
      <c r="M93" s="129" t="e">
        <f>'STVS Unterhaltsreinigung'!$F$66</f>
        <v>#DIV/0!</v>
      </c>
      <c r="N93" s="123"/>
      <c r="O93" s="124">
        <f>Tabelle13[[#This Row],[Boden-
fläche
(m²)]]*Tabelle13[[#This Row],[Reinigungs-
tage/Jahr]]</f>
        <v>0</v>
      </c>
      <c r="P93" s="124">
        <f>IFERROR(Tabelle13[[#This Row],[Reinigungs-
fläche
(m²/Jahr)]]/Tabelle13[[#This Row],[Richtwert
(m²/h)]],0)</f>
        <v>0</v>
      </c>
      <c r="Q93" s="125">
        <f>IFERROR(Tabelle13[[#This Row],[Reinigungs-
zeit
(h/Jahr)]]*Tabelle13[[#This Row],[Stunden-verr.-satz
(€)]],0)</f>
        <v>0</v>
      </c>
    </row>
    <row r="94" spans="1:17" ht="30" x14ac:dyDescent="0.4">
      <c r="A94" s="117">
        <v>88</v>
      </c>
      <c r="B94" s="131" t="s">
        <v>187</v>
      </c>
      <c r="C94" s="132" t="s">
        <v>188</v>
      </c>
      <c r="D94" s="118" t="s">
        <v>545</v>
      </c>
      <c r="E94" s="139" t="s">
        <v>324</v>
      </c>
      <c r="F94" s="138" t="s">
        <v>331</v>
      </c>
      <c r="G94" s="136" t="s">
        <v>337</v>
      </c>
      <c r="H94" s="137">
        <v>3.51</v>
      </c>
      <c r="I94" s="127"/>
      <c r="J94" s="121" t="s">
        <v>142</v>
      </c>
      <c r="K94" s="120" t="s">
        <v>339</v>
      </c>
      <c r="L94" s="120">
        <v>0</v>
      </c>
      <c r="M94" s="129" t="e">
        <f>'STVS Unterhaltsreinigung'!$F$66</f>
        <v>#DIV/0!</v>
      </c>
      <c r="N94" s="123"/>
      <c r="O94" s="124">
        <f>Tabelle13[[#This Row],[Boden-
fläche
(m²)]]*Tabelle13[[#This Row],[Reinigungs-
tage/Jahr]]</f>
        <v>0</v>
      </c>
      <c r="P94" s="124">
        <f>IFERROR(Tabelle13[[#This Row],[Reinigungs-
fläche
(m²/Jahr)]]/Tabelle13[[#This Row],[Richtwert
(m²/h)]],0)</f>
        <v>0</v>
      </c>
      <c r="Q94" s="125">
        <f>IFERROR(Tabelle13[[#This Row],[Reinigungs-
zeit
(h/Jahr)]]*Tabelle13[[#This Row],[Stunden-verr.-satz
(€)]],0)</f>
        <v>0</v>
      </c>
    </row>
    <row r="95" spans="1:17" ht="15" x14ac:dyDescent="0.4">
      <c r="A95" s="117">
        <v>89</v>
      </c>
      <c r="B95" s="131" t="s">
        <v>187</v>
      </c>
      <c r="C95" s="132" t="s">
        <v>188</v>
      </c>
      <c r="D95" s="118" t="s">
        <v>545</v>
      </c>
      <c r="E95" s="139" t="s">
        <v>325</v>
      </c>
      <c r="F95" s="138" t="s">
        <v>179</v>
      </c>
      <c r="G95" s="138" t="s">
        <v>181</v>
      </c>
      <c r="H95" s="137">
        <v>30.32</v>
      </c>
      <c r="I95" s="127"/>
      <c r="J95" s="121" t="s">
        <v>143</v>
      </c>
      <c r="K95" s="120" t="s">
        <v>182</v>
      </c>
      <c r="L95" s="120">
        <v>252</v>
      </c>
      <c r="M95" s="129" t="e">
        <f>'STVS Unterhaltsreinigung'!$F$66</f>
        <v>#DIV/0!</v>
      </c>
      <c r="N95" s="123"/>
      <c r="O95" s="124">
        <f>Tabelle13[[#This Row],[Boden-
fläche
(m²)]]*Tabelle13[[#This Row],[Reinigungs-
tage/Jahr]]</f>
        <v>7640.64</v>
      </c>
      <c r="P95" s="124">
        <f>IFERROR(Tabelle13[[#This Row],[Reinigungs-
fläche
(m²/Jahr)]]/Tabelle13[[#This Row],[Richtwert
(m²/h)]],0)</f>
        <v>0</v>
      </c>
      <c r="Q95" s="125">
        <f>IFERROR(Tabelle13[[#This Row],[Reinigungs-
zeit
(h/Jahr)]]*Tabelle13[[#This Row],[Stunden-verr.-satz
(€)]],0)</f>
        <v>0</v>
      </c>
    </row>
    <row r="96" spans="1:17" ht="30" x14ac:dyDescent="0.4">
      <c r="A96" s="117">
        <v>90</v>
      </c>
      <c r="B96" s="131" t="s">
        <v>187</v>
      </c>
      <c r="C96" s="132" t="s">
        <v>188</v>
      </c>
      <c r="D96" s="118" t="s">
        <v>545</v>
      </c>
      <c r="E96" s="139" t="s">
        <v>326</v>
      </c>
      <c r="F96" s="136" t="s">
        <v>215</v>
      </c>
      <c r="G96" s="138" t="s">
        <v>333</v>
      </c>
      <c r="H96" s="137">
        <v>52.82</v>
      </c>
      <c r="I96" s="127"/>
      <c r="J96" s="121" t="s">
        <v>154</v>
      </c>
      <c r="K96" s="120" t="s">
        <v>538</v>
      </c>
      <c r="L96" s="156">
        <v>50.4</v>
      </c>
      <c r="M96" s="129" t="e">
        <f>'STVS Unterhaltsreinigung'!$F$66</f>
        <v>#DIV/0!</v>
      </c>
      <c r="N96" s="123"/>
      <c r="O96" s="124">
        <f>Tabelle13[[#This Row],[Boden-
fläche
(m²)]]*Tabelle13[[#This Row],[Reinigungs-
tage/Jahr]]</f>
        <v>2662.1280000000002</v>
      </c>
      <c r="P96" s="124">
        <f>IFERROR(Tabelle13[[#This Row],[Reinigungs-
fläche
(m²/Jahr)]]/Tabelle13[[#This Row],[Richtwert
(m²/h)]],0)</f>
        <v>0</v>
      </c>
      <c r="Q96" s="125">
        <f>IFERROR(Tabelle13[[#This Row],[Reinigungs-
zeit
(h/Jahr)]]*Tabelle13[[#This Row],[Stunden-verr.-satz
(€)]],0)</f>
        <v>0</v>
      </c>
    </row>
    <row r="97" spans="1:17" ht="15" x14ac:dyDescent="0.4">
      <c r="A97" s="117">
        <v>91</v>
      </c>
      <c r="B97" s="131" t="s">
        <v>187</v>
      </c>
      <c r="C97" s="132" t="s">
        <v>188</v>
      </c>
      <c r="D97" s="118" t="s">
        <v>545</v>
      </c>
      <c r="E97" s="139" t="s">
        <v>327</v>
      </c>
      <c r="F97" s="136" t="s">
        <v>215</v>
      </c>
      <c r="G97" s="138" t="s">
        <v>181</v>
      </c>
      <c r="H97" s="137">
        <v>64.25</v>
      </c>
      <c r="I97" s="127"/>
      <c r="J97" s="121" t="s">
        <v>154</v>
      </c>
      <c r="K97" s="120" t="s">
        <v>538</v>
      </c>
      <c r="L97" s="156">
        <v>50.4</v>
      </c>
      <c r="M97" s="129" t="e">
        <f>'STVS Unterhaltsreinigung'!$F$66</f>
        <v>#DIV/0!</v>
      </c>
      <c r="N97" s="123"/>
      <c r="O97" s="124">
        <f>Tabelle13[[#This Row],[Boden-
fläche
(m²)]]*Tabelle13[[#This Row],[Reinigungs-
tage/Jahr]]</f>
        <v>3238.2</v>
      </c>
      <c r="P97" s="124">
        <f>IFERROR(Tabelle13[[#This Row],[Reinigungs-
fläche
(m²/Jahr)]]/Tabelle13[[#This Row],[Richtwert
(m²/h)]],0)</f>
        <v>0</v>
      </c>
      <c r="Q97" s="125">
        <f>IFERROR(Tabelle13[[#This Row],[Reinigungs-
zeit
(h/Jahr)]]*Tabelle13[[#This Row],[Stunden-verr.-satz
(€)]],0)</f>
        <v>0</v>
      </c>
    </row>
    <row r="98" spans="1:17" ht="15" x14ac:dyDescent="0.4">
      <c r="A98" s="117">
        <v>92</v>
      </c>
      <c r="B98" s="131" t="s">
        <v>187</v>
      </c>
      <c r="C98" s="132" t="s">
        <v>188</v>
      </c>
      <c r="D98" s="118" t="s">
        <v>545</v>
      </c>
      <c r="E98" s="139" t="s">
        <v>328</v>
      </c>
      <c r="F98" s="138" t="s">
        <v>199</v>
      </c>
      <c r="G98" s="138" t="s">
        <v>181</v>
      </c>
      <c r="H98" s="137">
        <v>18.89</v>
      </c>
      <c r="I98" s="127"/>
      <c r="J98" s="121" t="s">
        <v>143</v>
      </c>
      <c r="K98" s="120" t="s">
        <v>182</v>
      </c>
      <c r="L98" s="120">
        <v>252</v>
      </c>
      <c r="M98" s="129" t="e">
        <f>'STVS Unterhaltsreinigung'!$F$66</f>
        <v>#DIV/0!</v>
      </c>
      <c r="N98" s="123"/>
      <c r="O98" s="124">
        <f>Tabelle13[[#This Row],[Boden-
fläche
(m²)]]*Tabelle13[[#This Row],[Reinigungs-
tage/Jahr]]</f>
        <v>4760.28</v>
      </c>
      <c r="P98" s="124">
        <f>IFERROR(Tabelle13[[#This Row],[Reinigungs-
fläche
(m²/Jahr)]]/Tabelle13[[#This Row],[Richtwert
(m²/h)]],0)</f>
        <v>0</v>
      </c>
      <c r="Q98" s="125">
        <f>IFERROR(Tabelle13[[#This Row],[Reinigungs-
zeit
(h/Jahr)]]*Tabelle13[[#This Row],[Stunden-verr.-satz
(€)]],0)</f>
        <v>0</v>
      </c>
    </row>
    <row r="99" spans="1:17" ht="15" x14ac:dyDescent="0.4">
      <c r="A99" s="117">
        <v>93</v>
      </c>
      <c r="B99" s="131" t="s">
        <v>187</v>
      </c>
      <c r="C99" s="132" t="s">
        <v>188</v>
      </c>
      <c r="D99" s="118" t="s">
        <v>545</v>
      </c>
      <c r="E99" s="139" t="s">
        <v>329</v>
      </c>
      <c r="F99" s="138" t="s">
        <v>199</v>
      </c>
      <c r="G99" s="138" t="s">
        <v>181</v>
      </c>
      <c r="H99" s="137">
        <v>34.68</v>
      </c>
      <c r="I99" s="127"/>
      <c r="J99" s="121" t="s">
        <v>143</v>
      </c>
      <c r="K99" s="120" t="s">
        <v>182</v>
      </c>
      <c r="L99" s="120">
        <v>252</v>
      </c>
      <c r="M99" s="129" t="e">
        <f>'STVS Unterhaltsreinigung'!$F$66</f>
        <v>#DIV/0!</v>
      </c>
      <c r="N99" s="123"/>
      <c r="O99" s="124">
        <f>Tabelle13[[#This Row],[Boden-
fläche
(m²)]]*Tabelle13[[#This Row],[Reinigungs-
tage/Jahr]]</f>
        <v>8739.36</v>
      </c>
      <c r="P99" s="124">
        <f>IFERROR(Tabelle13[[#This Row],[Reinigungs-
fläche
(m²/Jahr)]]/Tabelle13[[#This Row],[Richtwert
(m²/h)]],0)</f>
        <v>0</v>
      </c>
      <c r="Q99" s="125">
        <f>IFERROR(Tabelle13[[#This Row],[Reinigungs-
zeit
(h/Jahr)]]*Tabelle13[[#This Row],[Stunden-verr.-satz
(€)]],0)</f>
        <v>0</v>
      </c>
    </row>
    <row r="100" spans="1:17" ht="15" x14ac:dyDescent="0.4">
      <c r="A100" s="117">
        <v>94</v>
      </c>
      <c r="B100" s="131" t="s">
        <v>187</v>
      </c>
      <c r="C100" s="132" t="s">
        <v>238</v>
      </c>
      <c r="D100" s="126"/>
      <c r="E100" s="140">
        <v>1</v>
      </c>
      <c r="F100" s="136" t="s">
        <v>220</v>
      </c>
      <c r="G100" s="138" t="s">
        <v>181</v>
      </c>
      <c r="H100" s="137">
        <v>43.7</v>
      </c>
      <c r="I100" s="127"/>
      <c r="J100" s="121" t="s">
        <v>143</v>
      </c>
      <c r="K100" s="120" t="s">
        <v>182</v>
      </c>
      <c r="L100" s="120">
        <v>252</v>
      </c>
      <c r="M100" s="129" t="e">
        <f>'STVS Unterhaltsreinigung'!$F$66</f>
        <v>#DIV/0!</v>
      </c>
      <c r="N100" s="123"/>
      <c r="O100" s="124">
        <f>Tabelle13[[#This Row],[Boden-
fläche
(m²)]]*Tabelle13[[#This Row],[Reinigungs-
tage/Jahr]]</f>
        <v>11012.400000000001</v>
      </c>
      <c r="P100" s="124">
        <f>IFERROR(Tabelle13[[#This Row],[Reinigungs-
fläche
(m²/Jahr)]]/Tabelle13[[#This Row],[Richtwert
(m²/h)]],0)</f>
        <v>0</v>
      </c>
      <c r="Q100" s="125">
        <f>IFERROR(Tabelle13[[#This Row],[Reinigungs-
zeit
(h/Jahr)]]*Tabelle13[[#This Row],[Stunden-verr.-satz
(€)]],0)</f>
        <v>0</v>
      </c>
    </row>
    <row r="101" spans="1:17" ht="15" x14ac:dyDescent="0.4">
      <c r="A101" s="117">
        <v>95</v>
      </c>
      <c r="B101" s="131" t="s">
        <v>187</v>
      </c>
      <c r="C101" s="132" t="s">
        <v>238</v>
      </c>
      <c r="D101" s="126"/>
      <c r="E101" s="140">
        <v>2</v>
      </c>
      <c r="F101" s="136" t="s">
        <v>221</v>
      </c>
      <c r="G101" s="138" t="s">
        <v>181</v>
      </c>
      <c r="H101" s="137">
        <v>44.48</v>
      </c>
      <c r="I101" s="127"/>
      <c r="J101" s="121" t="s">
        <v>154</v>
      </c>
      <c r="K101" s="120" t="s">
        <v>538</v>
      </c>
      <c r="L101" s="156">
        <v>50.4</v>
      </c>
      <c r="M101" s="129" t="e">
        <f>'STVS Unterhaltsreinigung'!$F$66</f>
        <v>#DIV/0!</v>
      </c>
      <c r="N101" s="123"/>
      <c r="O101" s="124">
        <f>Tabelle13[[#This Row],[Boden-
fläche
(m²)]]*Tabelle13[[#This Row],[Reinigungs-
tage/Jahr]]</f>
        <v>2241.7919999999999</v>
      </c>
      <c r="P101" s="124">
        <f>IFERROR(Tabelle13[[#This Row],[Reinigungs-
fläche
(m²/Jahr)]]/Tabelle13[[#This Row],[Richtwert
(m²/h)]],0)</f>
        <v>0</v>
      </c>
      <c r="Q101" s="125">
        <f>IFERROR(Tabelle13[[#This Row],[Reinigungs-
zeit
(h/Jahr)]]*Tabelle13[[#This Row],[Stunden-verr.-satz
(€)]],0)</f>
        <v>0</v>
      </c>
    </row>
    <row r="102" spans="1:17" ht="15" x14ac:dyDescent="0.4">
      <c r="A102" s="117">
        <v>96</v>
      </c>
      <c r="B102" s="131" t="s">
        <v>187</v>
      </c>
      <c r="C102" s="132" t="s">
        <v>238</v>
      </c>
      <c r="D102" s="126"/>
      <c r="E102" s="140">
        <v>3</v>
      </c>
      <c r="F102" s="136" t="s">
        <v>222</v>
      </c>
      <c r="G102" s="138" t="s">
        <v>181</v>
      </c>
      <c r="H102" s="137">
        <v>34.619999999999997</v>
      </c>
      <c r="I102" s="127"/>
      <c r="J102" s="121" t="s">
        <v>154</v>
      </c>
      <c r="K102" s="120" t="s">
        <v>538</v>
      </c>
      <c r="L102" s="156">
        <v>50.4</v>
      </c>
      <c r="M102" s="129" t="e">
        <f>'STVS Unterhaltsreinigung'!$F$66</f>
        <v>#DIV/0!</v>
      </c>
      <c r="N102" s="123"/>
      <c r="O102" s="124">
        <f>Tabelle13[[#This Row],[Boden-
fläche
(m²)]]*Tabelle13[[#This Row],[Reinigungs-
tage/Jahr]]</f>
        <v>1744.8479999999997</v>
      </c>
      <c r="P102" s="124">
        <f>IFERROR(Tabelle13[[#This Row],[Reinigungs-
fläche
(m²/Jahr)]]/Tabelle13[[#This Row],[Richtwert
(m²/h)]],0)</f>
        <v>0</v>
      </c>
      <c r="Q102" s="125">
        <f>IFERROR(Tabelle13[[#This Row],[Reinigungs-
zeit
(h/Jahr)]]*Tabelle13[[#This Row],[Stunden-verr.-satz
(€)]],0)</f>
        <v>0</v>
      </c>
    </row>
    <row r="103" spans="1:17" ht="15" x14ac:dyDescent="0.4">
      <c r="A103" s="117">
        <v>97</v>
      </c>
      <c r="B103" s="131" t="s">
        <v>187</v>
      </c>
      <c r="C103" s="132" t="s">
        <v>238</v>
      </c>
      <c r="D103" s="126"/>
      <c r="E103" s="139" t="s">
        <v>330</v>
      </c>
      <c r="F103" s="136" t="s">
        <v>223</v>
      </c>
      <c r="G103" s="138" t="s">
        <v>181</v>
      </c>
      <c r="H103" s="137">
        <v>168.21</v>
      </c>
      <c r="I103" s="127"/>
      <c r="J103" s="121" t="s">
        <v>154</v>
      </c>
      <c r="K103" s="120" t="s">
        <v>538</v>
      </c>
      <c r="L103" s="156">
        <v>50.4</v>
      </c>
      <c r="M103" s="129" t="e">
        <f>'STVS Unterhaltsreinigung'!$F$66</f>
        <v>#DIV/0!</v>
      </c>
      <c r="N103" s="123"/>
      <c r="O103" s="124">
        <f>Tabelle13[[#This Row],[Boden-
fläche
(m²)]]*Tabelle13[[#This Row],[Reinigungs-
tage/Jahr]]</f>
        <v>8477.7839999999997</v>
      </c>
      <c r="P103" s="124">
        <f>IFERROR(Tabelle13[[#This Row],[Reinigungs-
fläche
(m²/Jahr)]]/Tabelle13[[#This Row],[Richtwert
(m²/h)]],0)</f>
        <v>0</v>
      </c>
      <c r="Q103" s="125">
        <f>IFERROR(Tabelle13[[#This Row],[Reinigungs-
zeit
(h/Jahr)]]*Tabelle13[[#This Row],[Stunden-verr.-satz
(€)]],0)</f>
        <v>0</v>
      </c>
    </row>
    <row r="104" spans="1:17" ht="15" x14ac:dyDescent="0.4">
      <c r="A104" s="117">
        <v>98</v>
      </c>
      <c r="B104" s="131" t="s">
        <v>187</v>
      </c>
      <c r="C104" s="132" t="s">
        <v>238</v>
      </c>
      <c r="D104" s="126"/>
      <c r="E104" s="140">
        <v>9</v>
      </c>
      <c r="F104" s="136" t="s">
        <v>224</v>
      </c>
      <c r="G104" s="138" t="s">
        <v>181</v>
      </c>
      <c r="H104" s="137">
        <v>4.32</v>
      </c>
      <c r="I104" s="127"/>
      <c r="J104" s="121" t="s">
        <v>142</v>
      </c>
      <c r="K104" s="120" t="s">
        <v>339</v>
      </c>
      <c r="L104" s="120">
        <v>0</v>
      </c>
      <c r="M104" s="129" t="e">
        <f>'STVS Unterhaltsreinigung'!$F$66</f>
        <v>#DIV/0!</v>
      </c>
      <c r="N104" s="123"/>
      <c r="O104" s="124">
        <f>Tabelle13[[#This Row],[Boden-
fläche
(m²)]]*Tabelle13[[#This Row],[Reinigungs-
tage/Jahr]]</f>
        <v>0</v>
      </c>
      <c r="P104" s="124">
        <f>IFERROR(Tabelle13[[#This Row],[Reinigungs-
fläche
(m²/Jahr)]]/Tabelle13[[#This Row],[Richtwert
(m²/h)]],0)</f>
        <v>0</v>
      </c>
      <c r="Q104" s="125">
        <f>IFERROR(Tabelle13[[#This Row],[Reinigungs-
zeit
(h/Jahr)]]*Tabelle13[[#This Row],[Stunden-verr.-satz
(€)]],0)</f>
        <v>0</v>
      </c>
    </row>
    <row r="105" spans="1:17" ht="30" x14ac:dyDescent="0.4">
      <c r="A105" s="117">
        <v>99</v>
      </c>
      <c r="B105" s="131" t="s">
        <v>187</v>
      </c>
      <c r="C105" s="132" t="s">
        <v>238</v>
      </c>
      <c r="D105" s="126"/>
      <c r="E105" s="140">
        <v>10</v>
      </c>
      <c r="F105" s="136" t="s">
        <v>225</v>
      </c>
      <c r="G105" s="136" t="s">
        <v>337</v>
      </c>
      <c r="H105" s="137">
        <v>18.82</v>
      </c>
      <c r="I105" s="127"/>
      <c r="J105" s="128" t="s">
        <v>144</v>
      </c>
      <c r="K105" s="120" t="s">
        <v>182</v>
      </c>
      <c r="L105" s="120">
        <v>252</v>
      </c>
      <c r="M105" s="129" t="e">
        <f>'STVS Unterhaltsreinigung'!$F$66</f>
        <v>#DIV/0!</v>
      </c>
      <c r="N105" s="123"/>
      <c r="O105" s="124">
        <f>Tabelle13[[#This Row],[Boden-
fläche
(m²)]]*Tabelle13[[#This Row],[Reinigungs-
tage/Jahr]]</f>
        <v>4742.6400000000003</v>
      </c>
      <c r="P105" s="124">
        <f>IFERROR(Tabelle13[[#This Row],[Reinigungs-
fläche
(m²/Jahr)]]/Tabelle13[[#This Row],[Richtwert
(m²/h)]],0)</f>
        <v>0</v>
      </c>
      <c r="Q105" s="125">
        <f>IFERROR(Tabelle13[[#This Row],[Reinigungs-
zeit
(h/Jahr)]]*Tabelle13[[#This Row],[Stunden-verr.-satz
(€)]],0)</f>
        <v>0</v>
      </c>
    </row>
    <row r="106" spans="1:17" ht="15" x14ac:dyDescent="0.4">
      <c r="A106" s="117">
        <v>100</v>
      </c>
      <c r="B106" s="131" t="s">
        <v>187</v>
      </c>
      <c r="C106" s="132" t="s">
        <v>238</v>
      </c>
      <c r="D106" s="126"/>
      <c r="E106" s="140">
        <v>11</v>
      </c>
      <c r="F106" s="136" t="s">
        <v>226</v>
      </c>
      <c r="G106" s="138" t="s">
        <v>181</v>
      </c>
      <c r="H106" s="141">
        <v>3.8</v>
      </c>
      <c r="I106" s="127"/>
      <c r="J106" s="121" t="s">
        <v>154</v>
      </c>
      <c r="K106" s="120" t="s">
        <v>538</v>
      </c>
      <c r="L106" s="156">
        <v>50.4</v>
      </c>
      <c r="M106" s="129" t="e">
        <f>'STVS Unterhaltsreinigung'!$F$66</f>
        <v>#DIV/0!</v>
      </c>
      <c r="N106" s="123"/>
      <c r="O106" s="124">
        <f>Tabelle13[[#This Row],[Boden-
fläche
(m²)]]*Tabelle13[[#This Row],[Reinigungs-
tage/Jahr]]</f>
        <v>191.51999999999998</v>
      </c>
      <c r="P106" s="124">
        <f>IFERROR(Tabelle13[[#This Row],[Reinigungs-
fläche
(m²/Jahr)]]/Tabelle13[[#This Row],[Richtwert
(m²/h)]],0)</f>
        <v>0</v>
      </c>
      <c r="Q106" s="125">
        <f>IFERROR(Tabelle13[[#This Row],[Reinigungs-
zeit
(h/Jahr)]]*Tabelle13[[#This Row],[Stunden-verr.-satz
(€)]],0)</f>
        <v>0</v>
      </c>
    </row>
    <row r="107" spans="1:17" ht="15" x14ac:dyDescent="0.4">
      <c r="A107" s="117">
        <v>101</v>
      </c>
      <c r="B107" s="131" t="s">
        <v>187</v>
      </c>
      <c r="C107" s="132" t="s">
        <v>238</v>
      </c>
      <c r="D107" s="126"/>
      <c r="E107" s="140">
        <v>13</v>
      </c>
      <c r="F107" s="138" t="s">
        <v>201</v>
      </c>
      <c r="G107" s="138" t="s">
        <v>181</v>
      </c>
      <c r="H107" s="137">
        <v>28.77</v>
      </c>
      <c r="I107" s="127"/>
      <c r="J107" s="121" t="s">
        <v>154</v>
      </c>
      <c r="K107" s="120" t="s">
        <v>538</v>
      </c>
      <c r="L107" s="156">
        <v>50.4</v>
      </c>
      <c r="M107" s="129" t="e">
        <f>'STVS Unterhaltsreinigung'!$F$66</f>
        <v>#DIV/0!</v>
      </c>
      <c r="N107" s="123"/>
      <c r="O107" s="124">
        <f>Tabelle13[[#This Row],[Boden-
fläche
(m²)]]*Tabelle13[[#This Row],[Reinigungs-
tage/Jahr]]</f>
        <v>1450.008</v>
      </c>
      <c r="P107" s="124">
        <f>IFERROR(Tabelle13[[#This Row],[Reinigungs-
fläche
(m²/Jahr)]]/Tabelle13[[#This Row],[Richtwert
(m²/h)]],0)</f>
        <v>0</v>
      </c>
      <c r="Q107" s="125">
        <f>IFERROR(Tabelle13[[#This Row],[Reinigungs-
zeit
(h/Jahr)]]*Tabelle13[[#This Row],[Stunden-verr.-satz
(€)]],0)</f>
        <v>0</v>
      </c>
    </row>
    <row r="108" spans="1:17" ht="15" x14ac:dyDescent="0.4">
      <c r="A108" s="117">
        <v>102</v>
      </c>
      <c r="B108" s="131" t="s">
        <v>187</v>
      </c>
      <c r="C108" s="132" t="s">
        <v>238</v>
      </c>
      <c r="D108" s="126"/>
      <c r="E108" s="140">
        <v>14</v>
      </c>
      <c r="F108" s="136" t="s">
        <v>227</v>
      </c>
      <c r="G108" s="138" t="s">
        <v>181</v>
      </c>
      <c r="H108" s="137">
        <v>96.76</v>
      </c>
      <c r="I108" s="127"/>
      <c r="J108" s="121" t="s">
        <v>154</v>
      </c>
      <c r="K108" s="120" t="s">
        <v>538</v>
      </c>
      <c r="L108" s="156">
        <v>50.4</v>
      </c>
      <c r="M108" s="129" t="e">
        <f>'STVS Unterhaltsreinigung'!$F$66</f>
        <v>#DIV/0!</v>
      </c>
      <c r="N108" s="123"/>
      <c r="O108" s="124">
        <f>Tabelle13[[#This Row],[Boden-
fläche
(m²)]]*Tabelle13[[#This Row],[Reinigungs-
tage/Jahr]]</f>
        <v>4876.7039999999997</v>
      </c>
      <c r="P108" s="124">
        <f>IFERROR(Tabelle13[[#This Row],[Reinigungs-
fläche
(m²/Jahr)]]/Tabelle13[[#This Row],[Richtwert
(m²/h)]],0)</f>
        <v>0</v>
      </c>
      <c r="Q108" s="125">
        <f>IFERROR(Tabelle13[[#This Row],[Reinigungs-
zeit
(h/Jahr)]]*Tabelle13[[#This Row],[Stunden-verr.-satz
(€)]],0)</f>
        <v>0</v>
      </c>
    </row>
    <row r="109" spans="1:17" ht="15" x14ac:dyDescent="0.4">
      <c r="A109" s="117">
        <v>103</v>
      </c>
      <c r="B109" s="131" t="s">
        <v>187</v>
      </c>
      <c r="C109" s="132" t="s">
        <v>238</v>
      </c>
      <c r="D109" s="126"/>
      <c r="E109" s="140">
        <v>15</v>
      </c>
      <c r="F109" s="136" t="s">
        <v>228</v>
      </c>
      <c r="G109" s="138" t="s">
        <v>181</v>
      </c>
      <c r="H109" s="142">
        <v>0</v>
      </c>
      <c r="I109" s="127"/>
      <c r="J109" s="121" t="s">
        <v>154</v>
      </c>
      <c r="K109" s="120" t="s">
        <v>538</v>
      </c>
      <c r="L109" s="156">
        <v>50.4</v>
      </c>
      <c r="M109" s="129" t="e">
        <f>'STVS Unterhaltsreinigung'!$F$66</f>
        <v>#DIV/0!</v>
      </c>
      <c r="N109" s="123"/>
      <c r="O109" s="124">
        <f>Tabelle13[[#This Row],[Boden-
fläche
(m²)]]*Tabelle13[[#This Row],[Reinigungs-
tage/Jahr]]</f>
        <v>0</v>
      </c>
      <c r="P109" s="124">
        <f>IFERROR(Tabelle13[[#This Row],[Reinigungs-
fläche
(m²/Jahr)]]/Tabelle13[[#This Row],[Richtwert
(m²/h)]],0)</f>
        <v>0</v>
      </c>
      <c r="Q109" s="125">
        <f>IFERROR(Tabelle13[[#This Row],[Reinigungs-
zeit
(h/Jahr)]]*Tabelle13[[#This Row],[Stunden-verr.-satz
(€)]],0)</f>
        <v>0</v>
      </c>
    </row>
    <row r="110" spans="1:17" ht="15" x14ac:dyDescent="0.4">
      <c r="A110" s="117">
        <v>104</v>
      </c>
      <c r="B110" s="131" t="s">
        <v>187</v>
      </c>
      <c r="C110" s="132" t="s">
        <v>238</v>
      </c>
      <c r="D110" s="126"/>
      <c r="E110" s="140">
        <v>16</v>
      </c>
      <c r="F110" s="136" t="s">
        <v>229</v>
      </c>
      <c r="G110" s="138" t="s">
        <v>181</v>
      </c>
      <c r="H110" s="142">
        <v>0</v>
      </c>
      <c r="I110" s="127"/>
      <c r="J110" s="121" t="s">
        <v>154</v>
      </c>
      <c r="K110" s="120" t="s">
        <v>538</v>
      </c>
      <c r="L110" s="156">
        <v>50.4</v>
      </c>
      <c r="M110" s="129" t="e">
        <f>'STVS Unterhaltsreinigung'!$F$66</f>
        <v>#DIV/0!</v>
      </c>
      <c r="N110" s="123"/>
      <c r="O110" s="124">
        <f>Tabelle13[[#This Row],[Boden-
fläche
(m²)]]*Tabelle13[[#This Row],[Reinigungs-
tage/Jahr]]</f>
        <v>0</v>
      </c>
      <c r="P110" s="124">
        <f>IFERROR(Tabelle13[[#This Row],[Reinigungs-
fläche
(m²/Jahr)]]/Tabelle13[[#This Row],[Richtwert
(m²/h)]],0)</f>
        <v>0</v>
      </c>
      <c r="Q110" s="125">
        <f>IFERROR(Tabelle13[[#This Row],[Reinigungs-
zeit
(h/Jahr)]]*Tabelle13[[#This Row],[Stunden-verr.-satz
(€)]],0)</f>
        <v>0</v>
      </c>
    </row>
    <row r="111" spans="1:17" ht="15" x14ac:dyDescent="0.4">
      <c r="A111" s="117">
        <v>105</v>
      </c>
      <c r="B111" s="131" t="s">
        <v>187</v>
      </c>
      <c r="C111" s="132" t="s">
        <v>238</v>
      </c>
      <c r="D111" s="126"/>
      <c r="E111" s="140">
        <v>17</v>
      </c>
      <c r="F111" s="136" t="s">
        <v>230</v>
      </c>
      <c r="G111" s="138" t="s">
        <v>181</v>
      </c>
      <c r="H111" s="137">
        <v>94.07</v>
      </c>
      <c r="I111" s="127"/>
      <c r="J111" s="121" t="s">
        <v>154</v>
      </c>
      <c r="K111" s="120" t="s">
        <v>538</v>
      </c>
      <c r="L111" s="156">
        <v>50.4</v>
      </c>
      <c r="M111" s="129" t="e">
        <f>'STVS Unterhaltsreinigung'!$F$66</f>
        <v>#DIV/0!</v>
      </c>
      <c r="N111" s="123"/>
      <c r="O111" s="124">
        <f>Tabelle13[[#This Row],[Boden-
fläche
(m²)]]*Tabelle13[[#This Row],[Reinigungs-
tage/Jahr]]</f>
        <v>4741.1279999999997</v>
      </c>
      <c r="P111" s="124">
        <f>IFERROR(Tabelle13[[#This Row],[Reinigungs-
fläche
(m²/Jahr)]]/Tabelle13[[#This Row],[Richtwert
(m²/h)]],0)</f>
        <v>0</v>
      </c>
      <c r="Q111" s="125">
        <f>IFERROR(Tabelle13[[#This Row],[Reinigungs-
zeit
(h/Jahr)]]*Tabelle13[[#This Row],[Stunden-verr.-satz
(€)]],0)</f>
        <v>0</v>
      </c>
    </row>
    <row r="112" spans="1:17" ht="15" x14ac:dyDescent="0.4">
      <c r="A112" s="117">
        <v>106</v>
      </c>
      <c r="B112" s="131" t="s">
        <v>187</v>
      </c>
      <c r="C112" s="132" t="s">
        <v>238</v>
      </c>
      <c r="D112" s="126"/>
      <c r="E112" s="140">
        <v>18</v>
      </c>
      <c r="F112" s="136" t="s">
        <v>231</v>
      </c>
      <c r="G112" s="138" t="s">
        <v>181</v>
      </c>
      <c r="H112" s="142">
        <v>0</v>
      </c>
      <c r="I112" s="127"/>
      <c r="J112" s="121" t="s">
        <v>154</v>
      </c>
      <c r="K112" s="120" t="s">
        <v>538</v>
      </c>
      <c r="L112" s="156">
        <v>50.4</v>
      </c>
      <c r="M112" s="129" t="e">
        <f>'STVS Unterhaltsreinigung'!$F$66</f>
        <v>#DIV/0!</v>
      </c>
      <c r="N112" s="123"/>
      <c r="O112" s="124">
        <f>Tabelle13[[#This Row],[Boden-
fläche
(m²)]]*Tabelle13[[#This Row],[Reinigungs-
tage/Jahr]]</f>
        <v>0</v>
      </c>
      <c r="P112" s="124">
        <f>IFERROR(Tabelle13[[#This Row],[Reinigungs-
fläche
(m²/Jahr)]]/Tabelle13[[#This Row],[Richtwert
(m²/h)]],0)</f>
        <v>0</v>
      </c>
      <c r="Q112" s="125">
        <f>IFERROR(Tabelle13[[#This Row],[Reinigungs-
zeit
(h/Jahr)]]*Tabelle13[[#This Row],[Stunden-verr.-satz
(€)]],0)</f>
        <v>0</v>
      </c>
    </row>
    <row r="113" spans="1:17" ht="15" x14ac:dyDescent="0.4">
      <c r="A113" s="117">
        <v>107</v>
      </c>
      <c r="B113" s="131" t="s">
        <v>187</v>
      </c>
      <c r="C113" s="132" t="s">
        <v>238</v>
      </c>
      <c r="D113" s="126"/>
      <c r="E113" s="140">
        <v>19</v>
      </c>
      <c r="F113" s="136" t="s">
        <v>232</v>
      </c>
      <c r="G113" s="138" t="s">
        <v>181</v>
      </c>
      <c r="H113" s="137">
        <v>8.58</v>
      </c>
      <c r="I113" s="127"/>
      <c r="J113" s="121" t="s">
        <v>154</v>
      </c>
      <c r="K113" s="120" t="s">
        <v>538</v>
      </c>
      <c r="L113" s="156">
        <v>50.4</v>
      </c>
      <c r="M113" s="129" t="e">
        <f>'STVS Unterhaltsreinigung'!$F$66</f>
        <v>#DIV/0!</v>
      </c>
      <c r="N113" s="123"/>
      <c r="O113" s="124">
        <f>Tabelle13[[#This Row],[Boden-
fläche
(m²)]]*Tabelle13[[#This Row],[Reinigungs-
tage/Jahr]]</f>
        <v>432.43200000000002</v>
      </c>
      <c r="P113" s="124">
        <f>IFERROR(Tabelle13[[#This Row],[Reinigungs-
fläche
(m²/Jahr)]]/Tabelle13[[#This Row],[Richtwert
(m²/h)]],0)</f>
        <v>0</v>
      </c>
      <c r="Q113" s="125">
        <f>IFERROR(Tabelle13[[#This Row],[Reinigungs-
zeit
(h/Jahr)]]*Tabelle13[[#This Row],[Stunden-verr.-satz
(€)]],0)</f>
        <v>0</v>
      </c>
    </row>
    <row r="114" spans="1:17" ht="30" x14ac:dyDescent="0.4">
      <c r="A114" s="117">
        <v>108</v>
      </c>
      <c r="B114" s="131" t="s">
        <v>187</v>
      </c>
      <c r="C114" s="132" t="s">
        <v>238</v>
      </c>
      <c r="D114" s="126"/>
      <c r="E114" s="140">
        <v>20</v>
      </c>
      <c r="F114" s="136" t="s">
        <v>233</v>
      </c>
      <c r="G114" s="136" t="s">
        <v>337</v>
      </c>
      <c r="H114" s="137">
        <v>15.01</v>
      </c>
      <c r="I114" s="127"/>
      <c r="J114" s="128" t="s">
        <v>144</v>
      </c>
      <c r="K114" s="120" t="s">
        <v>182</v>
      </c>
      <c r="L114" s="120">
        <v>252</v>
      </c>
      <c r="M114" s="129" t="e">
        <f>'STVS Unterhaltsreinigung'!$F$66</f>
        <v>#DIV/0!</v>
      </c>
      <c r="N114" s="123"/>
      <c r="O114" s="124">
        <f>Tabelle13[[#This Row],[Boden-
fläche
(m²)]]*Tabelle13[[#This Row],[Reinigungs-
tage/Jahr]]</f>
        <v>3782.52</v>
      </c>
      <c r="P114" s="124">
        <f>IFERROR(Tabelle13[[#This Row],[Reinigungs-
fläche
(m²/Jahr)]]/Tabelle13[[#This Row],[Richtwert
(m²/h)]],0)</f>
        <v>0</v>
      </c>
      <c r="Q114" s="125">
        <f>IFERROR(Tabelle13[[#This Row],[Reinigungs-
zeit
(h/Jahr)]]*Tabelle13[[#This Row],[Stunden-verr.-satz
(€)]],0)</f>
        <v>0</v>
      </c>
    </row>
    <row r="115" spans="1:17" ht="15" x14ac:dyDescent="0.4">
      <c r="A115" s="117">
        <v>109</v>
      </c>
      <c r="B115" s="131" t="s">
        <v>187</v>
      </c>
      <c r="C115" s="132" t="s">
        <v>238</v>
      </c>
      <c r="D115" s="126"/>
      <c r="E115" s="140">
        <v>21</v>
      </c>
      <c r="F115" s="136" t="s">
        <v>234</v>
      </c>
      <c r="G115" s="138" t="s">
        <v>181</v>
      </c>
      <c r="H115" s="137">
        <v>27.91</v>
      </c>
      <c r="I115" s="127"/>
      <c r="J115" s="121" t="s">
        <v>154</v>
      </c>
      <c r="K115" s="120" t="s">
        <v>538</v>
      </c>
      <c r="L115" s="156">
        <v>50.4</v>
      </c>
      <c r="M115" s="129" t="e">
        <f>'STVS Unterhaltsreinigung'!$F$66</f>
        <v>#DIV/0!</v>
      </c>
      <c r="N115" s="123"/>
      <c r="O115" s="124">
        <f>Tabelle13[[#This Row],[Boden-
fläche
(m²)]]*Tabelle13[[#This Row],[Reinigungs-
tage/Jahr]]</f>
        <v>1406.664</v>
      </c>
      <c r="P115" s="124">
        <f>IFERROR(Tabelle13[[#This Row],[Reinigungs-
fläche
(m²/Jahr)]]/Tabelle13[[#This Row],[Richtwert
(m²/h)]],0)</f>
        <v>0</v>
      </c>
      <c r="Q115" s="125">
        <f>IFERROR(Tabelle13[[#This Row],[Reinigungs-
zeit
(h/Jahr)]]*Tabelle13[[#This Row],[Stunden-verr.-satz
(€)]],0)</f>
        <v>0</v>
      </c>
    </row>
    <row r="116" spans="1:17" ht="15" x14ac:dyDescent="0.4">
      <c r="A116" s="117">
        <v>110</v>
      </c>
      <c r="B116" s="131" t="s">
        <v>187</v>
      </c>
      <c r="C116" s="132" t="s">
        <v>238</v>
      </c>
      <c r="D116" s="126"/>
      <c r="E116" s="140">
        <v>22</v>
      </c>
      <c r="F116" s="136" t="s">
        <v>235</v>
      </c>
      <c r="G116" s="138" t="s">
        <v>181</v>
      </c>
      <c r="H116" s="137">
        <v>23.29</v>
      </c>
      <c r="I116" s="127"/>
      <c r="J116" s="121" t="s">
        <v>154</v>
      </c>
      <c r="K116" s="120" t="s">
        <v>182</v>
      </c>
      <c r="L116" s="156">
        <v>252</v>
      </c>
      <c r="M116" s="129" t="e">
        <f>'STVS Unterhaltsreinigung'!$F$66</f>
        <v>#DIV/0!</v>
      </c>
      <c r="N116" s="123"/>
      <c r="O116" s="124">
        <f>Tabelle13[[#This Row],[Boden-
fläche
(m²)]]*Tabelle13[[#This Row],[Reinigungs-
tage/Jahr]]</f>
        <v>5869.08</v>
      </c>
      <c r="P116" s="124">
        <f>IFERROR(Tabelle13[[#This Row],[Reinigungs-
fläche
(m²/Jahr)]]/Tabelle13[[#This Row],[Richtwert
(m²/h)]],0)</f>
        <v>0</v>
      </c>
      <c r="Q116" s="125">
        <f>IFERROR(Tabelle13[[#This Row],[Reinigungs-
zeit
(h/Jahr)]]*Tabelle13[[#This Row],[Stunden-verr.-satz
(€)]],0)</f>
        <v>0</v>
      </c>
    </row>
    <row r="117" spans="1:17" ht="15" x14ac:dyDescent="0.4">
      <c r="A117" s="117">
        <v>111</v>
      </c>
      <c r="B117" s="131" t="s">
        <v>187</v>
      </c>
      <c r="C117" s="132" t="s">
        <v>238</v>
      </c>
      <c r="D117" s="126"/>
      <c r="E117" s="140">
        <v>23</v>
      </c>
      <c r="F117" s="138" t="s">
        <v>202</v>
      </c>
      <c r="G117" s="138" t="s">
        <v>181</v>
      </c>
      <c r="H117" s="137">
        <v>39.24</v>
      </c>
      <c r="I117" s="127"/>
      <c r="J117" s="121" t="s">
        <v>143</v>
      </c>
      <c r="K117" s="120" t="s">
        <v>182</v>
      </c>
      <c r="L117" s="120">
        <v>252</v>
      </c>
      <c r="M117" s="129" t="e">
        <f>'STVS Unterhaltsreinigung'!$F$66</f>
        <v>#DIV/0!</v>
      </c>
      <c r="N117" s="123"/>
      <c r="O117" s="124">
        <f>Tabelle13[[#This Row],[Boden-
fläche
(m²)]]*Tabelle13[[#This Row],[Reinigungs-
tage/Jahr]]</f>
        <v>9888.4800000000014</v>
      </c>
      <c r="P117" s="124">
        <f>IFERROR(Tabelle13[[#This Row],[Reinigungs-
fläche
(m²/Jahr)]]/Tabelle13[[#This Row],[Richtwert
(m²/h)]],0)</f>
        <v>0</v>
      </c>
      <c r="Q117" s="125">
        <f>IFERROR(Tabelle13[[#This Row],[Reinigungs-
zeit
(h/Jahr)]]*Tabelle13[[#This Row],[Stunden-verr.-satz
(€)]],0)</f>
        <v>0</v>
      </c>
    </row>
    <row r="118" spans="1:17" ht="15" x14ac:dyDescent="0.4">
      <c r="A118" s="117">
        <v>112</v>
      </c>
      <c r="B118" s="131" t="s">
        <v>187</v>
      </c>
      <c r="C118" s="132" t="s">
        <v>238</v>
      </c>
      <c r="D118" s="126"/>
      <c r="E118" s="140">
        <v>24</v>
      </c>
      <c r="F118" s="136" t="s">
        <v>236</v>
      </c>
      <c r="G118" s="138" t="s">
        <v>141</v>
      </c>
      <c r="H118" s="137">
        <v>12.66</v>
      </c>
      <c r="I118" s="127"/>
      <c r="J118" s="121" t="s">
        <v>140</v>
      </c>
      <c r="K118" s="120" t="s">
        <v>182</v>
      </c>
      <c r="L118" s="120">
        <v>252</v>
      </c>
      <c r="M118" s="129" t="e">
        <f>'STVS Unterhaltsreinigung'!$F$66</f>
        <v>#DIV/0!</v>
      </c>
      <c r="N118" s="123"/>
      <c r="O118" s="124">
        <f>Tabelle13[[#This Row],[Boden-
fläche
(m²)]]*Tabelle13[[#This Row],[Reinigungs-
tage/Jahr]]</f>
        <v>3190.32</v>
      </c>
      <c r="P118" s="124">
        <f>IFERROR(Tabelle13[[#This Row],[Reinigungs-
fläche
(m²/Jahr)]]/Tabelle13[[#This Row],[Richtwert
(m²/h)]],0)</f>
        <v>0</v>
      </c>
      <c r="Q118" s="125">
        <f>IFERROR(Tabelle13[[#This Row],[Reinigungs-
zeit
(h/Jahr)]]*Tabelle13[[#This Row],[Stunden-verr.-satz
(€)]],0)</f>
        <v>0</v>
      </c>
    </row>
    <row r="119" spans="1:17" ht="15" x14ac:dyDescent="0.4">
      <c r="A119" s="117">
        <v>113</v>
      </c>
      <c r="B119" s="131" t="s">
        <v>187</v>
      </c>
      <c r="C119" s="132" t="s">
        <v>238</v>
      </c>
      <c r="D119" s="126"/>
      <c r="E119" s="140">
        <v>25</v>
      </c>
      <c r="F119" s="136" t="s">
        <v>237</v>
      </c>
      <c r="G119" s="138" t="s">
        <v>141</v>
      </c>
      <c r="H119" s="137">
        <v>13.2</v>
      </c>
      <c r="I119" s="127"/>
      <c r="J119" s="121" t="s">
        <v>140</v>
      </c>
      <c r="K119" s="120" t="s">
        <v>182</v>
      </c>
      <c r="L119" s="120">
        <v>252</v>
      </c>
      <c r="M119" s="129" t="e">
        <f>'STVS Unterhaltsreinigung'!$F$66</f>
        <v>#DIV/0!</v>
      </c>
      <c r="N119" s="123"/>
      <c r="O119" s="124">
        <f>Tabelle13[[#This Row],[Boden-
fläche
(m²)]]*Tabelle13[[#This Row],[Reinigungs-
tage/Jahr]]</f>
        <v>3326.3999999999996</v>
      </c>
      <c r="P119" s="124">
        <f>IFERROR(Tabelle13[[#This Row],[Reinigungs-
fläche
(m²/Jahr)]]/Tabelle13[[#This Row],[Richtwert
(m²/h)]],0)</f>
        <v>0</v>
      </c>
      <c r="Q119" s="125">
        <f>IFERROR(Tabelle13[[#This Row],[Reinigungs-
zeit
(h/Jahr)]]*Tabelle13[[#This Row],[Stunden-verr.-satz
(€)]],0)</f>
        <v>0</v>
      </c>
    </row>
    <row r="120" spans="1:17" ht="15" x14ac:dyDescent="0.4">
      <c r="A120" s="117">
        <v>114</v>
      </c>
      <c r="B120" s="131" t="s">
        <v>187</v>
      </c>
      <c r="C120" s="132" t="s">
        <v>238</v>
      </c>
      <c r="D120" s="126"/>
      <c r="E120" s="140">
        <v>26</v>
      </c>
      <c r="F120" s="138" t="s">
        <v>203</v>
      </c>
      <c r="G120" s="138" t="s">
        <v>181</v>
      </c>
      <c r="H120" s="137">
        <v>0.77</v>
      </c>
      <c r="I120" s="127"/>
      <c r="J120" s="128" t="s">
        <v>142</v>
      </c>
      <c r="K120" s="127" t="s">
        <v>339</v>
      </c>
      <c r="L120" s="127">
        <v>0</v>
      </c>
      <c r="M120" s="129" t="e">
        <f>'STVS Unterhaltsreinigung'!$F$66</f>
        <v>#DIV/0!</v>
      </c>
      <c r="N120" s="123"/>
      <c r="O120" s="124">
        <f>Tabelle13[[#This Row],[Boden-
fläche
(m²)]]*Tabelle13[[#This Row],[Reinigungs-
tage/Jahr]]</f>
        <v>0</v>
      </c>
      <c r="P120" s="124">
        <f>IFERROR(Tabelle13[[#This Row],[Reinigungs-
fläche
(m²/Jahr)]]/Tabelle13[[#This Row],[Richtwert
(m²/h)]],0)</f>
        <v>0</v>
      </c>
      <c r="Q120" s="125">
        <f>IFERROR(Tabelle13[[#This Row],[Reinigungs-
zeit
(h/Jahr)]]*Tabelle13[[#This Row],[Stunden-verr.-satz
(€)]],0)</f>
        <v>0</v>
      </c>
    </row>
  </sheetData>
  <sheetProtection algorithmName="SHA-512" hashValue="A2w7uTTsbhFTwrqLc0EYCHt0t2QdaKcR60lI74r2y8CNbJUw9aFXGzEUtKAILx5+oH8dVZ0lXWD/ke9nPKgw9g==" saltValue="3n0RGpTxh+xkwQSW+grUAg==" spinCount="100000" sheet="1" objects="1" scenarios="1"/>
  <mergeCells count="3">
    <mergeCell ref="A1:Q1"/>
    <mergeCell ref="A2:Q2"/>
    <mergeCell ref="B3:Q3"/>
  </mergeCells>
  <phoneticPr fontId="37" type="noConversion"/>
  <pageMargins left="0.70866141732283472" right="0.70866141732283472" top="0.78740157480314965" bottom="0.78740157480314965" header="0.31496062992125984" footer="0.31496062992125984"/>
  <pageSetup paperSize="9" scale="38" fitToHeight="0" orientation="landscape" r:id="rId1"/>
  <headerFooter>
    <oddFooter>&amp;L&amp;P/&amp;N&amp;C&amp;F&amp;R&amp;A</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54578B-CA02-45E5-A74D-DCC6A3CE03DE}">
  <sheetPr>
    <tabColor rgb="FF92D050"/>
    <pageSetUpPr fitToPage="1"/>
  </sheetPr>
  <dimension ref="A1:V205"/>
  <sheetViews>
    <sheetView topLeftCell="E1" zoomScaleNormal="100" workbookViewId="0">
      <selection activeCell="N7" sqref="N7:N204"/>
    </sheetView>
  </sheetViews>
  <sheetFormatPr baseColWidth="10" defaultColWidth="10.84375" defaultRowHeight="14.6" x14ac:dyDescent="0.4"/>
  <cols>
    <col min="1" max="1" width="10.84375" style="57" bestFit="1" customWidth="1"/>
    <col min="2" max="2" width="21.69140625" style="57" customWidth="1"/>
    <col min="3" max="3" width="12.84375" style="57" customWidth="1"/>
    <col min="4" max="4" width="10.53515625" style="57" bestFit="1" customWidth="1"/>
    <col min="5" max="5" width="10.15234375" style="57" bestFit="1" customWidth="1"/>
    <col min="6" max="6" width="29.69140625" style="57" customWidth="1"/>
    <col min="7" max="7" width="16.84375" style="57" customWidth="1"/>
    <col min="8" max="8" width="12" style="57" bestFit="1" customWidth="1"/>
    <col min="9" max="10" width="15.84375" style="57" customWidth="1"/>
    <col min="11" max="11" width="14.53515625" style="57" customWidth="1"/>
    <col min="12" max="14" width="10.84375" style="57"/>
    <col min="15" max="15" width="16.3828125" style="57" bestFit="1" customWidth="1"/>
    <col min="16" max="16" width="15.15234375" style="57" bestFit="1" customWidth="1"/>
    <col min="17" max="17" width="15.53515625" style="57" customWidth="1"/>
    <col min="18" max="18" width="10.84375" style="57"/>
    <col min="19" max="19" width="31.3046875" style="57" customWidth="1"/>
    <col min="20" max="22" width="10.53515625" style="57" bestFit="1" customWidth="1"/>
    <col min="23" max="16384" width="10.84375" style="57"/>
  </cols>
  <sheetData>
    <row r="1" spans="1:22" ht="23.25" customHeight="1" x14ac:dyDescent="0.4">
      <c r="A1" s="246" t="s">
        <v>132</v>
      </c>
      <c r="B1" s="246"/>
      <c r="C1" s="247"/>
      <c r="D1" s="246"/>
      <c r="E1" s="246"/>
      <c r="F1" s="246"/>
      <c r="G1" s="246"/>
      <c r="H1" s="246"/>
      <c r="I1" s="246"/>
      <c r="J1" s="247"/>
      <c r="K1" s="246"/>
      <c r="L1" s="246"/>
      <c r="M1" s="246"/>
      <c r="N1" s="246"/>
      <c r="O1" s="246"/>
      <c r="P1" s="246"/>
      <c r="Q1" s="246"/>
    </row>
    <row r="2" spans="1:22" ht="23.25" customHeight="1" x14ac:dyDescent="0.4">
      <c r="A2" s="246" t="str">
        <f>Stammdaten!B5</f>
        <v xml:space="preserve">Unterhalts-, Glas - und Grundreinigung </v>
      </c>
      <c r="B2" s="246"/>
      <c r="C2" s="247"/>
      <c r="D2" s="246"/>
      <c r="E2" s="246"/>
      <c r="F2" s="246"/>
      <c r="G2" s="246"/>
      <c r="H2" s="246"/>
      <c r="I2" s="246"/>
      <c r="J2" s="247"/>
      <c r="K2" s="246"/>
      <c r="L2" s="246"/>
      <c r="M2" s="246"/>
      <c r="N2" s="246"/>
      <c r="O2" s="246"/>
      <c r="P2" s="246"/>
      <c r="Q2" s="246"/>
    </row>
    <row r="3" spans="1:22" ht="23.25" customHeight="1" x14ac:dyDescent="0.4">
      <c r="A3" s="58" t="s">
        <v>23</v>
      </c>
      <c r="B3" s="248">
        <f>Stammdaten!B9</f>
        <v>0</v>
      </c>
      <c r="C3" s="249"/>
      <c r="D3" s="248"/>
      <c r="E3" s="248"/>
      <c r="F3" s="248"/>
      <c r="G3" s="248"/>
      <c r="H3" s="248"/>
      <c r="I3" s="248"/>
      <c r="J3" s="249"/>
      <c r="K3" s="248"/>
      <c r="L3" s="248"/>
      <c r="M3" s="248"/>
      <c r="N3" s="248"/>
      <c r="O3" s="248"/>
      <c r="P3" s="248"/>
      <c r="Q3" s="248"/>
    </row>
    <row r="4" spans="1:22" x14ac:dyDescent="0.4">
      <c r="A4" s="12"/>
      <c r="B4" s="12"/>
      <c r="C4" s="64"/>
      <c r="D4" s="65"/>
      <c r="E4" s="12"/>
      <c r="F4" s="12"/>
      <c r="G4" s="12"/>
      <c r="H4" s="12"/>
      <c r="I4" s="12"/>
      <c r="J4" s="64"/>
      <c r="K4" s="59"/>
      <c r="L4" s="12"/>
      <c r="M4" s="12"/>
      <c r="N4" s="12"/>
      <c r="O4" s="12"/>
      <c r="P4" s="12"/>
      <c r="Q4" s="12"/>
    </row>
    <row r="5" spans="1:22" ht="41.15" x14ac:dyDescent="0.4">
      <c r="A5" s="56" t="s">
        <v>0</v>
      </c>
      <c r="B5" s="145" t="s">
        <v>137</v>
      </c>
      <c r="C5" s="66" t="s">
        <v>145</v>
      </c>
      <c r="D5" s="60" t="s">
        <v>131</v>
      </c>
      <c r="E5" s="60" t="s">
        <v>1</v>
      </c>
      <c r="F5" s="60" t="s">
        <v>117</v>
      </c>
      <c r="G5" s="60" t="s">
        <v>2</v>
      </c>
      <c r="H5" s="67" t="s">
        <v>3</v>
      </c>
      <c r="I5" s="67" t="s">
        <v>123</v>
      </c>
      <c r="J5" s="80" t="s">
        <v>146</v>
      </c>
      <c r="K5" s="67" t="s">
        <v>116</v>
      </c>
      <c r="L5" s="84" t="s">
        <v>4</v>
      </c>
      <c r="M5" s="60" t="s">
        <v>5</v>
      </c>
      <c r="N5" s="60" t="s">
        <v>6</v>
      </c>
      <c r="O5" s="60" t="s">
        <v>7</v>
      </c>
      <c r="P5" s="60" t="s">
        <v>8</v>
      </c>
      <c r="Q5" s="60" t="s">
        <v>9</v>
      </c>
      <c r="S5" s="63" t="s">
        <v>152</v>
      </c>
      <c r="T5" s="63" t="s">
        <v>133</v>
      </c>
      <c r="U5" s="63" t="s">
        <v>134</v>
      </c>
      <c r="V5" s="63" t="s">
        <v>135</v>
      </c>
    </row>
    <row r="6" spans="1:22" ht="26.25" customHeight="1" x14ac:dyDescent="0.3">
      <c r="A6" s="55" t="s">
        <v>120</v>
      </c>
      <c r="B6" s="146"/>
      <c r="C6" s="69"/>
      <c r="D6" s="68"/>
      <c r="E6" s="68"/>
      <c r="F6" s="68"/>
      <c r="G6" s="68"/>
      <c r="H6" s="70">
        <f>SUM(H7:H277)</f>
        <v>3607.4299999999985</v>
      </c>
      <c r="I6" s="71"/>
      <c r="J6" s="81"/>
      <c r="K6" s="71"/>
      <c r="L6" s="72"/>
      <c r="M6" s="73"/>
      <c r="N6" s="74"/>
      <c r="O6" s="70">
        <f>SUM(O7:O277)</f>
        <v>408738.45600000024</v>
      </c>
      <c r="P6" s="70">
        <f>SUM(P7:P277)</f>
        <v>0</v>
      </c>
      <c r="Q6" s="70">
        <f>SUM(Q7:Q277)</f>
        <v>0</v>
      </c>
      <c r="S6" s="101" t="s">
        <v>153</v>
      </c>
      <c r="T6" s="100">
        <f>SUMIFS($O$7:$O$277,$J$7:$J$277,"Verwaltung*")</f>
        <v>165767.6160000001</v>
      </c>
      <c r="U6" s="100">
        <f>SUMIFS($P$7:$P$277,$J$7:$J$277,"verwaltung*")</f>
        <v>0</v>
      </c>
      <c r="V6" s="99">
        <f>IFERROR(T6/U6,0)</f>
        <v>0</v>
      </c>
    </row>
    <row r="7" spans="1:22" ht="15" x14ac:dyDescent="0.4">
      <c r="A7" s="117">
        <v>1</v>
      </c>
      <c r="B7" s="127" t="s">
        <v>348</v>
      </c>
      <c r="C7" s="131" t="s">
        <v>340</v>
      </c>
      <c r="D7" s="113" t="s">
        <v>341</v>
      </c>
      <c r="E7" s="115" t="s">
        <v>179</v>
      </c>
      <c r="F7" s="113" t="s">
        <v>179</v>
      </c>
      <c r="G7" s="113" t="s">
        <v>181</v>
      </c>
      <c r="H7" s="119">
        <v>143.72999999999999</v>
      </c>
      <c r="I7" s="120"/>
      <c r="J7" s="121" t="s">
        <v>143</v>
      </c>
      <c r="K7" s="120" t="s">
        <v>338</v>
      </c>
      <c r="L7" s="120">
        <v>252</v>
      </c>
      <c r="M7" s="122" t="e">
        <f>'STVS Unterhaltsreinigung'!$F$66</f>
        <v>#DIV/0!</v>
      </c>
      <c r="N7" s="123"/>
      <c r="O7" s="124">
        <f>Tabelle132[[#This Row],[Boden-
fläche
(m²)]]*Tabelle132[[#This Row],[Reinigungs-
tage/Jahr]]</f>
        <v>36219.96</v>
      </c>
      <c r="P7" s="124">
        <f>IFERROR(Tabelle132[[#This Row],[Reinigungs-
fläche
(m²/Jahr)]]/Tabelle132[[#This Row],[Richtwert
(m²/h)]],0)</f>
        <v>0</v>
      </c>
      <c r="Q7" s="125">
        <f>IFERROR(Tabelle132[[#This Row],[Reinigungs-
zeit
(h/Jahr)]]*Tabelle132[[#This Row],[Stunden-verr.-satz
(€)]],0)</f>
        <v>0</v>
      </c>
      <c r="S7" s="85" t="s">
        <v>147</v>
      </c>
      <c r="T7" s="100">
        <f>SUMIFS($O$7:$O$277,$J$7:$J$277,"Sanitär*")</f>
        <v>45183.599999999991</v>
      </c>
      <c r="U7" s="100">
        <f>SUMIFS($P$7:$P$277,$J$7:$J$277,"sanitär*")</f>
        <v>0</v>
      </c>
      <c r="V7" s="85">
        <f t="shared" ref="V7:V11" si="0">IFERROR(T7/U7,0)</f>
        <v>0</v>
      </c>
    </row>
    <row r="8" spans="1:22" ht="15" x14ac:dyDescent="0.4">
      <c r="A8" s="117">
        <v>2</v>
      </c>
      <c r="B8" s="127" t="s">
        <v>348</v>
      </c>
      <c r="C8" s="131" t="s">
        <v>340</v>
      </c>
      <c r="D8" s="113" t="s">
        <v>341</v>
      </c>
      <c r="E8" s="115" t="s">
        <v>349</v>
      </c>
      <c r="F8" s="113" t="s">
        <v>190</v>
      </c>
      <c r="G8" s="113" t="s">
        <v>181</v>
      </c>
      <c r="H8" s="119">
        <v>15</v>
      </c>
      <c r="I8" s="120"/>
      <c r="J8" s="121" t="s">
        <v>154</v>
      </c>
      <c r="K8" s="120" t="s">
        <v>539</v>
      </c>
      <c r="L8" s="156">
        <v>50.4</v>
      </c>
      <c r="M8" s="122" t="e">
        <f>'STVS Unterhaltsreinigung'!$F$66</f>
        <v>#DIV/0!</v>
      </c>
      <c r="N8" s="123"/>
      <c r="O8" s="124">
        <f>Tabelle132[[#This Row],[Boden-
fläche
(m²)]]*Tabelle132[[#This Row],[Reinigungs-
tage/Jahr]]</f>
        <v>756</v>
      </c>
      <c r="P8" s="124">
        <f>IFERROR(Tabelle132[[#This Row],[Reinigungs-
fläche
(m²/Jahr)]]/Tabelle132[[#This Row],[Richtwert
(m²/h)]],0)</f>
        <v>0</v>
      </c>
      <c r="Q8" s="125">
        <f>IFERROR(Tabelle132[[#This Row],[Reinigungs-
zeit
(h/Jahr)]]*Tabelle132[[#This Row],[Stunden-verr.-satz
(€)]],0)</f>
        <v>0</v>
      </c>
      <c r="S8" s="85" t="s">
        <v>148</v>
      </c>
      <c r="T8" s="100">
        <f>SUMIFS($O$7:$O$277,$J$7:$J$277,"Treppe*")</f>
        <v>0</v>
      </c>
      <c r="U8" s="100">
        <f>SUMIFS($P$7:$P$277,$J$7:$J$277,"treppe*")</f>
        <v>0</v>
      </c>
      <c r="V8" s="85">
        <f t="shared" si="0"/>
        <v>0</v>
      </c>
    </row>
    <row r="9" spans="1:22" ht="15" x14ac:dyDescent="0.4">
      <c r="A9" s="117">
        <v>3</v>
      </c>
      <c r="B9" s="127" t="s">
        <v>348</v>
      </c>
      <c r="C9" s="131" t="s">
        <v>340</v>
      </c>
      <c r="D9" s="113" t="s">
        <v>341</v>
      </c>
      <c r="E9" s="115" t="s">
        <v>350</v>
      </c>
      <c r="F9" s="113" t="s">
        <v>190</v>
      </c>
      <c r="G9" s="113" t="s">
        <v>181</v>
      </c>
      <c r="H9" s="119">
        <v>27</v>
      </c>
      <c r="I9" s="120"/>
      <c r="J9" s="121" t="s">
        <v>154</v>
      </c>
      <c r="K9" s="120" t="s">
        <v>539</v>
      </c>
      <c r="L9" s="156">
        <v>50.4</v>
      </c>
      <c r="M9" s="122" t="e">
        <f>'STVS Unterhaltsreinigung'!$F$66</f>
        <v>#DIV/0!</v>
      </c>
      <c r="N9" s="123"/>
      <c r="O9" s="124">
        <f>Tabelle132[[#This Row],[Boden-
fläche
(m²)]]*Tabelle132[[#This Row],[Reinigungs-
tage/Jahr]]</f>
        <v>1360.8</v>
      </c>
      <c r="P9" s="124">
        <f>IFERROR(Tabelle132[[#This Row],[Reinigungs-
fläche
(m²/Jahr)]]/Tabelle132[[#This Row],[Richtwert
(m²/h)]],0)</f>
        <v>0</v>
      </c>
      <c r="Q9" s="125">
        <f>IFERROR(Tabelle132[[#This Row],[Reinigungs-
zeit
(h/Jahr)]]*Tabelle132[[#This Row],[Stunden-verr.-satz
(€)]],0)</f>
        <v>0</v>
      </c>
      <c r="S9" s="85" t="s">
        <v>149</v>
      </c>
      <c r="T9" s="100">
        <f>SUMIFS($O$7:$O$277,$J$7:$J$277,"Verkehr*")</f>
        <v>169636.31999999998</v>
      </c>
      <c r="U9" s="100">
        <f>SUMIFS($P$7:$P$277,$J$7:$J$277,"verkehr*")</f>
        <v>0</v>
      </c>
      <c r="V9" s="85">
        <f t="shared" si="0"/>
        <v>0</v>
      </c>
    </row>
    <row r="10" spans="1:22" ht="15" x14ac:dyDescent="0.4">
      <c r="A10" s="117">
        <v>4</v>
      </c>
      <c r="B10" s="127" t="s">
        <v>348</v>
      </c>
      <c r="C10" s="131" t="s">
        <v>340</v>
      </c>
      <c r="D10" s="113" t="s">
        <v>341</v>
      </c>
      <c r="E10" s="115" t="s">
        <v>351</v>
      </c>
      <c r="F10" s="113" t="s">
        <v>190</v>
      </c>
      <c r="G10" s="113" t="s">
        <v>181</v>
      </c>
      <c r="H10" s="119">
        <v>26</v>
      </c>
      <c r="I10" s="120"/>
      <c r="J10" s="121" t="s">
        <v>154</v>
      </c>
      <c r="K10" s="120" t="s">
        <v>539</v>
      </c>
      <c r="L10" s="156">
        <v>50.4</v>
      </c>
      <c r="M10" s="122" t="e">
        <f>'STVS Unterhaltsreinigung'!$F$66</f>
        <v>#DIV/0!</v>
      </c>
      <c r="N10" s="123"/>
      <c r="O10" s="124">
        <f>Tabelle132[[#This Row],[Boden-
fläche
(m²)]]*Tabelle132[[#This Row],[Reinigungs-
tage/Jahr]]</f>
        <v>1310.3999999999999</v>
      </c>
      <c r="P10" s="124">
        <f>IFERROR(Tabelle132[[#This Row],[Reinigungs-
fläche
(m²/Jahr)]]/Tabelle132[[#This Row],[Richtwert
(m²/h)]],0)</f>
        <v>0</v>
      </c>
      <c r="Q10" s="125">
        <f>IFERROR(Tabelle132[[#This Row],[Reinigungs-
zeit
(h/Jahr)]]*Tabelle132[[#This Row],[Stunden-verr.-satz
(€)]],0)</f>
        <v>0</v>
      </c>
      <c r="S10" s="85" t="s">
        <v>150</v>
      </c>
      <c r="T10" s="100">
        <f>SUMIFS($O$7:$O$277,$J$7:$J$277,"Versorgung*")</f>
        <v>28150.919999999995</v>
      </c>
      <c r="U10" s="100">
        <f>SUMIFS($P$7:$P$277,$J$7:$J$277,"versorgung*")</f>
        <v>0</v>
      </c>
      <c r="V10" s="85">
        <f t="shared" si="0"/>
        <v>0</v>
      </c>
    </row>
    <row r="11" spans="1:22" ht="15" x14ac:dyDescent="0.4">
      <c r="A11" s="117">
        <v>5</v>
      </c>
      <c r="B11" s="127" t="s">
        <v>348</v>
      </c>
      <c r="C11" s="131" t="s">
        <v>340</v>
      </c>
      <c r="D11" s="113" t="s">
        <v>341</v>
      </c>
      <c r="E11" s="115" t="s">
        <v>352</v>
      </c>
      <c r="F11" s="113" t="s">
        <v>190</v>
      </c>
      <c r="G11" s="113" t="s">
        <v>181</v>
      </c>
      <c r="H11" s="119">
        <v>26</v>
      </c>
      <c r="I11" s="120"/>
      <c r="J11" s="121" t="s">
        <v>154</v>
      </c>
      <c r="K11" s="120" t="s">
        <v>539</v>
      </c>
      <c r="L11" s="156">
        <v>50.4</v>
      </c>
      <c r="M11" s="122" t="e">
        <f>'STVS Unterhaltsreinigung'!$F$66</f>
        <v>#DIV/0!</v>
      </c>
      <c r="N11" s="123"/>
      <c r="O11" s="124">
        <f>Tabelle132[[#This Row],[Boden-
fläche
(m²)]]*Tabelle132[[#This Row],[Reinigungs-
tage/Jahr]]</f>
        <v>1310.3999999999999</v>
      </c>
      <c r="P11" s="124">
        <f>IFERROR(Tabelle132[[#This Row],[Reinigungs-
fläche
(m²/Jahr)]]/Tabelle132[[#This Row],[Richtwert
(m²/h)]],0)</f>
        <v>0</v>
      </c>
      <c r="Q11" s="125">
        <f>IFERROR(Tabelle132[[#This Row],[Reinigungs-
zeit
(h/Jahr)]]*Tabelle132[[#This Row],[Stunden-verr.-satz
(€)]],0)</f>
        <v>0</v>
      </c>
      <c r="S11" s="85" t="s">
        <v>151</v>
      </c>
      <c r="T11" s="100">
        <f>SUMIFS($O$7:$O$277,$J$7:$J$277,"technik*")</f>
        <v>0</v>
      </c>
      <c r="U11" s="100">
        <f>SUMIFS($P$7:$P$277,$J$7:$J$277,"technik*")</f>
        <v>0</v>
      </c>
      <c r="V11" s="85">
        <f t="shared" si="0"/>
        <v>0</v>
      </c>
    </row>
    <row r="12" spans="1:22" ht="15" x14ac:dyDescent="0.4">
      <c r="A12" s="117">
        <v>6</v>
      </c>
      <c r="B12" s="127" t="s">
        <v>348</v>
      </c>
      <c r="C12" s="131" t="s">
        <v>340</v>
      </c>
      <c r="D12" s="113" t="s">
        <v>341</v>
      </c>
      <c r="E12" s="115" t="s">
        <v>353</v>
      </c>
      <c r="F12" s="113" t="s">
        <v>190</v>
      </c>
      <c r="G12" s="113" t="s">
        <v>181</v>
      </c>
      <c r="H12" s="119">
        <v>25</v>
      </c>
      <c r="I12" s="120"/>
      <c r="J12" s="121" t="s">
        <v>154</v>
      </c>
      <c r="K12" s="120" t="s">
        <v>539</v>
      </c>
      <c r="L12" s="156">
        <v>50.4</v>
      </c>
      <c r="M12" s="122" t="e">
        <f>'STVS Unterhaltsreinigung'!$F$66</f>
        <v>#DIV/0!</v>
      </c>
      <c r="N12" s="123"/>
      <c r="O12" s="124">
        <f>Tabelle132[[#This Row],[Boden-
fläche
(m²)]]*Tabelle132[[#This Row],[Reinigungs-
tage/Jahr]]</f>
        <v>1260</v>
      </c>
      <c r="P12" s="124">
        <f>IFERROR(Tabelle132[[#This Row],[Reinigungs-
fläche
(m²/Jahr)]]/Tabelle132[[#This Row],[Richtwert
(m²/h)]],0)</f>
        <v>0</v>
      </c>
      <c r="Q12" s="125">
        <f>IFERROR(Tabelle132[[#This Row],[Reinigungs-
zeit
(h/Jahr)]]*Tabelle132[[#This Row],[Stunden-verr.-satz
(€)]],0)</f>
        <v>0</v>
      </c>
    </row>
    <row r="13" spans="1:22" ht="15" x14ac:dyDescent="0.4">
      <c r="A13" s="117">
        <v>7</v>
      </c>
      <c r="B13" s="127" t="s">
        <v>348</v>
      </c>
      <c r="C13" s="131" t="s">
        <v>340</v>
      </c>
      <c r="D13" s="113" t="s">
        <v>341</v>
      </c>
      <c r="E13" s="115" t="s">
        <v>354</v>
      </c>
      <c r="F13" s="113" t="s">
        <v>190</v>
      </c>
      <c r="G13" s="113" t="s">
        <v>181</v>
      </c>
      <c r="H13" s="119">
        <v>18</v>
      </c>
      <c r="I13" s="120"/>
      <c r="J13" s="121" t="s">
        <v>154</v>
      </c>
      <c r="K13" s="120" t="s">
        <v>539</v>
      </c>
      <c r="L13" s="156">
        <v>50.4</v>
      </c>
      <c r="M13" s="122" t="e">
        <f>'STVS Unterhaltsreinigung'!$F$66</f>
        <v>#DIV/0!</v>
      </c>
      <c r="N13" s="123"/>
      <c r="O13" s="124">
        <f>Tabelle132[[#This Row],[Boden-
fläche
(m²)]]*Tabelle132[[#This Row],[Reinigungs-
tage/Jahr]]</f>
        <v>907.19999999999993</v>
      </c>
      <c r="P13" s="124">
        <f>IFERROR(Tabelle132[[#This Row],[Reinigungs-
fläche
(m²/Jahr)]]/Tabelle132[[#This Row],[Richtwert
(m²/h)]],0)</f>
        <v>0</v>
      </c>
      <c r="Q13" s="125">
        <f>IFERROR(Tabelle132[[#This Row],[Reinigungs-
zeit
(h/Jahr)]]*Tabelle132[[#This Row],[Stunden-verr.-satz
(€)]],0)</f>
        <v>0</v>
      </c>
    </row>
    <row r="14" spans="1:22" ht="15" x14ac:dyDescent="0.4">
      <c r="A14" s="117">
        <v>8</v>
      </c>
      <c r="B14" s="127" t="s">
        <v>348</v>
      </c>
      <c r="C14" s="131" t="s">
        <v>340</v>
      </c>
      <c r="D14" s="113" t="s">
        <v>341</v>
      </c>
      <c r="E14" s="115" t="s">
        <v>355</v>
      </c>
      <c r="F14" s="113" t="s">
        <v>190</v>
      </c>
      <c r="G14" s="113" t="s">
        <v>181</v>
      </c>
      <c r="H14" s="119">
        <v>10</v>
      </c>
      <c r="I14" s="120"/>
      <c r="J14" s="121" t="s">
        <v>154</v>
      </c>
      <c r="K14" s="120" t="s">
        <v>539</v>
      </c>
      <c r="L14" s="156">
        <v>50.4</v>
      </c>
      <c r="M14" s="122" t="e">
        <f>'STVS Unterhaltsreinigung'!$F$66</f>
        <v>#DIV/0!</v>
      </c>
      <c r="N14" s="123"/>
      <c r="O14" s="124">
        <f>Tabelle132[[#This Row],[Boden-
fläche
(m²)]]*Tabelle132[[#This Row],[Reinigungs-
tage/Jahr]]</f>
        <v>504</v>
      </c>
      <c r="P14" s="124">
        <f>IFERROR(Tabelle132[[#This Row],[Reinigungs-
fläche
(m²/Jahr)]]/Tabelle132[[#This Row],[Richtwert
(m²/h)]],0)</f>
        <v>0</v>
      </c>
      <c r="Q14" s="125">
        <f>IFERROR(Tabelle132[[#This Row],[Reinigungs-
zeit
(h/Jahr)]]*Tabelle132[[#This Row],[Stunden-verr.-satz
(€)]],0)</f>
        <v>0</v>
      </c>
    </row>
    <row r="15" spans="1:22" ht="15" x14ac:dyDescent="0.4">
      <c r="A15" s="117">
        <v>9</v>
      </c>
      <c r="B15" s="127" t="s">
        <v>348</v>
      </c>
      <c r="C15" s="131" t="s">
        <v>340</v>
      </c>
      <c r="D15" s="113" t="s">
        <v>341</v>
      </c>
      <c r="E15" s="115" t="s">
        <v>356</v>
      </c>
      <c r="F15" s="113" t="s">
        <v>190</v>
      </c>
      <c r="G15" s="113" t="s">
        <v>181</v>
      </c>
      <c r="H15" s="119">
        <v>13</v>
      </c>
      <c r="I15" s="120"/>
      <c r="J15" s="121" t="s">
        <v>154</v>
      </c>
      <c r="K15" s="120" t="s">
        <v>539</v>
      </c>
      <c r="L15" s="156">
        <v>50.4</v>
      </c>
      <c r="M15" s="122" t="e">
        <f>'STVS Unterhaltsreinigung'!$F$66</f>
        <v>#DIV/0!</v>
      </c>
      <c r="N15" s="123"/>
      <c r="O15" s="124">
        <f>Tabelle132[[#This Row],[Boden-
fläche
(m²)]]*Tabelle132[[#This Row],[Reinigungs-
tage/Jahr]]</f>
        <v>655.19999999999993</v>
      </c>
      <c r="P15" s="124">
        <f>IFERROR(Tabelle132[[#This Row],[Reinigungs-
fläche
(m²/Jahr)]]/Tabelle132[[#This Row],[Richtwert
(m²/h)]],0)</f>
        <v>0</v>
      </c>
      <c r="Q15" s="125">
        <f>IFERROR(Tabelle132[[#This Row],[Reinigungs-
zeit
(h/Jahr)]]*Tabelle132[[#This Row],[Stunden-verr.-satz
(€)]],0)</f>
        <v>0</v>
      </c>
    </row>
    <row r="16" spans="1:22" ht="15" x14ac:dyDescent="0.4">
      <c r="A16" s="117">
        <v>10</v>
      </c>
      <c r="B16" s="127" t="s">
        <v>348</v>
      </c>
      <c r="C16" s="131" t="s">
        <v>340</v>
      </c>
      <c r="D16" s="113" t="s">
        <v>341</v>
      </c>
      <c r="E16" s="115" t="s">
        <v>357</v>
      </c>
      <c r="F16" s="113" t="s">
        <v>190</v>
      </c>
      <c r="G16" s="113" t="s">
        <v>181</v>
      </c>
      <c r="H16" s="119">
        <v>28</v>
      </c>
      <c r="I16" s="120"/>
      <c r="J16" s="121" t="s">
        <v>154</v>
      </c>
      <c r="K16" s="120" t="s">
        <v>539</v>
      </c>
      <c r="L16" s="156">
        <v>50.4</v>
      </c>
      <c r="M16" s="122" t="e">
        <f>'STVS Unterhaltsreinigung'!$F$66</f>
        <v>#DIV/0!</v>
      </c>
      <c r="N16" s="123"/>
      <c r="O16" s="124">
        <f>Tabelle132[[#This Row],[Boden-
fläche
(m²)]]*Tabelle132[[#This Row],[Reinigungs-
tage/Jahr]]</f>
        <v>1411.2</v>
      </c>
      <c r="P16" s="124">
        <f>IFERROR(Tabelle132[[#This Row],[Reinigungs-
fläche
(m²/Jahr)]]/Tabelle132[[#This Row],[Richtwert
(m²/h)]],0)</f>
        <v>0</v>
      </c>
      <c r="Q16" s="125">
        <f>IFERROR(Tabelle132[[#This Row],[Reinigungs-
zeit
(h/Jahr)]]*Tabelle132[[#This Row],[Stunden-verr.-satz
(€)]],0)</f>
        <v>0</v>
      </c>
    </row>
    <row r="17" spans="1:17" ht="15" x14ac:dyDescent="0.4">
      <c r="A17" s="117">
        <v>11</v>
      </c>
      <c r="B17" s="127" t="s">
        <v>348</v>
      </c>
      <c r="C17" s="131" t="s">
        <v>340</v>
      </c>
      <c r="D17" s="113" t="s">
        <v>341</v>
      </c>
      <c r="E17" s="115" t="s">
        <v>30</v>
      </c>
      <c r="F17" s="113" t="s">
        <v>190</v>
      </c>
      <c r="G17" s="113" t="s">
        <v>181</v>
      </c>
      <c r="H17" s="119">
        <v>20</v>
      </c>
      <c r="I17" s="120"/>
      <c r="J17" s="121" t="s">
        <v>154</v>
      </c>
      <c r="K17" s="120" t="s">
        <v>539</v>
      </c>
      <c r="L17" s="156">
        <v>50.4</v>
      </c>
      <c r="M17" s="122" t="e">
        <f>'STVS Unterhaltsreinigung'!$F$66</f>
        <v>#DIV/0!</v>
      </c>
      <c r="N17" s="123"/>
      <c r="O17" s="124">
        <f>Tabelle132[[#This Row],[Boden-
fläche
(m²)]]*Tabelle132[[#This Row],[Reinigungs-
tage/Jahr]]</f>
        <v>1008</v>
      </c>
      <c r="P17" s="124">
        <f>IFERROR(Tabelle132[[#This Row],[Reinigungs-
fläche
(m²/Jahr)]]/Tabelle132[[#This Row],[Richtwert
(m²/h)]],0)</f>
        <v>0</v>
      </c>
      <c r="Q17" s="125">
        <f>IFERROR(Tabelle132[[#This Row],[Reinigungs-
zeit
(h/Jahr)]]*Tabelle132[[#This Row],[Stunden-verr.-satz
(€)]],0)</f>
        <v>0</v>
      </c>
    </row>
    <row r="18" spans="1:17" ht="15" x14ac:dyDescent="0.4">
      <c r="A18" s="117">
        <v>12</v>
      </c>
      <c r="B18" s="127" t="s">
        <v>348</v>
      </c>
      <c r="C18" s="131" t="s">
        <v>340</v>
      </c>
      <c r="D18" s="113" t="s">
        <v>341</v>
      </c>
      <c r="E18" s="115" t="s">
        <v>32</v>
      </c>
      <c r="F18" s="113" t="s">
        <v>190</v>
      </c>
      <c r="G18" s="113" t="s">
        <v>181</v>
      </c>
      <c r="H18" s="119">
        <v>29</v>
      </c>
      <c r="I18" s="120"/>
      <c r="J18" s="121" t="s">
        <v>154</v>
      </c>
      <c r="K18" s="120" t="s">
        <v>539</v>
      </c>
      <c r="L18" s="156">
        <v>50.4</v>
      </c>
      <c r="M18" s="122" t="e">
        <f>'STVS Unterhaltsreinigung'!$F$66</f>
        <v>#DIV/0!</v>
      </c>
      <c r="N18" s="123"/>
      <c r="O18" s="124">
        <f>Tabelle132[[#This Row],[Boden-
fläche
(m²)]]*Tabelle132[[#This Row],[Reinigungs-
tage/Jahr]]</f>
        <v>1461.6</v>
      </c>
      <c r="P18" s="124">
        <f>IFERROR(Tabelle132[[#This Row],[Reinigungs-
fläche
(m²/Jahr)]]/Tabelle132[[#This Row],[Richtwert
(m²/h)]],0)</f>
        <v>0</v>
      </c>
      <c r="Q18" s="125">
        <f>IFERROR(Tabelle132[[#This Row],[Reinigungs-
zeit
(h/Jahr)]]*Tabelle132[[#This Row],[Stunden-verr.-satz
(€)]],0)</f>
        <v>0</v>
      </c>
    </row>
    <row r="19" spans="1:17" ht="15" x14ac:dyDescent="0.4">
      <c r="A19" s="117">
        <v>13</v>
      </c>
      <c r="B19" s="127" t="s">
        <v>348</v>
      </c>
      <c r="C19" s="131" t="s">
        <v>340</v>
      </c>
      <c r="D19" s="113" t="s">
        <v>341</v>
      </c>
      <c r="E19" s="115" t="s">
        <v>34</v>
      </c>
      <c r="F19" s="113" t="s">
        <v>190</v>
      </c>
      <c r="G19" s="113" t="s">
        <v>181</v>
      </c>
      <c r="H19" s="119">
        <v>17</v>
      </c>
      <c r="I19" s="120"/>
      <c r="J19" s="121" t="s">
        <v>154</v>
      </c>
      <c r="K19" s="120" t="s">
        <v>539</v>
      </c>
      <c r="L19" s="156">
        <v>50.4</v>
      </c>
      <c r="M19" s="122" t="e">
        <f>'STVS Unterhaltsreinigung'!$F$66</f>
        <v>#DIV/0!</v>
      </c>
      <c r="N19" s="123"/>
      <c r="O19" s="124">
        <f>Tabelle132[[#This Row],[Boden-
fläche
(m²)]]*Tabelle132[[#This Row],[Reinigungs-
tage/Jahr]]</f>
        <v>856.8</v>
      </c>
      <c r="P19" s="124">
        <f>IFERROR(Tabelle132[[#This Row],[Reinigungs-
fläche
(m²/Jahr)]]/Tabelle132[[#This Row],[Richtwert
(m²/h)]],0)</f>
        <v>0</v>
      </c>
      <c r="Q19" s="125">
        <f>IFERROR(Tabelle132[[#This Row],[Reinigungs-
zeit
(h/Jahr)]]*Tabelle132[[#This Row],[Stunden-verr.-satz
(€)]],0)</f>
        <v>0</v>
      </c>
    </row>
    <row r="20" spans="1:17" ht="15" x14ac:dyDescent="0.4">
      <c r="A20" s="117">
        <v>14</v>
      </c>
      <c r="B20" s="127" t="s">
        <v>348</v>
      </c>
      <c r="C20" s="131" t="s">
        <v>340</v>
      </c>
      <c r="D20" s="113" t="s">
        <v>341</v>
      </c>
      <c r="E20" s="115" t="s">
        <v>36</v>
      </c>
      <c r="F20" s="113" t="s">
        <v>190</v>
      </c>
      <c r="G20" s="113" t="s">
        <v>181</v>
      </c>
      <c r="H20" s="119">
        <v>17</v>
      </c>
      <c r="I20" s="120"/>
      <c r="J20" s="121" t="s">
        <v>154</v>
      </c>
      <c r="K20" s="120" t="s">
        <v>539</v>
      </c>
      <c r="L20" s="156">
        <v>50.4</v>
      </c>
      <c r="M20" s="122" t="e">
        <f>'STVS Unterhaltsreinigung'!$F$66</f>
        <v>#DIV/0!</v>
      </c>
      <c r="N20" s="123"/>
      <c r="O20" s="124">
        <f>Tabelle132[[#This Row],[Boden-
fläche
(m²)]]*Tabelle132[[#This Row],[Reinigungs-
tage/Jahr]]</f>
        <v>856.8</v>
      </c>
      <c r="P20" s="124">
        <f>IFERROR(Tabelle132[[#This Row],[Reinigungs-
fläche
(m²/Jahr)]]/Tabelle132[[#This Row],[Richtwert
(m²/h)]],0)</f>
        <v>0</v>
      </c>
      <c r="Q20" s="125">
        <f>IFERROR(Tabelle132[[#This Row],[Reinigungs-
zeit
(h/Jahr)]]*Tabelle132[[#This Row],[Stunden-verr.-satz
(€)]],0)</f>
        <v>0</v>
      </c>
    </row>
    <row r="21" spans="1:17" ht="15" x14ac:dyDescent="0.4">
      <c r="A21" s="117">
        <v>15</v>
      </c>
      <c r="B21" s="127" t="s">
        <v>348</v>
      </c>
      <c r="C21" s="131" t="s">
        <v>340</v>
      </c>
      <c r="D21" s="113" t="s">
        <v>341</v>
      </c>
      <c r="E21" s="115" t="s">
        <v>38</v>
      </c>
      <c r="F21" s="113" t="s">
        <v>190</v>
      </c>
      <c r="G21" s="113" t="s">
        <v>181</v>
      </c>
      <c r="H21" s="119">
        <v>29</v>
      </c>
      <c r="I21" s="120"/>
      <c r="J21" s="121" t="s">
        <v>154</v>
      </c>
      <c r="K21" s="120" t="s">
        <v>539</v>
      </c>
      <c r="L21" s="156">
        <v>50.4</v>
      </c>
      <c r="M21" s="122" t="e">
        <f>'STVS Unterhaltsreinigung'!$F$66</f>
        <v>#DIV/0!</v>
      </c>
      <c r="N21" s="123"/>
      <c r="O21" s="124">
        <f>Tabelle132[[#This Row],[Boden-
fläche
(m²)]]*Tabelle132[[#This Row],[Reinigungs-
tage/Jahr]]</f>
        <v>1461.6</v>
      </c>
      <c r="P21" s="124">
        <f>IFERROR(Tabelle132[[#This Row],[Reinigungs-
fläche
(m²/Jahr)]]/Tabelle132[[#This Row],[Richtwert
(m²/h)]],0)</f>
        <v>0</v>
      </c>
      <c r="Q21" s="125">
        <f>IFERROR(Tabelle132[[#This Row],[Reinigungs-
zeit
(h/Jahr)]]*Tabelle132[[#This Row],[Stunden-verr.-satz
(€)]],0)</f>
        <v>0</v>
      </c>
    </row>
    <row r="22" spans="1:17" ht="15" x14ac:dyDescent="0.4">
      <c r="A22" s="117">
        <v>16</v>
      </c>
      <c r="B22" s="127" t="s">
        <v>348</v>
      </c>
      <c r="C22" s="131" t="s">
        <v>340</v>
      </c>
      <c r="D22" s="113" t="s">
        <v>341</v>
      </c>
      <c r="E22" s="115" t="s">
        <v>40</v>
      </c>
      <c r="F22" s="113" t="s">
        <v>190</v>
      </c>
      <c r="G22" s="113" t="s">
        <v>181</v>
      </c>
      <c r="H22" s="119">
        <v>20</v>
      </c>
      <c r="I22" s="120"/>
      <c r="J22" s="121" t="s">
        <v>154</v>
      </c>
      <c r="K22" s="120" t="s">
        <v>539</v>
      </c>
      <c r="L22" s="156">
        <v>50.4</v>
      </c>
      <c r="M22" s="122" t="e">
        <f>'STVS Unterhaltsreinigung'!$F$66</f>
        <v>#DIV/0!</v>
      </c>
      <c r="N22" s="123"/>
      <c r="O22" s="124">
        <f>Tabelle132[[#This Row],[Boden-
fläche
(m²)]]*Tabelle132[[#This Row],[Reinigungs-
tage/Jahr]]</f>
        <v>1008</v>
      </c>
      <c r="P22" s="124">
        <f>IFERROR(Tabelle132[[#This Row],[Reinigungs-
fläche
(m²/Jahr)]]/Tabelle132[[#This Row],[Richtwert
(m²/h)]],0)</f>
        <v>0</v>
      </c>
      <c r="Q22" s="125">
        <f>IFERROR(Tabelle132[[#This Row],[Reinigungs-
zeit
(h/Jahr)]]*Tabelle132[[#This Row],[Stunden-verr.-satz
(€)]],0)</f>
        <v>0</v>
      </c>
    </row>
    <row r="23" spans="1:17" ht="15" x14ac:dyDescent="0.4">
      <c r="A23" s="117">
        <v>17</v>
      </c>
      <c r="B23" s="127" t="s">
        <v>348</v>
      </c>
      <c r="C23" s="131" t="s">
        <v>340</v>
      </c>
      <c r="D23" s="113" t="s">
        <v>341</v>
      </c>
      <c r="E23" s="115" t="s">
        <v>358</v>
      </c>
      <c r="F23" s="113" t="s">
        <v>190</v>
      </c>
      <c r="G23" s="113" t="s">
        <v>181</v>
      </c>
      <c r="H23" s="119">
        <v>26</v>
      </c>
      <c r="I23" s="120"/>
      <c r="J23" s="121" t="s">
        <v>154</v>
      </c>
      <c r="K23" s="120" t="s">
        <v>539</v>
      </c>
      <c r="L23" s="156">
        <v>50.4</v>
      </c>
      <c r="M23" s="122" t="e">
        <f>'STVS Unterhaltsreinigung'!$F$66</f>
        <v>#DIV/0!</v>
      </c>
      <c r="N23" s="123"/>
      <c r="O23" s="124">
        <f>Tabelle132[[#This Row],[Boden-
fläche
(m²)]]*Tabelle132[[#This Row],[Reinigungs-
tage/Jahr]]</f>
        <v>1310.3999999999999</v>
      </c>
      <c r="P23" s="124">
        <f>IFERROR(Tabelle132[[#This Row],[Reinigungs-
fläche
(m²/Jahr)]]/Tabelle132[[#This Row],[Richtwert
(m²/h)]],0)</f>
        <v>0</v>
      </c>
      <c r="Q23" s="125">
        <f>IFERROR(Tabelle132[[#This Row],[Reinigungs-
zeit
(h/Jahr)]]*Tabelle132[[#This Row],[Stunden-verr.-satz
(€)]],0)</f>
        <v>0</v>
      </c>
    </row>
    <row r="24" spans="1:17" ht="15" x14ac:dyDescent="0.4">
      <c r="A24" s="117">
        <v>18</v>
      </c>
      <c r="B24" s="127" t="s">
        <v>348</v>
      </c>
      <c r="C24" s="131" t="s">
        <v>340</v>
      </c>
      <c r="D24" s="113" t="s">
        <v>341</v>
      </c>
      <c r="E24" s="115" t="s">
        <v>359</v>
      </c>
      <c r="F24" s="113" t="s">
        <v>190</v>
      </c>
      <c r="G24" s="113" t="s">
        <v>181</v>
      </c>
      <c r="H24" s="119">
        <v>22</v>
      </c>
      <c r="I24" s="120"/>
      <c r="J24" s="121" t="s">
        <v>154</v>
      </c>
      <c r="K24" s="120" t="s">
        <v>539</v>
      </c>
      <c r="L24" s="156">
        <v>50.4</v>
      </c>
      <c r="M24" s="122" t="e">
        <f>'STVS Unterhaltsreinigung'!$F$66</f>
        <v>#DIV/0!</v>
      </c>
      <c r="N24" s="123"/>
      <c r="O24" s="124">
        <f>Tabelle132[[#This Row],[Boden-
fläche
(m²)]]*Tabelle132[[#This Row],[Reinigungs-
tage/Jahr]]</f>
        <v>1108.8</v>
      </c>
      <c r="P24" s="124">
        <f>IFERROR(Tabelle132[[#This Row],[Reinigungs-
fläche
(m²/Jahr)]]/Tabelle132[[#This Row],[Richtwert
(m²/h)]],0)</f>
        <v>0</v>
      </c>
      <c r="Q24" s="125">
        <f>IFERROR(Tabelle132[[#This Row],[Reinigungs-
zeit
(h/Jahr)]]*Tabelle132[[#This Row],[Stunden-verr.-satz
(€)]],0)</f>
        <v>0</v>
      </c>
    </row>
    <row r="25" spans="1:17" ht="15" x14ac:dyDescent="0.4">
      <c r="A25" s="117">
        <v>19</v>
      </c>
      <c r="B25" s="127" t="s">
        <v>348</v>
      </c>
      <c r="C25" s="131" t="s">
        <v>340</v>
      </c>
      <c r="D25" s="113" t="s">
        <v>341</v>
      </c>
      <c r="E25" s="115" t="s">
        <v>360</v>
      </c>
      <c r="F25" s="113" t="s">
        <v>190</v>
      </c>
      <c r="G25" s="113" t="s">
        <v>181</v>
      </c>
      <c r="H25" s="119">
        <v>17</v>
      </c>
      <c r="I25" s="120"/>
      <c r="J25" s="121" t="s">
        <v>154</v>
      </c>
      <c r="K25" s="120" t="s">
        <v>539</v>
      </c>
      <c r="L25" s="156">
        <v>50.4</v>
      </c>
      <c r="M25" s="122" t="e">
        <f>'STVS Unterhaltsreinigung'!$F$66</f>
        <v>#DIV/0!</v>
      </c>
      <c r="N25" s="123"/>
      <c r="O25" s="124">
        <f>Tabelle132[[#This Row],[Boden-
fläche
(m²)]]*Tabelle132[[#This Row],[Reinigungs-
tage/Jahr]]</f>
        <v>856.8</v>
      </c>
      <c r="P25" s="124">
        <f>IFERROR(Tabelle132[[#This Row],[Reinigungs-
fläche
(m²/Jahr)]]/Tabelle132[[#This Row],[Richtwert
(m²/h)]],0)</f>
        <v>0</v>
      </c>
      <c r="Q25" s="125">
        <f>IFERROR(Tabelle132[[#This Row],[Reinigungs-
zeit
(h/Jahr)]]*Tabelle132[[#This Row],[Stunden-verr.-satz
(€)]],0)</f>
        <v>0</v>
      </c>
    </row>
    <row r="26" spans="1:17" ht="15" x14ac:dyDescent="0.4">
      <c r="A26" s="117">
        <v>20</v>
      </c>
      <c r="B26" s="127" t="s">
        <v>348</v>
      </c>
      <c r="C26" s="131" t="s">
        <v>340</v>
      </c>
      <c r="D26" s="113" t="s">
        <v>341</v>
      </c>
      <c r="E26" s="115" t="s">
        <v>361</v>
      </c>
      <c r="F26" s="113" t="s">
        <v>190</v>
      </c>
      <c r="G26" s="113" t="s">
        <v>181</v>
      </c>
      <c r="H26" s="119">
        <v>17</v>
      </c>
      <c r="I26" s="120"/>
      <c r="J26" s="121" t="s">
        <v>154</v>
      </c>
      <c r="K26" s="120" t="s">
        <v>539</v>
      </c>
      <c r="L26" s="156">
        <v>50.4</v>
      </c>
      <c r="M26" s="122" t="e">
        <f>'STVS Unterhaltsreinigung'!$F$66</f>
        <v>#DIV/0!</v>
      </c>
      <c r="N26" s="123"/>
      <c r="O26" s="124">
        <f>Tabelle132[[#This Row],[Boden-
fläche
(m²)]]*Tabelle132[[#This Row],[Reinigungs-
tage/Jahr]]</f>
        <v>856.8</v>
      </c>
      <c r="P26" s="124">
        <f>IFERROR(Tabelle132[[#This Row],[Reinigungs-
fläche
(m²/Jahr)]]/Tabelle132[[#This Row],[Richtwert
(m²/h)]],0)</f>
        <v>0</v>
      </c>
      <c r="Q26" s="125">
        <f>IFERROR(Tabelle132[[#This Row],[Reinigungs-
zeit
(h/Jahr)]]*Tabelle132[[#This Row],[Stunden-verr.-satz
(€)]],0)</f>
        <v>0</v>
      </c>
    </row>
    <row r="27" spans="1:17" ht="15" x14ac:dyDescent="0.4">
      <c r="A27" s="117">
        <v>21</v>
      </c>
      <c r="B27" s="127" t="s">
        <v>348</v>
      </c>
      <c r="C27" s="131" t="s">
        <v>340</v>
      </c>
      <c r="D27" s="113" t="s">
        <v>341</v>
      </c>
      <c r="E27" s="115" t="s">
        <v>43</v>
      </c>
      <c r="F27" s="113" t="s">
        <v>190</v>
      </c>
      <c r="G27" s="113" t="s">
        <v>181</v>
      </c>
      <c r="H27" s="119">
        <v>29</v>
      </c>
      <c r="I27" s="120"/>
      <c r="J27" s="121" t="s">
        <v>154</v>
      </c>
      <c r="K27" s="120" t="s">
        <v>539</v>
      </c>
      <c r="L27" s="156">
        <v>50.4</v>
      </c>
      <c r="M27" s="122" t="e">
        <f>'STVS Unterhaltsreinigung'!$F$66</f>
        <v>#DIV/0!</v>
      </c>
      <c r="N27" s="123"/>
      <c r="O27" s="124">
        <f>Tabelle132[[#This Row],[Boden-
fläche
(m²)]]*Tabelle132[[#This Row],[Reinigungs-
tage/Jahr]]</f>
        <v>1461.6</v>
      </c>
      <c r="P27" s="124">
        <f>IFERROR(Tabelle132[[#This Row],[Reinigungs-
fläche
(m²/Jahr)]]/Tabelle132[[#This Row],[Richtwert
(m²/h)]],0)</f>
        <v>0</v>
      </c>
      <c r="Q27" s="125">
        <f>IFERROR(Tabelle132[[#This Row],[Reinigungs-
zeit
(h/Jahr)]]*Tabelle132[[#This Row],[Stunden-verr.-satz
(€)]],0)</f>
        <v>0</v>
      </c>
    </row>
    <row r="28" spans="1:17" ht="15" x14ac:dyDescent="0.4">
      <c r="A28" s="117">
        <v>22</v>
      </c>
      <c r="B28" s="127" t="s">
        <v>348</v>
      </c>
      <c r="C28" s="131" t="s">
        <v>340</v>
      </c>
      <c r="D28" s="113" t="s">
        <v>341</v>
      </c>
      <c r="E28" s="115" t="s">
        <v>45</v>
      </c>
      <c r="F28" s="113" t="s">
        <v>190</v>
      </c>
      <c r="G28" s="113" t="s">
        <v>181</v>
      </c>
      <c r="H28" s="119">
        <v>20</v>
      </c>
      <c r="I28" s="120"/>
      <c r="J28" s="121" t="s">
        <v>154</v>
      </c>
      <c r="K28" s="120" t="s">
        <v>539</v>
      </c>
      <c r="L28" s="156">
        <v>50.4</v>
      </c>
      <c r="M28" s="122" t="e">
        <f>'STVS Unterhaltsreinigung'!$F$66</f>
        <v>#DIV/0!</v>
      </c>
      <c r="N28" s="123"/>
      <c r="O28" s="124">
        <f>Tabelle132[[#This Row],[Boden-
fläche
(m²)]]*Tabelle132[[#This Row],[Reinigungs-
tage/Jahr]]</f>
        <v>1008</v>
      </c>
      <c r="P28" s="124">
        <f>IFERROR(Tabelle132[[#This Row],[Reinigungs-
fläche
(m²/Jahr)]]/Tabelle132[[#This Row],[Richtwert
(m²/h)]],0)</f>
        <v>0</v>
      </c>
      <c r="Q28" s="125">
        <f>IFERROR(Tabelle132[[#This Row],[Reinigungs-
zeit
(h/Jahr)]]*Tabelle132[[#This Row],[Stunden-verr.-satz
(€)]],0)</f>
        <v>0</v>
      </c>
    </row>
    <row r="29" spans="1:17" ht="15" x14ac:dyDescent="0.4">
      <c r="A29" s="117">
        <v>23</v>
      </c>
      <c r="B29" s="127" t="s">
        <v>348</v>
      </c>
      <c r="C29" s="131" t="s">
        <v>340</v>
      </c>
      <c r="D29" s="113" t="s">
        <v>341</v>
      </c>
      <c r="E29" s="115" t="s">
        <v>48</v>
      </c>
      <c r="F29" s="113" t="s">
        <v>190</v>
      </c>
      <c r="G29" s="113" t="s">
        <v>181</v>
      </c>
      <c r="H29" s="119">
        <v>21</v>
      </c>
      <c r="I29" s="120"/>
      <c r="J29" s="121" t="s">
        <v>154</v>
      </c>
      <c r="K29" s="120" t="s">
        <v>539</v>
      </c>
      <c r="L29" s="156">
        <v>50.4</v>
      </c>
      <c r="M29" s="122" t="e">
        <f>'STVS Unterhaltsreinigung'!$F$66</f>
        <v>#DIV/0!</v>
      </c>
      <c r="N29" s="123"/>
      <c r="O29" s="124">
        <f>Tabelle132[[#This Row],[Boden-
fläche
(m²)]]*Tabelle132[[#This Row],[Reinigungs-
tage/Jahr]]</f>
        <v>1058.3999999999999</v>
      </c>
      <c r="P29" s="124">
        <f>IFERROR(Tabelle132[[#This Row],[Reinigungs-
fläche
(m²/Jahr)]]/Tabelle132[[#This Row],[Richtwert
(m²/h)]],0)</f>
        <v>0</v>
      </c>
      <c r="Q29" s="125">
        <f>IFERROR(Tabelle132[[#This Row],[Reinigungs-
zeit
(h/Jahr)]]*Tabelle132[[#This Row],[Stunden-verr.-satz
(€)]],0)</f>
        <v>0</v>
      </c>
    </row>
    <row r="30" spans="1:17" ht="15" x14ac:dyDescent="0.4">
      <c r="A30" s="117">
        <v>24</v>
      </c>
      <c r="B30" s="127" t="s">
        <v>348</v>
      </c>
      <c r="C30" s="131" t="s">
        <v>340</v>
      </c>
      <c r="D30" s="113" t="s">
        <v>341</v>
      </c>
      <c r="E30" s="115" t="s">
        <v>51</v>
      </c>
      <c r="F30" s="113" t="s">
        <v>190</v>
      </c>
      <c r="G30" s="113" t="s">
        <v>181</v>
      </c>
      <c r="H30" s="119">
        <v>26</v>
      </c>
      <c r="I30" s="120"/>
      <c r="J30" s="121" t="s">
        <v>154</v>
      </c>
      <c r="K30" s="120" t="s">
        <v>539</v>
      </c>
      <c r="L30" s="156">
        <v>50.4</v>
      </c>
      <c r="M30" s="122" t="e">
        <f>'STVS Unterhaltsreinigung'!$F$66</f>
        <v>#DIV/0!</v>
      </c>
      <c r="N30" s="123"/>
      <c r="O30" s="124">
        <f>Tabelle132[[#This Row],[Boden-
fläche
(m²)]]*Tabelle132[[#This Row],[Reinigungs-
tage/Jahr]]</f>
        <v>1310.3999999999999</v>
      </c>
      <c r="P30" s="124">
        <f>IFERROR(Tabelle132[[#This Row],[Reinigungs-
fläche
(m²/Jahr)]]/Tabelle132[[#This Row],[Richtwert
(m²/h)]],0)</f>
        <v>0</v>
      </c>
      <c r="Q30" s="125">
        <f>IFERROR(Tabelle132[[#This Row],[Reinigungs-
zeit
(h/Jahr)]]*Tabelle132[[#This Row],[Stunden-verr.-satz
(€)]],0)</f>
        <v>0</v>
      </c>
    </row>
    <row r="31" spans="1:17" ht="15" x14ac:dyDescent="0.4">
      <c r="A31" s="117">
        <v>25</v>
      </c>
      <c r="B31" s="127" t="s">
        <v>348</v>
      </c>
      <c r="C31" s="131" t="s">
        <v>340</v>
      </c>
      <c r="D31" s="113" t="s">
        <v>341</v>
      </c>
      <c r="E31" s="115" t="s">
        <v>54</v>
      </c>
      <c r="F31" s="113" t="s">
        <v>190</v>
      </c>
      <c r="G31" s="113" t="s">
        <v>181</v>
      </c>
      <c r="H31" s="119">
        <v>20</v>
      </c>
      <c r="I31" s="120"/>
      <c r="J31" s="121" t="s">
        <v>154</v>
      </c>
      <c r="K31" s="120" t="s">
        <v>539</v>
      </c>
      <c r="L31" s="156">
        <v>50.4</v>
      </c>
      <c r="M31" s="122" t="e">
        <f>'STVS Unterhaltsreinigung'!$F$66</f>
        <v>#DIV/0!</v>
      </c>
      <c r="N31" s="123"/>
      <c r="O31" s="124">
        <f>Tabelle132[[#This Row],[Boden-
fläche
(m²)]]*Tabelle132[[#This Row],[Reinigungs-
tage/Jahr]]</f>
        <v>1008</v>
      </c>
      <c r="P31" s="124">
        <f>IFERROR(Tabelle132[[#This Row],[Reinigungs-
fläche
(m²/Jahr)]]/Tabelle132[[#This Row],[Richtwert
(m²/h)]],0)</f>
        <v>0</v>
      </c>
      <c r="Q31" s="125">
        <f>IFERROR(Tabelle132[[#This Row],[Reinigungs-
zeit
(h/Jahr)]]*Tabelle132[[#This Row],[Stunden-verr.-satz
(€)]],0)</f>
        <v>0</v>
      </c>
    </row>
    <row r="32" spans="1:17" ht="15" x14ac:dyDescent="0.4">
      <c r="A32" s="117">
        <v>26</v>
      </c>
      <c r="B32" s="127" t="s">
        <v>348</v>
      </c>
      <c r="C32" s="131" t="s">
        <v>340</v>
      </c>
      <c r="D32" s="113" t="s">
        <v>341</v>
      </c>
      <c r="E32" s="115" t="s">
        <v>57</v>
      </c>
      <c r="F32" s="113" t="s">
        <v>190</v>
      </c>
      <c r="G32" s="113" t="s">
        <v>181</v>
      </c>
      <c r="H32" s="119">
        <v>18</v>
      </c>
      <c r="I32" s="120"/>
      <c r="J32" s="121" t="s">
        <v>154</v>
      </c>
      <c r="K32" s="120" t="s">
        <v>539</v>
      </c>
      <c r="L32" s="156">
        <v>50.4</v>
      </c>
      <c r="M32" s="122" t="e">
        <f>'STVS Unterhaltsreinigung'!$F$66</f>
        <v>#DIV/0!</v>
      </c>
      <c r="N32" s="123"/>
      <c r="O32" s="124">
        <f>Tabelle132[[#This Row],[Boden-
fläche
(m²)]]*Tabelle132[[#This Row],[Reinigungs-
tage/Jahr]]</f>
        <v>907.19999999999993</v>
      </c>
      <c r="P32" s="124">
        <f>IFERROR(Tabelle132[[#This Row],[Reinigungs-
fläche
(m²/Jahr)]]/Tabelle132[[#This Row],[Richtwert
(m²/h)]],0)</f>
        <v>0</v>
      </c>
      <c r="Q32" s="125">
        <f>IFERROR(Tabelle132[[#This Row],[Reinigungs-
zeit
(h/Jahr)]]*Tabelle132[[#This Row],[Stunden-verr.-satz
(€)]],0)</f>
        <v>0</v>
      </c>
    </row>
    <row r="33" spans="1:17" ht="15" x14ac:dyDescent="0.4">
      <c r="A33" s="117">
        <v>27</v>
      </c>
      <c r="B33" s="127" t="s">
        <v>348</v>
      </c>
      <c r="C33" s="131" t="s">
        <v>340</v>
      </c>
      <c r="D33" s="113" t="s">
        <v>341</v>
      </c>
      <c r="E33" s="115" t="s">
        <v>362</v>
      </c>
      <c r="F33" s="112" t="s">
        <v>499</v>
      </c>
      <c r="G33" s="113" t="s">
        <v>141</v>
      </c>
      <c r="H33" s="119">
        <v>2.23</v>
      </c>
      <c r="I33" s="120"/>
      <c r="J33" s="121" t="s">
        <v>144</v>
      </c>
      <c r="K33" s="120" t="s">
        <v>338</v>
      </c>
      <c r="L33" s="120">
        <v>252</v>
      </c>
      <c r="M33" s="122" t="e">
        <f>'STVS Unterhaltsreinigung'!$F$66</f>
        <v>#DIV/0!</v>
      </c>
      <c r="N33" s="123"/>
      <c r="O33" s="124">
        <f>Tabelle132[[#This Row],[Boden-
fläche
(m²)]]*Tabelle132[[#This Row],[Reinigungs-
tage/Jahr]]</f>
        <v>561.96</v>
      </c>
      <c r="P33" s="124">
        <f>IFERROR(Tabelle132[[#This Row],[Reinigungs-
fläche
(m²/Jahr)]]/Tabelle132[[#This Row],[Richtwert
(m²/h)]],0)</f>
        <v>0</v>
      </c>
      <c r="Q33" s="125">
        <f>IFERROR(Tabelle132[[#This Row],[Reinigungs-
zeit
(h/Jahr)]]*Tabelle132[[#This Row],[Stunden-verr.-satz
(€)]],0)</f>
        <v>0</v>
      </c>
    </row>
    <row r="34" spans="1:17" ht="15" x14ac:dyDescent="0.4">
      <c r="A34" s="117">
        <v>28</v>
      </c>
      <c r="B34" s="127" t="s">
        <v>348</v>
      </c>
      <c r="C34" s="131" t="s">
        <v>340</v>
      </c>
      <c r="D34" s="113" t="s">
        <v>341</v>
      </c>
      <c r="E34" s="115" t="s">
        <v>363</v>
      </c>
      <c r="F34" s="113" t="s">
        <v>193</v>
      </c>
      <c r="G34" s="113" t="s">
        <v>141</v>
      </c>
      <c r="H34" s="119">
        <v>3.74</v>
      </c>
      <c r="I34" s="120"/>
      <c r="J34" s="121" t="s">
        <v>140</v>
      </c>
      <c r="K34" s="120" t="s">
        <v>338</v>
      </c>
      <c r="L34" s="120">
        <v>252</v>
      </c>
      <c r="M34" s="122" t="e">
        <f>'STVS Unterhaltsreinigung'!$F$66</f>
        <v>#DIV/0!</v>
      </c>
      <c r="N34" s="123"/>
      <c r="O34" s="124">
        <f>Tabelle132[[#This Row],[Boden-
fläche
(m²)]]*Tabelle132[[#This Row],[Reinigungs-
tage/Jahr]]</f>
        <v>942.48</v>
      </c>
      <c r="P34" s="124">
        <f>IFERROR(Tabelle132[[#This Row],[Reinigungs-
fläche
(m²/Jahr)]]/Tabelle132[[#This Row],[Richtwert
(m²/h)]],0)</f>
        <v>0</v>
      </c>
      <c r="Q34" s="125">
        <f>IFERROR(Tabelle132[[#This Row],[Reinigungs-
zeit
(h/Jahr)]]*Tabelle132[[#This Row],[Stunden-verr.-satz
(€)]],0)</f>
        <v>0</v>
      </c>
    </row>
    <row r="35" spans="1:17" ht="15" x14ac:dyDescent="0.4">
      <c r="A35" s="117">
        <v>29</v>
      </c>
      <c r="B35" s="127" t="s">
        <v>348</v>
      </c>
      <c r="C35" s="131" t="s">
        <v>340</v>
      </c>
      <c r="D35" s="113" t="s">
        <v>341</v>
      </c>
      <c r="E35" s="115" t="s">
        <v>364</v>
      </c>
      <c r="F35" s="113" t="s">
        <v>196</v>
      </c>
      <c r="G35" s="113" t="s">
        <v>141</v>
      </c>
      <c r="H35" s="119">
        <v>6.07</v>
      </c>
      <c r="I35" s="120"/>
      <c r="J35" s="121" t="s">
        <v>140</v>
      </c>
      <c r="K35" s="120" t="s">
        <v>338</v>
      </c>
      <c r="L35" s="120">
        <v>252</v>
      </c>
      <c r="M35" s="122" t="e">
        <f>'STVS Unterhaltsreinigung'!$F$66</f>
        <v>#DIV/0!</v>
      </c>
      <c r="N35" s="123"/>
      <c r="O35" s="124">
        <f>Tabelle132[[#This Row],[Boden-
fläche
(m²)]]*Tabelle132[[#This Row],[Reinigungs-
tage/Jahr]]</f>
        <v>1529.64</v>
      </c>
      <c r="P35" s="124">
        <f>IFERROR(Tabelle132[[#This Row],[Reinigungs-
fläche
(m²/Jahr)]]/Tabelle132[[#This Row],[Richtwert
(m²/h)]],0)</f>
        <v>0</v>
      </c>
      <c r="Q35" s="125">
        <f>IFERROR(Tabelle132[[#This Row],[Reinigungs-
zeit
(h/Jahr)]]*Tabelle132[[#This Row],[Stunden-verr.-satz
(€)]],0)</f>
        <v>0</v>
      </c>
    </row>
    <row r="36" spans="1:17" ht="15" x14ac:dyDescent="0.4">
      <c r="A36" s="117">
        <v>30</v>
      </c>
      <c r="B36" s="127" t="s">
        <v>348</v>
      </c>
      <c r="C36" s="131" t="s">
        <v>340</v>
      </c>
      <c r="D36" s="113" t="s">
        <v>341</v>
      </c>
      <c r="E36" s="115" t="s">
        <v>365</v>
      </c>
      <c r="F36" s="112" t="s">
        <v>500</v>
      </c>
      <c r="G36" s="113" t="s">
        <v>366</v>
      </c>
      <c r="H36" s="119">
        <v>8.11</v>
      </c>
      <c r="I36" s="120"/>
      <c r="J36" s="121" t="s">
        <v>142</v>
      </c>
      <c r="K36" s="120" t="s">
        <v>183</v>
      </c>
      <c r="L36" s="120">
        <v>0</v>
      </c>
      <c r="M36" s="122" t="e">
        <f>'STVS Unterhaltsreinigung'!$F$66</f>
        <v>#DIV/0!</v>
      </c>
      <c r="N36" s="123"/>
      <c r="O36" s="124">
        <f>Tabelle132[[#This Row],[Boden-
fläche
(m²)]]*Tabelle132[[#This Row],[Reinigungs-
tage/Jahr]]</f>
        <v>0</v>
      </c>
      <c r="P36" s="124">
        <f>IFERROR(Tabelle132[[#This Row],[Reinigungs-
fläche
(m²/Jahr)]]/Tabelle132[[#This Row],[Richtwert
(m²/h)]],0)</f>
        <v>0</v>
      </c>
      <c r="Q36" s="125">
        <f>IFERROR(Tabelle132[[#This Row],[Reinigungs-
zeit
(h/Jahr)]]*Tabelle132[[#This Row],[Stunden-verr.-satz
(€)]],0)</f>
        <v>0</v>
      </c>
    </row>
    <row r="37" spans="1:17" ht="15" x14ac:dyDescent="0.4">
      <c r="A37" s="117">
        <v>31</v>
      </c>
      <c r="B37" s="127" t="s">
        <v>348</v>
      </c>
      <c r="C37" s="131" t="s">
        <v>340</v>
      </c>
      <c r="D37" s="113" t="s">
        <v>341</v>
      </c>
      <c r="E37" s="115" t="s">
        <v>367</v>
      </c>
      <c r="F37" s="112" t="s">
        <v>501</v>
      </c>
      <c r="G37" s="113" t="s">
        <v>366</v>
      </c>
      <c r="H37" s="119">
        <v>7.56</v>
      </c>
      <c r="I37" s="120"/>
      <c r="J37" s="121" t="s">
        <v>142</v>
      </c>
      <c r="K37" s="120" t="s">
        <v>183</v>
      </c>
      <c r="L37" s="120">
        <v>0</v>
      </c>
      <c r="M37" s="122" t="e">
        <f>'STVS Unterhaltsreinigung'!$F$66</f>
        <v>#DIV/0!</v>
      </c>
      <c r="N37" s="123"/>
      <c r="O37" s="124">
        <f>Tabelle132[[#This Row],[Boden-
fläche
(m²)]]*Tabelle132[[#This Row],[Reinigungs-
tage/Jahr]]</f>
        <v>0</v>
      </c>
      <c r="P37" s="124">
        <f>IFERROR(Tabelle132[[#This Row],[Reinigungs-
fläche
(m²/Jahr)]]/Tabelle132[[#This Row],[Richtwert
(m²/h)]],0)</f>
        <v>0</v>
      </c>
      <c r="Q37" s="125">
        <f>IFERROR(Tabelle132[[#This Row],[Reinigungs-
zeit
(h/Jahr)]]*Tabelle132[[#This Row],[Stunden-verr.-satz
(€)]],0)</f>
        <v>0</v>
      </c>
    </row>
    <row r="38" spans="1:17" ht="15" x14ac:dyDescent="0.4">
      <c r="A38" s="117">
        <v>32</v>
      </c>
      <c r="B38" s="127" t="s">
        <v>348</v>
      </c>
      <c r="C38" s="131" t="s">
        <v>340</v>
      </c>
      <c r="D38" s="113" t="s">
        <v>341</v>
      </c>
      <c r="E38" s="115" t="s">
        <v>368</v>
      </c>
      <c r="F38" s="112" t="s">
        <v>502</v>
      </c>
      <c r="G38" s="113" t="s">
        <v>366</v>
      </c>
      <c r="H38" s="119">
        <v>6.45</v>
      </c>
      <c r="I38" s="120"/>
      <c r="J38" s="121" t="s">
        <v>142</v>
      </c>
      <c r="K38" s="120" t="s">
        <v>183</v>
      </c>
      <c r="L38" s="120">
        <v>0</v>
      </c>
      <c r="M38" s="122" t="e">
        <f>'STVS Unterhaltsreinigung'!$F$66</f>
        <v>#DIV/0!</v>
      </c>
      <c r="N38" s="123"/>
      <c r="O38" s="124">
        <f>Tabelle132[[#This Row],[Boden-
fläche
(m²)]]*Tabelle132[[#This Row],[Reinigungs-
tage/Jahr]]</f>
        <v>0</v>
      </c>
      <c r="P38" s="124">
        <f>IFERROR(Tabelle132[[#This Row],[Reinigungs-
fläche
(m²/Jahr)]]/Tabelle132[[#This Row],[Richtwert
(m²/h)]],0)</f>
        <v>0</v>
      </c>
      <c r="Q38" s="125">
        <f>IFERROR(Tabelle132[[#This Row],[Reinigungs-
zeit
(h/Jahr)]]*Tabelle132[[#This Row],[Stunden-verr.-satz
(€)]],0)</f>
        <v>0</v>
      </c>
    </row>
    <row r="39" spans="1:17" ht="15" x14ac:dyDescent="0.4">
      <c r="A39" s="117">
        <v>33</v>
      </c>
      <c r="B39" s="127" t="s">
        <v>348</v>
      </c>
      <c r="C39" s="131" t="s">
        <v>340</v>
      </c>
      <c r="D39" s="113" t="s">
        <v>341</v>
      </c>
      <c r="E39" s="115" t="s">
        <v>369</v>
      </c>
      <c r="F39" s="112" t="s">
        <v>503</v>
      </c>
      <c r="G39" s="113" t="s">
        <v>366</v>
      </c>
      <c r="H39" s="119">
        <v>4.79</v>
      </c>
      <c r="I39" s="120"/>
      <c r="J39" s="121" t="s">
        <v>142</v>
      </c>
      <c r="K39" s="120" t="s">
        <v>183</v>
      </c>
      <c r="L39" s="120">
        <v>0</v>
      </c>
      <c r="M39" s="122" t="e">
        <f>'STVS Unterhaltsreinigung'!$F$66</f>
        <v>#DIV/0!</v>
      </c>
      <c r="N39" s="123"/>
      <c r="O39" s="124">
        <f>Tabelle132[[#This Row],[Boden-
fläche
(m²)]]*Tabelle132[[#This Row],[Reinigungs-
tage/Jahr]]</f>
        <v>0</v>
      </c>
      <c r="P39" s="124">
        <f>IFERROR(Tabelle132[[#This Row],[Reinigungs-
fläche
(m²/Jahr)]]/Tabelle132[[#This Row],[Richtwert
(m²/h)]],0)</f>
        <v>0</v>
      </c>
      <c r="Q39" s="125">
        <f>IFERROR(Tabelle132[[#This Row],[Reinigungs-
zeit
(h/Jahr)]]*Tabelle132[[#This Row],[Stunden-verr.-satz
(€)]],0)</f>
        <v>0</v>
      </c>
    </row>
    <row r="40" spans="1:17" ht="15" x14ac:dyDescent="0.4">
      <c r="A40" s="117">
        <v>34</v>
      </c>
      <c r="B40" s="127" t="s">
        <v>348</v>
      </c>
      <c r="C40" s="131" t="s">
        <v>340</v>
      </c>
      <c r="D40" s="113" t="s">
        <v>341</v>
      </c>
      <c r="E40" s="115" t="s">
        <v>370</v>
      </c>
      <c r="F40" s="112" t="s">
        <v>504</v>
      </c>
      <c r="G40" s="113" t="s">
        <v>366</v>
      </c>
      <c r="H40" s="119">
        <v>5.25</v>
      </c>
      <c r="I40" s="120"/>
      <c r="J40" s="121" t="s">
        <v>142</v>
      </c>
      <c r="K40" s="120" t="s">
        <v>183</v>
      </c>
      <c r="L40" s="120">
        <v>0</v>
      </c>
      <c r="M40" s="122" t="e">
        <f>'STVS Unterhaltsreinigung'!$F$66</f>
        <v>#DIV/0!</v>
      </c>
      <c r="N40" s="123"/>
      <c r="O40" s="124">
        <f>Tabelle132[[#This Row],[Boden-
fläche
(m²)]]*Tabelle132[[#This Row],[Reinigungs-
tage/Jahr]]</f>
        <v>0</v>
      </c>
      <c r="P40" s="124">
        <f>IFERROR(Tabelle132[[#This Row],[Reinigungs-
fläche
(m²/Jahr)]]/Tabelle132[[#This Row],[Richtwert
(m²/h)]],0)</f>
        <v>0</v>
      </c>
      <c r="Q40" s="125">
        <f>IFERROR(Tabelle132[[#This Row],[Reinigungs-
zeit
(h/Jahr)]]*Tabelle132[[#This Row],[Stunden-verr.-satz
(€)]],0)</f>
        <v>0</v>
      </c>
    </row>
    <row r="41" spans="1:17" ht="30" x14ac:dyDescent="0.4">
      <c r="A41" s="117">
        <v>35</v>
      </c>
      <c r="B41" s="127" t="s">
        <v>348</v>
      </c>
      <c r="C41" s="131" t="s">
        <v>340</v>
      </c>
      <c r="D41" s="113" t="s">
        <v>341</v>
      </c>
      <c r="E41" s="115" t="s">
        <v>371</v>
      </c>
      <c r="F41" s="112" t="s">
        <v>505</v>
      </c>
      <c r="G41" s="113" t="s">
        <v>141</v>
      </c>
      <c r="H41" s="119">
        <v>2.11</v>
      </c>
      <c r="I41" s="120"/>
      <c r="J41" s="121" t="s">
        <v>144</v>
      </c>
      <c r="K41" s="120" t="s">
        <v>338</v>
      </c>
      <c r="L41" s="120">
        <v>252</v>
      </c>
      <c r="M41" s="122" t="e">
        <f>'STVS Unterhaltsreinigung'!$F$66</f>
        <v>#DIV/0!</v>
      </c>
      <c r="N41" s="123"/>
      <c r="O41" s="124">
        <f>Tabelle132[[#This Row],[Boden-
fläche
(m²)]]*Tabelle132[[#This Row],[Reinigungs-
tage/Jahr]]</f>
        <v>531.71999999999991</v>
      </c>
      <c r="P41" s="124">
        <f>IFERROR(Tabelle132[[#This Row],[Reinigungs-
fläche
(m²/Jahr)]]/Tabelle132[[#This Row],[Richtwert
(m²/h)]],0)</f>
        <v>0</v>
      </c>
      <c r="Q41" s="125">
        <f>IFERROR(Tabelle132[[#This Row],[Reinigungs-
zeit
(h/Jahr)]]*Tabelle132[[#This Row],[Stunden-verr.-satz
(€)]],0)</f>
        <v>0</v>
      </c>
    </row>
    <row r="42" spans="1:17" ht="15" x14ac:dyDescent="0.4">
      <c r="A42" s="117">
        <v>36</v>
      </c>
      <c r="B42" s="127" t="s">
        <v>348</v>
      </c>
      <c r="C42" s="131" t="s">
        <v>340</v>
      </c>
      <c r="D42" s="113" t="s">
        <v>341</v>
      </c>
      <c r="E42" s="115" t="s">
        <v>371</v>
      </c>
      <c r="F42" s="112" t="s">
        <v>506</v>
      </c>
      <c r="G42" s="113" t="s">
        <v>141</v>
      </c>
      <c r="H42" s="119">
        <v>1.89</v>
      </c>
      <c r="I42" s="120"/>
      <c r="J42" s="121" t="s">
        <v>144</v>
      </c>
      <c r="K42" s="120" t="s">
        <v>338</v>
      </c>
      <c r="L42" s="120">
        <v>252</v>
      </c>
      <c r="M42" s="122" t="e">
        <f>'STVS Unterhaltsreinigung'!$F$66</f>
        <v>#DIV/0!</v>
      </c>
      <c r="N42" s="123"/>
      <c r="O42" s="124">
        <f>Tabelle132[[#This Row],[Boden-
fläche
(m²)]]*Tabelle132[[#This Row],[Reinigungs-
tage/Jahr]]</f>
        <v>476.28</v>
      </c>
      <c r="P42" s="124">
        <f>IFERROR(Tabelle132[[#This Row],[Reinigungs-
fläche
(m²/Jahr)]]/Tabelle132[[#This Row],[Richtwert
(m²/h)]],0)</f>
        <v>0</v>
      </c>
      <c r="Q42" s="125">
        <f>IFERROR(Tabelle132[[#This Row],[Reinigungs-
zeit
(h/Jahr)]]*Tabelle132[[#This Row],[Stunden-verr.-satz
(€)]],0)</f>
        <v>0</v>
      </c>
    </row>
    <row r="43" spans="1:17" ht="15" x14ac:dyDescent="0.4">
      <c r="A43" s="117">
        <v>37</v>
      </c>
      <c r="B43" s="127" t="s">
        <v>348</v>
      </c>
      <c r="C43" s="131" t="s">
        <v>340</v>
      </c>
      <c r="D43" s="113" t="s">
        <v>341</v>
      </c>
      <c r="E43" s="115" t="s">
        <v>372</v>
      </c>
      <c r="F43" s="113" t="s">
        <v>194</v>
      </c>
      <c r="G43" s="113" t="s">
        <v>141</v>
      </c>
      <c r="H43" s="119">
        <v>3.76</v>
      </c>
      <c r="I43" s="120"/>
      <c r="J43" s="121" t="s">
        <v>140</v>
      </c>
      <c r="K43" s="120" t="s">
        <v>338</v>
      </c>
      <c r="L43" s="120">
        <v>252</v>
      </c>
      <c r="M43" s="122" t="e">
        <f>'STVS Unterhaltsreinigung'!$F$66</f>
        <v>#DIV/0!</v>
      </c>
      <c r="N43" s="123"/>
      <c r="O43" s="124">
        <f>Tabelle132[[#This Row],[Boden-
fläche
(m²)]]*Tabelle132[[#This Row],[Reinigungs-
tage/Jahr]]</f>
        <v>947.52</v>
      </c>
      <c r="P43" s="124">
        <f>IFERROR(Tabelle132[[#This Row],[Reinigungs-
fläche
(m²/Jahr)]]/Tabelle132[[#This Row],[Richtwert
(m²/h)]],0)</f>
        <v>0</v>
      </c>
      <c r="Q43" s="125">
        <f>IFERROR(Tabelle132[[#This Row],[Reinigungs-
zeit
(h/Jahr)]]*Tabelle132[[#This Row],[Stunden-verr.-satz
(€)]],0)</f>
        <v>0</v>
      </c>
    </row>
    <row r="44" spans="1:17" ht="15" x14ac:dyDescent="0.4">
      <c r="A44" s="117">
        <v>38</v>
      </c>
      <c r="B44" s="127" t="s">
        <v>348</v>
      </c>
      <c r="C44" s="131" t="s">
        <v>340</v>
      </c>
      <c r="D44" s="113" t="s">
        <v>341</v>
      </c>
      <c r="E44" s="115" t="s">
        <v>373</v>
      </c>
      <c r="F44" s="113" t="s">
        <v>197</v>
      </c>
      <c r="G44" s="113" t="s">
        <v>141</v>
      </c>
      <c r="H44" s="119">
        <v>5.64</v>
      </c>
      <c r="I44" s="120"/>
      <c r="J44" s="121" t="s">
        <v>140</v>
      </c>
      <c r="K44" s="120" t="s">
        <v>338</v>
      </c>
      <c r="L44" s="120">
        <v>252</v>
      </c>
      <c r="M44" s="122" t="e">
        <f>'STVS Unterhaltsreinigung'!$F$66</f>
        <v>#DIV/0!</v>
      </c>
      <c r="N44" s="123"/>
      <c r="O44" s="124">
        <f>Tabelle132[[#This Row],[Boden-
fläche
(m²)]]*Tabelle132[[#This Row],[Reinigungs-
tage/Jahr]]</f>
        <v>1421.28</v>
      </c>
      <c r="P44" s="124">
        <f>IFERROR(Tabelle132[[#This Row],[Reinigungs-
fläche
(m²/Jahr)]]/Tabelle132[[#This Row],[Richtwert
(m²/h)]],0)</f>
        <v>0</v>
      </c>
      <c r="Q44" s="125">
        <f>IFERROR(Tabelle132[[#This Row],[Reinigungs-
zeit
(h/Jahr)]]*Tabelle132[[#This Row],[Stunden-verr.-satz
(€)]],0)</f>
        <v>0</v>
      </c>
    </row>
    <row r="45" spans="1:17" ht="30" x14ac:dyDescent="0.4">
      <c r="A45" s="117">
        <v>39</v>
      </c>
      <c r="B45" s="127" t="s">
        <v>348</v>
      </c>
      <c r="C45" s="131" t="s">
        <v>340</v>
      </c>
      <c r="D45" s="113" t="s">
        <v>341</v>
      </c>
      <c r="E45" s="115" t="s">
        <v>374</v>
      </c>
      <c r="F45" s="112" t="s">
        <v>507</v>
      </c>
      <c r="G45" s="113" t="s">
        <v>141</v>
      </c>
      <c r="H45" s="119">
        <v>2.21</v>
      </c>
      <c r="I45" s="120"/>
      <c r="J45" s="121" t="s">
        <v>144</v>
      </c>
      <c r="K45" s="120" t="s">
        <v>338</v>
      </c>
      <c r="L45" s="120">
        <v>252</v>
      </c>
      <c r="M45" s="122" t="e">
        <f>'STVS Unterhaltsreinigung'!$F$66</f>
        <v>#DIV/0!</v>
      </c>
      <c r="N45" s="123"/>
      <c r="O45" s="124">
        <f>Tabelle132[[#This Row],[Boden-
fläche
(m²)]]*Tabelle132[[#This Row],[Reinigungs-
tage/Jahr]]</f>
        <v>556.91999999999996</v>
      </c>
      <c r="P45" s="124">
        <f>IFERROR(Tabelle132[[#This Row],[Reinigungs-
fläche
(m²/Jahr)]]/Tabelle132[[#This Row],[Richtwert
(m²/h)]],0)</f>
        <v>0</v>
      </c>
      <c r="Q45" s="125">
        <f>IFERROR(Tabelle132[[#This Row],[Reinigungs-
zeit
(h/Jahr)]]*Tabelle132[[#This Row],[Stunden-verr.-satz
(€)]],0)</f>
        <v>0</v>
      </c>
    </row>
    <row r="46" spans="1:17" ht="15" x14ac:dyDescent="0.4">
      <c r="A46" s="117">
        <v>40</v>
      </c>
      <c r="B46" s="127" t="s">
        <v>348</v>
      </c>
      <c r="C46" s="131" t="s">
        <v>340</v>
      </c>
      <c r="D46" s="113" t="s">
        <v>341</v>
      </c>
      <c r="E46" s="115" t="s">
        <v>374</v>
      </c>
      <c r="F46" s="112" t="s">
        <v>508</v>
      </c>
      <c r="G46" s="113" t="s">
        <v>141</v>
      </c>
      <c r="H46" s="119">
        <v>1.93</v>
      </c>
      <c r="I46" s="120"/>
      <c r="J46" s="121" t="s">
        <v>144</v>
      </c>
      <c r="K46" s="120" t="s">
        <v>338</v>
      </c>
      <c r="L46" s="120">
        <v>252</v>
      </c>
      <c r="M46" s="122" t="e">
        <f>'STVS Unterhaltsreinigung'!$F$66</f>
        <v>#DIV/0!</v>
      </c>
      <c r="N46" s="123"/>
      <c r="O46" s="124">
        <f>Tabelle132[[#This Row],[Boden-
fläche
(m²)]]*Tabelle132[[#This Row],[Reinigungs-
tage/Jahr]]</f>
        <v>486.35999999999996</v>
      </c>
      <c r="P46" s="124">
        <f>IFERROR(Tabelle132[[#This Row],[Reinigungs-
fläche
(m²/Jahr)]]/Tabelle132[[#This Row],[Richtwert
(m²/h)]],0)</f>
        <v>0</v>
      </c>
      <c r="Q46" s="125">
        <f>IFERROR(Tabelle132[[#This Row],[Reinigungs-
zeit
(h/Jahr)]]*Tabelle132[[#This Row],[Stunden-verr.-satz
(€)]],0)</f>
        <v>0</v>
      </c>
    </row>
    <row r="47" spans="1:17" ht="15" x14ac:dyDescent="0.4">
      <c r="A47" s="117">
        <v>41</v>
      </c>
      <c r="B47" s="127" t="s">
        <v>348</v>
      </c>
      <c r="C47" s="131" t="s">
        <v>340</v>
      </c>
      <c r="D47" s="113" t="s">
        <v>341</v>
      </c>
      <c r="E47" s="115" t="s">
        <v>375</v>
      </c>
      <c r="F47" s="113" t="s">
        <v>200</v>
      </c>
      <c r="G47" s="113" t="s">
        <v>141</v>
      </c>
      <c r="H47" s="119">
        <v>3.63</v>
      </c>
      <c r="I47" s="120"/>
      <c r="J47" s="121" t="s">
        <v>140</v>
      </c>
      <c r="K47" s="120" t="s">
        <v>338</v>
      </c>
      <c r="L47" s="120">
        <v>252</v>
      </c>
      <c r="M47" s="122" t="e">
        <f>'STVS Unterhaltsreinigung'!$F$66</f>
        <v>#DIV/0!</v>
      </c>
      <c r="N47" s="123"/>
      <c r="O47" s="124">
        <f>Tabelle132[[#This Row],[Boden-
fläche
(m²)]]*Tabelle132[[#This Row],[Reinigungs-
tage/Jahr]]</f>
        <v>914.76</v>
      </c>
      <c r="P47" s="124">
        <f>IFERROR(Tabelle132[[#This Row],[Reinigungs-
fläche
(m²/Jahr)]]/Tabelle132[[#This Row],[Richtwert
(m²/h)]],0)</f>
        <v>0</v>
      </c>
      <c r="Q47" s="125">
        <f>IFERROR(Tabelle132[[#This Row],[Reinigungs-
zeit
(h/Jahr)]]*Tabelle132[[#This Row],[Stunden-verr.-satz
(€)]],0)</f>
        <v>0</v>
      </c>
    </row>
    <row r="48" spans="1:17" ht="15" x14ac:dyDescent="0.4">
      <c r="A48" s="117">
        <v>42</v>
      </c>
      <c r="B48" s="127" t="s">
        <v>348</v>
      </c>
      <c r="C48" s="131" t="s">
        <v>340</v>
      </c>
      <c r="D48" s="113" t="s">
        <v>341</v>
      </c>
      <c r="E48" s="115" t="s">
        <v>376</v>
      </c>
      <c r="F48" s="113" t="s">
        <v>377</v>
      </c>
      <c r="G48" s="113" t="s">
        <v>141</v>
      </c>
      <c r="H48" s="119">
        <v>5.63</v>
      </c>
      <c r="I48" s="120"/>
      <c r="J48" s="121" t="s">
        <v>140</v>
      </c>
      <c r="K48" s="120" t="s">
        <v>338</v>
      </c>
      <c r="L48" s="120">
        <v>252</v>
      </c>
      <c r="M48" s="122" t="e">
        <f>'STVS Unterhaltsreinigung'!$F$66</f>
        <v>#DIV/0!</v>
      </c>
      <c r="N48" s="123"/>
      <c r="O48" s="124">
        <f>Tabelle132[[#This Row],[Boden-
fläche
(m²)]]*Tabelle132[[#This Row],[Reinigungs-
tage/Jahr]]</f>
        <v>1418.76</v>
      </c>
      <c r="P48" s="124">
        <f>IFERROR(Tabelle132[[#This Row],[Reinigungs-
fläche
(m²/Jahr)]]/Tabelle132[[#This Row],[Richtwert
(m²/h)]],0)</f>
        <v>0</v>
      </c>
      <c r="Q48" s="125">
        <f>IFERROR(Tabelle132[[#This Row],[Reinigungs-
zeit
(h/Jahr)]]*Tabelle132[[#This Row],[Stunden-verr.-satz
(€)]],0)</f>
        <v>0</v>
      </c>
    </row>
    <row r="49" spans="1:17" ht="15" x14ac:dyDescent="0.4">
      <c r="A49" s="117">
        <v>43</v>
      </c>
      <c r="B49" s="127" t="s">
        <v>348</v>
      </c>
      <c r="C49" s="131" t="s">
        <v>340</v>
      </c>
      <c r="D49" s="113" t="s">
        <v>341</v>
      </c>
      <c r="E49" s="115" t="s">
        <v>378</v>
      </c>
      <c r="F49" s="112" t="s">
        <v>509</v>
      </c>
      <c r="G49" s="113" t="s">
        <v>141</v>
      </c>
      <c r="H49" s="119">
        <v>2.0499999999999998</v>
      </c>
      <c r="I49" s="120"/>
      <c r="J49" s="121" t="s">
        <v>144</v>
      </c>
      <c r="K49" s="120" t="s">
        <v>338</v>
      </c>
      <c r="L49" s="120">
        <v>252</v>
      </c>
      <c r="M49" s="122" t="e">
        <f>'STVS Unterhaltsreinigung'!$F$66</f>
        <v>#DIV/0!</v>
      </c>
      <c r="N49" s="123"/>
      <c r="O49" s="124">
        <f>Tabelle132[[#This Row],[Boden-
fläche
(m²)]]*Tabelle132[[#This Row],[Reinigungs-
tage/Jahr]]</f>
        <v>516.59999999999991</v>
      </c>
      <c r="P49" s="124">
        <f>IFERROR(Tabelle132[[#This Row],[Reinigungs-
fläche
(m²/Jahr)]]/Tabelle132[[#This Row],[Richtwert
(m²/h)]],0)</f>
        <v>0</v>
      </c>
      <c r="Q49" s="125">
        <f>IFERROR(Tabelle132[[#This Row],[Reinigungs-
zeit
(h/Jahr)]]*Tabelle132[[#This Row],[Stunden-verr.-satz
(€)]],0)</f>
        <v>0</v>
      </c>
    </row>
    <row r="50" spans="1:17" ht="15" x14ac:dyDescent="0.4">
      <c r="A50" s="117">
        <v>44</v>
      </c>
      <c r="B50" s="127" t="s">
        <v>348</v>
      </c>
      <c r="C50" s="131" t="s">
        <v>340</v>
      </c>
      <c r="D50" s="113" t="s">
        <v>341</v>
      </c>
      <c r="E50" s="115" t="s">
        <v>379</v>
      </c>
      <c r="F50" s="113" t="s">
        <v>380</v>
      </c>
      <c r="G50" s="113" t="s">
        <v>141</v>
      </c>
      <c r="H50" s="119">
        <v>4.1900000000000004</v>
      </c>
      <c r="I50" s="120"/>
      <c r="J50" s="121" t="s">
        <v>140</v>
      </c>
      <c r="K50" s="120" t="s">
        <v>338</v>
      </c>
      <c r="L50" s="120">
        <v>252</v>
      </c>
      <c r="M50" s="122" t="e">
        <f>'STVS Unterhaltsreinigung'!$F$66</f>
        <v>#DIV/0!</v>
      </c>
      <c r="N50" s="123"/>
      <c r="O50" s="124">
        <f>Tabelle132[[#This Row],[Boden-
fläche
(m²)]]*Tabelle132[[#This Row],[Reinigungs-
tage/Jahr]]</f>
        <v>1055.8800000000001</v>
      </c>
      <c r="P50" s="124">
        <f>IFERROR(Tabelle132[[#This Row],[Reinigungs-
fläche
(m²/Jahr)]]/Tabelle132[[#This Row],[Richtwert
(m²/h)]],0)</f>
        <v>0</v>
      </c>
      <c r="Q50" s="125">
        <f>IFERROR(Tabelle132[[#This Row],[Reinigungs-
zeit
(h/Jahr)]]*Tabelle132[[#This Row],[Stunden-verr.-satz
(€)]],0)</f>
        <v>0</v>
      </c>
    </row>
    <row r="51" spans="1:17" ht="15" x14ac:dyDescent="0.4">
      <c r="A51" s="117">
        <v>45</v>
      </c>
      <c r="B51" s="127" t="s">
        <v>348</v>
      </c>
      <c r="C51" s="131" t="s">
        <v>340</v>
      </c>
      <c r="D51" s="113" t="s">
        <v>341</v>
      </c>
      <c r="E51" s="115" t="s">
        <v>381</v>
      </c>
      <c r="F51" s="113" t="s">
        <v>382</v>
      </c>
      <c r="G51" s="113" t="s">
        <v>141</v>
      </c>
      <c r="H51" s="119">
        <v>2.89</v>
      </c>
      <c r="I51" s="120"/>
      <c r="J51" s="121" t="s">
        <v>140</v>
      </c>
      <c r="K51" s="120" t="s">
        <v>338</v>
      </c>
      <c r="L51" s="120">
        <v>252</v>
      </c>
      <c r="M51" s="122" t="e">
        <f>'STVS Unterhaltsreinigung'!$F$66</f>
        <v>#DIV/0!</v>
      </c>
      <c r="N51" s="123"/>
      <c r="O51" s="124">
        <f>Tabelle132[[#This Row],[Boden-
fläche
(m²)]]*Tabelle132[[#This Row],[Reinigungs-
tage/Jahr]]</f>
        <v>728.28000000000009</v>
      </c>
      <c r="P51" s="124">
        <f>IFERROR(Tabelle132[[#This Row],[Reinigungs-
fläche
(m²/Jahr)]]/Tabelle132[[#This Row],[Richtwert
(m²/h)]],0)</f>
        <v>0</v>
      </c>
      <c r="Q51" s="125">
        <f>IFERROR(Tabelle132[[#This Row],[Reinigungs-
zeit
(h/Jahr)]]*Tabelle132[[#This Row],[Stunden-verr.-satz
(€)]],0)</f>
        <v>0</v>
      </c>
    </row>
    <row r="52" spans="1:17" ht="15" x14ac:dyDescent="0.4">
      <c r="A52" s="117">
        <v>46</v>
      </c>
      <c r="B52" s="127" t="s">
        <v>348</v>
      </c>
      <c r="C52" s="131" t="s">
        <v>340</v>
      </c>
      <c r="D52" s="113" t="s">
        <v>341</v>
      </c>
      <c r="E52" s="115" t="s">
        <v>383</v>
      </c>
      <c r="F52" s="113" t="s">
        <v>384</v>
      </c>
      <c r="G52" s="113" t="s">
        <v>181</v>
      </c>
      <c r="H52" s="119">
        <v>11.73</v>
      </c>
      <c r="I52" s="120"/>
      <c r="J52" s="121" t="s">
        <v>144</v>
      </c>
      <c r="K52" s="120" t="s">
        <v>338</v>
      </c>
      <c r="L52" s="120">
        <v>252</v>
      </c>
      <c r="M52" s="122" t="e">
        <f>'STVS Unterhaltsreinigung'!$F$66</f>
        <v>#DIV/0!</v>
      </c>
      <c r="N52" s="123"/>
      <c r="O52" s="124">
        <f>Tabelle132[[#This Row],[Boden-
fläche
(m²)]]*Tabelle132[[#This Row],[Reinigungs-
tage/Jahr]]</f>
        <v>2955.96</v>
      </c>
      <c r="P52" s="124">
        <f>IFERROR(Tabelle132[[#This Row],[Reinigungs-
fläche
(m²/Jahr)]]/Tabelle132[[#This Row],[Richtwert
(m²/h)]],0)</f>
        <v>0</v>
      </c>
      <c r="Q52" s="125">
        <f>IFERROR(Tabelle132[[#This Row],[Reinigungs-
zeit
(h/Jahr)]]*Tabelle132[[#This Row],[Stunden-verr.-satz
(€)]],0)</f>
        <v>0</v>
      </c>
    </row>
    <row r="53" spans="1:17" ht="15" x14ac:dyDescent="0.4">
      <c r="A53" s="117">
        <v>47</v>
      </c>
      <c r="B53" s="127" t="s">
        <v>348</v>
      </c>
      <c r="C53" s="131" t="s">
        <v>340</v>
      </c>
      <c r="D53" s="113" t="s">
        <v>342</v>
      </c>
      <c r="E53" s="115" t="s">
        <v>179</v>
      </c>
      <c r="F53" s="113" t="s">
        <v>179</v>
      </c>
      <c r="G53" s="113" t="s">
        <v>181</v>
      </c>
      <c r="H53" s="119">
        <v>143.72999999999999</v>
      </c>
      <c r="I53" s="120"/>
      <c r="J53" s="121" t="s">
        <v>143</v>
      </c>
      <c r="K53" s="120" t="s">
        <v>338</v>
      </c>
      <c r="L53" s="120">
        <v>252</v>
      </c>
      <c r="M53" s="122" t="e">
        <f>'STVS Unterhaltsreinigung'!$F$66</f>
        <v>#DIV/0!</v>
      </c>
      <c r="N53" s="123"/>
      <c r="O53" s="124">
        <f>Tabelle132[[#This Row],[Boden-
fläche
(m²)]]*Tabelle132[[#This Row],[Reinigungs-
tage/Jahr]]</f>
        <v>36219.96</v>
      </c>
      <c r="P53" s="124">
        <f>IFERROR(Tabelle132[[#This Row],[Reinigungs-
fläche
(m²/Jahr)]]/Tabelle132[[#This Row],[Richtwert
(m²/h)]],0)</f>
        <v>0</v>
      </c>
      <c r="Q53" s="125">
        <f>IFERROR(Tabelle132[[#This Row],[Reinigungs-
zeit
(h/Jahr)]]*Tabelle132[[#This Row],[Stunden-verr.-satz
(€)]],0)</f>
        <v>0</v>
      </c>
    </row>
    <row r="54" spans="1:17" ht="15" x14ac:dyDescent="0.4">
      <c r="A54" s="117">
        <v>48</v>
      </c>
      <c r="B54" s="127" t="s">
        <v>348</v>
      </c>
      <c r="C54" s="131" t="s">
        <v>340</v>
      </c>
      <c r="D54" s="113" t="s">
        <v>342</v>
      </c>
      <c r="E54" s="115" t="s">
        <v>385</v>
      </c>
      <c r="F54" s="113" t="s">
        <v>190</v>
      </c>
      <c r="G54" s="113" t="s">
        <v>181</v>
      </c>
      <c r="H54" s="119">
        <v>29</v>
      </c>
      <c r="I54" s="120"/>
      <c r="J54" s="121" t="s">
        <v>154</v>
      </c>
      <c r="K54" s="120" t="s">
        <v>539</v>
      </c>
      <c r="L54" s="156">
        <v>50.4</v>
      </c>
      <c r="M54" s="122" t="e">
        <f>'STVS Unterhaltsreinigung'!$F$66</f>
        <v>#DIV/0!</v>
      </c>
      <c r="N54" s="123"/>
      <c r="O54" s="124">
        <f>Tabelle132[[#This Row],[Boden-
fläche
(m²)]]*Tabelle132[[#This Row],[Reinigungs-
tage/Jahr]]</f>
        <v>1461.6</v>
      </c>
      <c r="P54" s="124">
        <f>IFERROR(Tabelle132[[#This Row],[Reinigungs-
fläche
(m²/Jahr)]]/Tabelle132[[#This Row],[Richtwert
(m²/h)]],0)</f>
        <v>0</v>
      </c>
      <c r="Q54" s="125">
        <f>IFERROR(Tabelle132[[#This Row],[Reinigungs-
zeit
(h/Jahr)]]*Tabelle132[[#This Row],[Stunden-verr.-satz
(€)]],0)</f>
        <v>0</v>
      </c>
    </row>
    <row r="55" spans="1:17" ht="15" x14ac:dyDescent="0.4">
      <c r="A55" s="117">
        <v>49</v>
      </c>
      <c r="B55" s="127" t="s">
        <v>348</v>
      </c>
      <c r="C55" s="131" t="s">
        <v>340</v>
      </c>
      <c r="D55" s="113" t="s">
        <v>342</v>
      </c>
      <c r="E55" s="115" t="s">
        <v>386</v>
      </c>
      <c r="F55" s="113" t="s">
        <v>190</v>
      </c>
      <c r="G55" s="113" t="s">
        <v>181</v>
      </c>
      <c r="H55" s="119">
        <v>26</v>
      </c>
      <c r="I55" s="120"/>
      <c r="J55" s="121" t="s">
        <v>154</v>
      </c>
      <c r="K55" s="120" t="s">
        <v>539</v>
      </c>
      <c r="L55" s="156">
        <v>50.4</v>
      </c>
      <c r="M55" s="122" t="e">
        <f>'STVS Unterhaltsreinigung'!$F$66</f>
        <v>#DIV/0!</v>
      </c>
      <c r="N55" s="123"/>
      <c r="O55" s="124">
        <f>Tabelle132[[#This Row],[Boden-
fläche
(m²)]]*Tabelle132[[#This Row],[Reinigungs-
tage/Jahr]]</f>
        <v>1310.3999999999999</v>
      </c>
      <c r="P55" s="124">
        <f>IFERROR(Tabelle132[[#This Row],[Reinigungs-
fläche
(m²/Jahr)]]/Tabelle132[[#This Row],[Richtwert
(m²/h)]],0)</f>
        <v>0</v>
      </c>
      <c r="Q55" s="125">
        <f>IFERROR(Tabelle132[[#This Row],[Reinigungs-
zeit
(h/Jahr)]]*Tabelle132[[#This Row],[Stunden-verr.-satz
(€)]],0)</f>
        <v>0</v>
      </c>
    </row>
    <row r="56" spans="1:17" ht="15" x14ac:dyDescent="0.4">
      <c r="A56" s="117">
        <v>50</v>
      </c>
      <c r="B56" s="127" t="s">
        <v>348</v>
      </c>
      <c r="C56" s="131" t="s">
        <v>340</v>
      </c>
      <c r="D56" s="113" t="s">
        <v>342</v>
      </c>
      <c r="E56" s="115" t="s">
        <v>387</v>
      </c>
      <c r="F56" s="113" t="s">
        <v>190</v>
      </c>
      <c r="G56" s="113" t="s">
        <v>181</v>
      </c>
      <c r="H56" s="119">
        <v>13</v>
      </c>
      <c r="I56" s="120"/>
      <c r="J56" s="121" t="s">
        <v>154</v>
      </c>
      <c r="K56" s="120" t="s">
        <v>539</v>
      </c>
      <c r="L56" s="156">
        <v>50.4</v>
      </c>
      <c r="M56" s="122" t="e">
        <f>'STVS Unterhaltsreinigung'!$F$66</f>
        <v>#DIV/0!</v>
      </c>
      <c r="N56" s="123"/>
      <c r="O56" s="124">
        <f>Tabelle132[[#This Row],[Boden-
fläche
(m²)]]*Tabelle132[[#This Row],[Reinigungs-
tage/Jahr]]</f>
        <v>655.19999999999993</v>
      </c>
      <c r="P56" s="124">
        <f>IFERROR(Tabelle132[[#This Row],[Reinigungs-
fläche
(m²/Jahr)]]/Tabelle132[[#This Row],[Richtwert
(m²/h)]],0)</f>
        <v>0</v>
      </c>
      <c r="Q56" s="125">
        <f>IFERROR(Tabelle132[[#This Row],[Reinigungs-
zeit
(h/Jahr)]]*Tabelle132[[#This Row],[Stunden-verr.-satz
(€)]],0)</f>
        <v>0</v>
      </c>
    </row>
    <row r="57" spans="1:17" ht="15" x14ac:dyDescent="0.4">
      <c r="A57" s="117">
        <v>51</v>
      </c>
      <c r="B57" s="127" t="s">
        <v>348</v>
      </c>
      <c r="C57" s="131" t="s">
        <v>340</v>
      </c>
      <c r="D57" s="113" t="s">
        <v>342</v>
      </c>
      <c r="E57" s="115" t="s">
        <v>388</v>
      </c>
      <c r="F57" s="113" t="s">
        <v>190</v>
      </c>
      <c r="G57" s="113" t="s">
        <v>181</v>
      </c>
      <c r="H57" s="119">
        <v>27</v>
      </c>
      <c r="I57" s="120"/>
      <c r="J57" s="121" t="s">
        <v>154</v>
      </c>
      <c r="K57" s="120" t="s">
        <v>539</v>
      </c>
      <c r="L57" s="156">
        <v>50.4</v>
      </c>
      <c r="M57" s="122" t="e">
        <f>'STVS Unterhaltsreinigung'!$F$66</f>
        <v>#DIV/0!</v>
      </c>
      <c r="N57" s="123"/>
      <c r="O57" s="124">
        <f>Tabelle132[[#This Row],[Boden-
fläche
(m²)]]*Tabelle132[[#This Row],[Reinigungs-
tage/Jahr]]</f>
        <v>1360.8</v>
      </c>
      <c r="P57" s="124">
        <f>IFERROR(Tabelle132[[#This Row],[Reinigungs-
fläche
(m²/Jahr)]]/Tabelle132[[#This Row],[Richtwert
(m²/h)]],0)</f>
        <v>0</v>
      </c>
      <c r="Q57" s="125">
        <f>IFERROR(Tabelle132[[#This Row],[Reinigungs-
zeit
(h/Jahr)]]*Tabelle132[[#This Row],[Stunden-verr.-satz
(€)]],0)</f>
        <v>0</v>
      </c>
    </row>
    <row r="58" spans="1:17" ht="15" x14ac:dyDescent="0.4">
      <c r="A58" s="117">
        <v>52</v>
      </c>
      <c r="B58" s="127" t="s">
        <v>348</v>
      </c>
      <c r="C58" s="131" t="s">
        <v>340</v>
      </c>
      <c r="D58" s="113" t="s">
        <v>342</v>
      </c>
      <c r="E58" s="115" t="s">
        <v>389</v>
      </c>
      <c r="F58" s="113" t="s">
        <v>190</v>
      </c>
      <c r="G58" s="113" t="s">
        <v>181</v>
      </c>
      <c r="H58" s="119">
        <v>24</v>
      </c>
      <c r="I58" s="120"/>
      <c r="J58" s="121" t="s">
        <v>154</v>
      </c>
      <c r="K58" s="120" t="s">
        <v>539</v>
      </c>
      <c r="L58" s="156">
        <v>50.4</v>
      </c>
      <c r="M58" s="122" t="e">
        <f>'STVS Unterhaltsreinigung'!$F$66</f>
        <v>#DIV/0!</v>
      </c>
      <c r="N58" s="123"/>
      <c r="O58" s="124">
        <f>Tabelle132[[#This Row],[Boden-
fläche
(m²)]]*Tabelle132[[#This Row],[Reinigungs-
tage/Jahr]]</f>
        <v>1209.5999999999999</v>
      </c>
      <c r="P58" s="124">
        <f>IFERROR(Tabelle132[[#This Row],[Reinigungs-
fläche
(m²/Jahr)]]/Tabelle132[[#This Row],[Richtwert
(m²/h)]],0)</f>
        <v>0</v>
      </c>
      <c r="Q58" s="125">
        <f>IFERROR(Tabelle132[[#This Row],[Reinigungs-
zeit
(h/Jahr)]]*Tabelle132[[#This Row],[Stunden-verr.-satz
(€)]],0)</f>
        <v>0</v>
      </c>
    </row>
    <row r="59" spans="1:17" ht="15" x14ac:dyDescent="0.4">
      <c r="A59" s="117">
        <v>53</v>
      </c>
      <c r="B59" s="127" t="s">
        <v>348</v>
      </c>
      <c r="C59" s="131" t="s">
        <v>340</v>
      </c>
      <c r="D59" s="113" t="s">
        <v>342</v>
      </c>
      <c r="E59" s="115" t="s">
        <v>390</v>
      </c>
      <c r="F59" s="113" t="s">
        <v>190</v>
      </c>
      <c r="G59" s="113" t="s">
        <v>181</v>
      </c>
      <c r="H59" s="119">
        <v>16</v>
      </c>
      <c r="I59" s="120"/>
      <c r="J59" s="121" t="s">
        <v>154</v>
      </c>
      <c r="K59" s="120" t="s">
        <v>539</v>
      </c>
      <c r="L59" s="156">
        <v>50.4</v>
      </c>
      <c r="M59" s="122" t="e">
        <f>'STVS Unterhaltsreinigung'!$F$66</f>
        <v>#DIV/0!</v>
      </c>
      <c r="N59" s="123"/>
      <c r="O59" s="124">
        <f>Tabelle132[[#This Row],[Boden-
fläche
(m²)]]*Tabelle132[[#This Row],[Reinigungs-
tage/Jahr]]</f>
        <v>806.4</v>
      </c>
      <c r="P59" s="124">
        <f>IFERROR(Tabelle132[[#This Row],[Reinigungs-
fläche
(m²/Jahr)]]/Tabelle132[[#This Row],[Richtwert
(m²/h)]],0)</f>
        <v>0</v>
      </c>
      <c r="Q59" s="125">
        <f>IFERROR(Tabelle132[[#This Row],[Reinigungs-
zeit
(h/Jahr)]]*Tabelle132[[#This Row],[Stunden-verr.-satz
(€)]],0)</f>
        <v>0</v>
      </c>
    </row>
    <row r="60" spans="1:17" ht="15" x14ac:dyDescent="0.4">
      <c r="A60" s="117">
        <v>54</v>
      </c>
      <c r="B60" s="127" t="s">
        <v>348</v>
      </c>
      <c r="C60" s="131" t="s">
        <v>340</v>
      </c>
      <c r="D60" s="113" t="s">
        <v>342</v>
      </c>
      <c r="E60" s="115" t="s">
        <v>391</v>
      </c>
      <c r="F60" s="113" t="s">
        <v>190</v>
      </c>
      <c r="G60" s="113" t="s">
        <v>181</v>
      </c>
      <c r="H60" s="119">
        <v>10</v>
      </c>
      <c r="I60" s="120"/>
      <c r="J60" s="121" t="s">
        <v>154</v>
      </c>
      <c r="K60" s="120" t="s">
        <v>539</v>
      </c>
      <c r="L60" s="156">
        <v>50.4</v>
      </c>
      <c r="M60" s="122" t="e">
        <f>'STVS Unterhaltsreinigung'!$F$66</f>
        <v>#DIV/0!</v>
      </c>
      <c r="N60" s="123"/>
      <c r="O60" s="124">
        <f>Tabelle132[[#This Row],[Boden-
fläche
(m²)]]*Tabelle132[[#This Row],[Reinigungs-
tage/Jahr]]</f>
        <v>504</v>
      </c>
      <c r="P60" s="124">
        <f>IFERROR(Tabelle132[[#This Row],[Reinigungs-
fläche
(m²/Jahr)]]/Tabelle132[[#This Row],[Richtwert
(m²/h)]],0)</f>
        <v>0</v>
      </c>
      <c r="Q60" s="125">
        <f>IFERROR(Tabelle132[[#This Row],[Reinigungs-
zeit
(h/Jahr)]]*Tabelle132[[#This Row],[Stunden-verr.-satz
(€)]],0)</f>
        <v>0</v>
      </c>
    </row>
    <row r="61" spans="1:17" ht="15" x14ac:dyDescent="0.4">
      <c r="A61" s="117">
        <v>55</v>
      </c>
      <c r="B61" s="127" t="s">
        <v>348</v>
      </c>
      <c r="C61" s="131" t="s">
        <v>340</v>
      </c>
      <c r="D61" s="113" t="s">
        <v>342</v>
      </c>
      <c r="E61" s="115" t="s">
        <v>392</v>
      </c>
      <c r="F61" s="113" t="s">
        <v>190</v>
      </c>
      <c r="G61" s="113" t="s">
        <v>181</v>
      </c>
      <c r="H61" s="119">
        <v>20</v>
      </c>
      <c r="I61" s="120"/>
      <c r="J61" s="121" t="s">
        <v>154</v>
      </c>
      <c r="K61" s="120" t="s">
        <v>539</v>
      </c>
      <c r="L61" s="156">
        <v>50.4</v>
      </c>
      <c r="M61" s="122" t="e">
        <f>'STVS Unterhaltsreinigung'!$F$66</f>
        <v>#DIV/0!</v>
      </c>
      <c r="N61" s="123"/>
      <c r="O61" s="124">
        <f>Tabelle132[[#This Row],[Boden-
fläche
(m²)]]*Tabelle132[[#This Row],[Reinigungs-
tage/Jahr]]</f>
        <v>1008</v>
      </c>
      <c r="P61" s="124">
        <f>IFERROR(Tabelle132[[#This Row],[Reinigungs-
fläche
(m²/Jahr)]]/Tabelle132[[#This Row],[Richtwert
(m²/h)]],0)</f>
        <v>0</v>
      </c>
      <c r="Q61" s="125">
        <f>IFERROR(Tabelle132[[#This Row],[Reinigungs-
zeit
(h/Jahr)]]*Tabelle132[[#This Row],[Stunden-verr.-satz
(€)]],0)</f>
        <v>0</v>
      </c>
    </row>
    <row r="62" spans="1:17" ht="15" x14ac:dyDescent="0.4">
      <c r="A62" s="117">
        <v>56</v>
      </c>
      <c r="B62" s="127" t="s">
        <v>348</v>
      </c>
      <c r="C62" s="131" t="s">
        <v>340</v>
      </c>
      <c r="D62" s="113" t="s">
        <v>342</v>
      </c>
      <c r="E62" s="115" t="s">
        <v>391</v>
      </c>
      <c r="F62" s="113" t="s">
        <v>190</v>
      </c>
      <c r="G62" s="113" t="s">
        <v>181</v>
      </c>
      <c r="H62" s="119">
        <v>21</v>
      </c>
      <c r="I62" s="120"/>
      <c r="J62" s="121" t="s">
        <v>154</v>
      </c>
      <c r="K62" s="120" t="s">
        <v>539</v>
      </c>
      <c r="L62" s="156">
        <v>50.4</v>
      </c>
      <c r="M62" s="122" t="e">
        <f>'STVS Unterhaltsreinigung'!$F$66</f>
        <v>#DIV/0!</v>
      </c>
      <c r="N62" s="123"/>
      <c r="O62" s="124">
        <f>Tabelle132[[#This Row],[Boden-
fläche
(m²)]]*Tabelle132[[#This Row],[Reinigungs-
tage/Jahr]]</f>
        <v>1058.3999999999999</v>
      </c>
      <c r="P62" s="124">
        <f>IFERROR(Tabelle132[[#This Row],[Reinigungs-
fläche
(m²/Jahr)]]/Tabelle132[[#This Row],[Richtwert
(m²/h)]],0)</f>
        <v>0</v>
      </c>
      <c r="Q62" s="125">
        <f>IFERROR(Tabelle132[[#This Row],[Reinigungs-
zeit
(h/Jahr)]]*Tabelle132[[#This Row],[Stunden-verr.-satz
(€)]],0)</f>
        <v>0</v>
      </c>
    </row>
    <row r="63" spans="1:17" ht="15" x14ac:dyDescent="0.4">
      <c r="A63" s="117">
        <v>57</v>
      </c>
      <c r="B63" s="127" t="s">
        <v>348</v>
      </c>
      <c r="C63" s="131" t="s">
        <v>340</v>
      </c>
      <c r="D63" s="113" t="s">
        <v>342</v>
      </c>
      <c r="E63" s="115" t="s">
        <v>392</v>
      </c>
      <c r="F63" s="113" t="s">
        <v>190</v>
      </c>
      <c r="G63" s="113" t="s">
        <v>181</v>
      </c>
      <c r="H63" s="119">
        <v>20</v>
      </c>
      <c r="I63" s="120"/>
      <c r="J63" s="121" t="s">
        <v>154</v>
      </c>
      <c r="K63" s="120" t="s">
        <v>539</v>
      </c>
      <c r="L63" s="156">
        <v>50.4</v>
      </c>
      <c r="M63" s="122" t="e">
        <f>'STVS Unterhaltsreinigung'!$F$66</f>
        <v>#DIV/0!</v>
      </c>
      <c r="N63" s="123"/>
      <c r="O63" s="124">
        <f>Tabelle132[[#This Row],[Boden-
fläche
(m²)]]*Tabelle132[[#This Row],[Reinigungs-
tage/Jahr]]</f>
        <v>1008</v>
      </c>
      <c r="P63" s="124">
        <f>IFERROR(Tabelle132[[#This Row],[Reinigungs-
fläche
(m²/Jahr)]]/Tabelle132[[#This Row],[Richtwert
(m²/h)]],0)</f>
        <v>0</v>
      </c>
      <c r="Q63" s="125">
        <f>IFERROR(Tabelle132[[#This Row],[Reinigungs-
zeit
(h/Jahr)]]*Tabelle132[[#This Row],[Stunden-verr.-satz
(€)]],0)</f>
        <v>0</v>
      </c>
    </row>
    <row r="64" spans="1:17" ht="15" x14ac:dyDescent="0.4">
      <c r="A64" s="117">
        <v>58</v>
      </c>
      <c r="B64" s="127" t="s">
        <v>348</v>
      </c>
      <c r="C64" s="131" t="s">
        <v>340</v>
      </c>
      <c r="D64" s="113" t="s">
        <v>342</v>
      </c>
      <c r="E64" s="115" t="s">
        <v>393</v>
      </c>
      <c r="F64" s="113" t="s">
        <v>190</v>
      </c>
      <c r="G64" s="113" t="s">
        <v>181</v>
      </c>
      <c r="H64" s="119">
        <v>21</v>
      </c>
      <c r="I64" s="120"/>
      <c r="J64" s="121" t="s">
        <v>154</v>
      </c>
      <c r="K64" s="120" t="s">
        <v>539</v>
      </c>
      <c r="L64" s="156">
        <v>50.4</v>
      </c>
      <c r="M64" s="122" t="e">
        <f>'STVS Unterhaltsreinigung'!$F$66</f>
        <v>#DIV/0!</v>
      </c>
      <c r="N64" s="123"/>
      <c r="O64" s="124">
        <f>Tabelle132[[#This Row],[Boden-
fläche
(m²)]]*Tabelle132[[#This Row],[Reinigungs-
tage/Jahr]]</f>
        <v>1058.3999999999999</v>
      </c>
      <c r="P64" s="124">
        <f>IFERROR(Tabelle132[[#This Row],[Reinigungs-
fläche
(m²/Jahr)]]/Tabelle132[[#This Row],[Richtwert
(m²/h)]],0)</f>
        <v>0</v>
      </c>
      <c r="Q64" s="125">
        <f>IFERROR(Tabelle132[[#This Row],[Reinigungs-
zeit
(h/Jahr)]]*Tabelle132[[#This Row],[Stunden-verr.-satz
(€)]],0)</f>
        <v>0</v>
      </c>
    </row>
    <row r="65" spans="1:17" ht="15" x14ac:dyDescent="0.4">
      <c r="A65" s="117">
        <v>59</v>
      </c>
      <c r="B65" s="127" t="s">
        <v>348</v>
      </c>
      <c r="C65" s="131" t="s">
        <v>340</v>
      </c>
      <c r="D65" s="113" t="s">
        <v>342</v>
      </c>
      <c r="E65" s="115" t="s">
        <v>73</v>
      </c>
      <c r="F65" s="113" t="s">
        <v>190</v>
      </c>
      <c r="G65" s="113" t="s">
        <v>181</v>
      </c>
      <c r="H65" s="119">
        <v>19</v>
      </c>
      <c r="I65" s="120"/>
      <c r="J65" s="121" t="s">
        <v>154</v>
      </c>
      <c r="K65" s="120" t="s">
        <v>539</v>
      </c>
      <c r="L65" s="156">
        <v>50.4</v>
      </c>
      <c r="M65" s="122" t="e">
        <f>'STVS Unterhaltsreinigung'!$F$66</f>
        <v>#DIV/0!</v>
      </c>
      <c r="N65" s="123"/>
      <c r="O65" s="124">
        <f>Tabelle132[[#This Row],[Boden-
fläche
(m²)]]*Tabelle132[[#This Row],[Reinigungs-
tage/Jahr]]</f>
        <v>957.6</v>
      </c>
      <c r="P65" s="124">
        <f>IFERROR(Tabelle132[[#This Row],[Reinigungs-
fläche
(m²/Jahr)]]/Tabelle132[[#This Row],[Richtwert
(m²/h)]],0)</f>
        <v>0</v>
      </c>
      <c r="Q65" s="125">
        <f>IFERROR(Tabelle132[[#This Row],[Reinigungs-
zeit
(h/Jahr)]]*Tabelle132[[#This Row],[Stunden-verr.-satz
(€)]],0)</f>
        <v>0</v>
      </c>
    </row>
    <row r="66" spans="1:17" ht="15" x14ac:dyDescent="0.4">
      <c r="A66" s="117">
        <v>60</v>
      </c>
      <c r="B66" s="127" t="s">
        <v>348</v>
      </c>
      <c r="C66" s="131" t="s">
        <v>340</v>
      </c>
      <c r="D66" s="113" t="s">
        <v>342</v>
      </c>
      <c r="E66" s="115" t="s">
        <v>394</v>
      </c>
      <c r="F66" s="113" t="s">
        <v>190</v>
      </c>
      <c r="G66" s="113" t="s">
        <v>181</v>
      </c>
      <c r="H66" s="119">
        <v>26</v>
      </c>
      <c r="I66" s="120"/>
      <c r="J66" s="121" t="s">
        <v>154</v>
      </c>
      <c r="K66" s="120" t="s">
        <v>539</v>
      </c>
      <c r="L66" s="156">
        <v>50.4</v>
      </c>
      <c r="M66" s="122" t="e">
        <f>'STVS Unterhaltsreinigung'!$F$66</f>
        <v>#DIV/0!</v>
      </c>
      <c r="N66" s="123"/>
      <c r="O66" s="124">
        <f>Tabelle132[[#This Row],[Boden-
fläche
(m²)]]*Tabelle132[[#This Row],[Reinigungs-
tage/Jahr]]</f>
        <v>1310.3999999999999</v>
      </c>
      <c r="P66" s="124">
        <f>IFERROR(Tabelle132[[#This Row],[Reinigungs-
fläche
(m²/Jahr)]]/Tabelle132[[#This Row],[Richtwert
(m²/h)]],0)</f>
        <v>0</v>
      </c>
      <c r="Q66" s="125">
        <f>IFERROR(Tabelle132[[#This Row],[Reinigungs-
zeit
(h/Jahr)]]*Tabelle132[[#This Row],[Stunden-verr.-satz
(€)]],0)</f>
        <v>0</v>
      </c>
    </row>
    <row r="67" spans="1:17" ht="15" x14ac:dyDescent="0.4">
      <c r="A67" s="117">
        <v>61</v>
      </c>
      <c r="B67" s="127" t="s">
        <v>348</v>
      </c>
      <c r="C67" s="131" t="s">
        <v>340</v>
      </c>
      <c r="D67" s="113" t="s">
        <v>342</v>
      </c>
      <c r="E67" s="115" t="s">
        <v>395</v>
      </c>
      <c r="F67" s="113" t="s">
        <v>190</v>
      </c>
      <c r="G67" s="113" t="s">
        <v>181</v>
      </c>
      <c r="H67" s="119">
        <v>13</v>
      </c>
      <c r="I67" s="120"/>
      <c r="J67" s="121" t="s">
        <v>154</v>
      </c>
      <c r="K67" s="120" t="s">
        <v>539</v>
      </c>
      <c r="L67" s="156">
        <v>50.4</v>
      </c>
      <c r="M67" s="122" t="e">
        <f>'STVS Unterhaltsreinigung'!$F$66</f>
        <v>#DIV/0!</v>
      </c>
      <c r="N67" s="123"/>
      <c r="O67" s="124">
        <f>Tabelle132[[#This Row],[Boden-
fläche
(m²)]]*Tabelle132[[#This Row],[Reinigungs-
tage/Jahr]]</f>
        <v>655.19999999999993</v>
      </c>
      <c r="P67" s="124">
        <f>IFERROR(Tabelle132[[#This Row],[Reinigungs-
fläche
(m²/Jahr)]]/Tabelle132[[#This Row],[Richtwert
(m²/h)]],0)</f>
        <v>0</v>
      </c>
      <c r="Q67" s="125">
        <f>IFERROR(Tabelle132[[#This Row],[Reinigungs-
zeit
(h/Jahr)]]*Tabelle132[[#This Row],[Stunden-verr.-satz
(€)]],0)</f>
        <v>0</v>
      </c>
    </row>
    <row r="68" spans="1:17" ht="15" x14ac:dyDescent="0.4">
      <c r="A68" s="117">
        <v>62</v>
      </c>
      <c r="B68" s="127" t="s">
        <v>348</v>
      </c>
      <c r="C68" s="131" t="s">
        <v>340</v>
      </c>
      <c r="D68" s="113" t="s">
        <v>342</v>
      </c>
      <c r="E68" s="116" t="s">
        <v>510</v>
      </c>
      <c r="F68" s="113" t="s">
        <v>190</v>
      </c>
      <c r="G68" s="113" t="s">
        <v>181</v>
      </c>
      <c r="H68" s="119">
        <v>26</v>
      </c>
      <c r="I68" s="120"/>
      <c r="J68" s="121" t="s">
        <v>154</v>
      </c>
      <c r="K68" s="120" t="s">
        <v>539</v>
      </c>
      <c r="L68" s="156">
        <v>50.4</v>
      </c>
      <c r="M68" s="122" t="e">
        <f>'STVS Unterhaltsreinigung'!$F$66</f>
        <v>#DIV/0!</v>
      </c>
      <c r="N68" s="123"/>
      <c r="O68" s="124">
        <f>Tabelle132[[#This Row],[Boden-
fläche
(m²)]]*Tabelle132[[#This Row],[Reinigungs-
tage/Jahr]]</f>
        <v>1310.3999999999999</v>
      </c>
      <c r="P68" s="124">
        <f>IFERROR(Tabelle132[[#This Row],[Reinigungs-
fläche
(m²/Jahr)]]/Tabelle132[[#This Row],[Richtwert
(m²/h)]],0)</f>
        <v>0</v>
      </c>
      <c r="Q68" s="125">
        <f>IFERROR(Tabelle132[[#This Row],[Reinigungs-
zeit
(h/Jahr)]]*Tabelle132[[#This Row],[Stunden-verr.-satz
(€)]],0)</f>
        <v>0</v>
      </c>
    </row>
    <row r="69" spans="1:17" ht="15" x14ac:dyDescent="0.4">
      <c r="A69" s="117">
        <v>63</v>
      </c>
      <c r="B69" s="127" t="s">
        <v>348</v>
      </c>
      <c r="C69" s="131" t="s">
        <v>340</v>
      </c>
      <c r="D69" s="113" t="s">
        <v>342</v>
      </c>
      <c r="E69" s="115" t="s">
        <v>396</v>
      </c>
      <c r="F69" s="113" t="s">
        <v>190</v>
      </c>
      <c r="G69" s="113" t="s">
        <v>181</v>
      </c>
      <c r="H69" s="119">
        <v>26</v>
      </c>
      <c r="I69" s="120"/>
      <c r="J69" s="121" t="s">
        <v>154</v>
      </c>
      <c r="K69" s="120" t="s">
        <v>539</v>
      </c>
      <c r="L69" s="156">
        <v>50.4</v>
      </c>
      <c r="M69" s="122" t="e">
        <f>'STVS Unterhaltsreinigung'!$F$66</f>
        <v>#DIV/0!</v>
      </c>
      <c r="N69" s="123"/>
      <c r="O69" s="124">
        <f>Tabelle132[[#This Row],[Boden-
fläche
(m²)]]*Tabelle132[[#This Row],[Reinigungs-
tage/Jahr]]</f>
        <v>1310.3999999999999</v>
      </c>
      <c r="P69" s="124">
        <f>IFERROR(Tabelle132[[#This Row],[Reinigungs-
fläche
(m²/Jahr)]]/Tabelle132[[#This Row],[Richtwert
(m²/h)]],0)</f>
        <v>0</v>
      </c>
      <c r="Q69" s="125">
        <f>IFERROR(Tabelle132[[#This Row],[Reinigungs-
zeit
(h/Jahr)]]*Tabelle132[[#This Row],[Stunden-verr.-satz
(€)]],0)</f>
        <v>0</v>
      </c>
    </row>
    <row r="70" spans="1:17" ht="15" x14ac:dyDescent="0.4">
      <c r="A70" s="117">
        <v>64</v>
      </c>
      <c r="B70" s="127" t="s">
        <v>348</v>
      </c>
      <c r="C70" s="131" t="s">
        <v>340</v>
      </c>
      <c r="D70" s="113" t="s">
        <v>342</v>
      </c>
      <c r="E70" s="115" t="s">
        <v>397</v>
      </c>
      <c r="F70" s="113" t="s">
        <v>190</v>
      </c>
      <c r="G70" s="113" t="s">
        <v>181</v>
      </c>
      <c r="H70" s="119">
        <v>20</v>
      </c>
      <c r="I70" s="120"/>
      <c r="J70" s="121" t="s">
        <v>154</v>
      </c>
      <c r="K70" s="120" t="s">
        <v>539</v>
      </c>
      <c r="L70" s="156">
        <v>50.4</v>
      </c>
      <c r="M70" s="122" t="e">
        <f>'STVS Unterhaltsreinigung'!$F$66</f>
        <v>#DIV/0!</v>
      </c>
      <c r="N70" s="123"/>
      <c r="O70" s="124">
        <f>Tabelle132[[#This Row],[Boden-
fläche
(m²)]]*Tabelle132[[#This Row],[Reinigungs-
tage/Jahr]]</f>
        <v>1008</v>
      </c>
      <c r="P70" s="124">
        <f>IFERROR(Tabelle132[[#This Row],[Reinigungs-
fläche
(m²/Jahr)]]/Tabelle132[[#This Row],[Richtwert
(m²/h)]],0)</f>
        <v>0</v>
      </c>
      <c r="Q70" s="125">
        <f>IFERROR(Tabelle132[[#This Row],[Reinigungs-
zeit
(h/Jahr)]]*Tabelle132[[#This Row],[Stunden-verr.-satz
(€)]],0)</f>
        <v>0</v>
      </c>
    </row>
    <row r="71" spans="1:17" ht="15" x14ac:dyDescent="0.4">
      <c r="A71" s="117">
        <v>65</v>
      </c>
      <c r="B71" s="127" t="s">
        <v>348</v>
      </c>
      <c r="C71" s="131" t="s">
        <v>340</v>
      </c>
      <c r="D71" s="113" t="s">
        <v>342</v>
      </c>
      <c r="E71" s="115" t="s">
        <v>398</v>
      </c>
      <c r="F71" s="113" t="s">
        <v>190</v>
      </c>
      <c r="G71" s="113" t="s">
        <v>181</v>
      </c>
      <c r="H71" s="119">
        <v>46</v>
      </c>
      <c r="I71" s="120"/>
      <c r="J71" s="121" t="s">
        <v>154</v>
      </c>
      <c r="K71" s="120" t="s">
        <v>539</v>
      </c>
      <c r="L71" s="156">
        <v>50.4</v>
      </c>
      <c r="M71" s="122" t="e">
        <f>'STVS Unterhaltsreinigung'!$F$66</f>
        <v>#DIV/0!</v>
      </c>
      <c r="N71" s="123"/>
      <c r="O71" s="124">
        <f>Tabelle132[[#This Row],[Boden-
fläche
(m²)]]*Tabelle132[[#This Row],[Reinigungs-
tage/Jahr]]</f>
        <v>2318.4</v>
      </c>
      <c r="P71" s="124">
        <f>IFERROR(Tabelle132[[#This Row],[Reinigungs-
fläche
(m²/Jahr)]]/Tabelle132[[#This Row],[Richtwert
(m²/h)]],0)</f>
        <v>0</v>
      </c>
      <c r="Q71" s="125">
        <f>IFERROR(Tabelle132[[#This Row],[Reinigungs-
zeit
(h/Jahr)]]*Tabelle132[[#This Row],[Stunden-verr.-satz
(€)]],0)</f>
        <v>0</v>
      </c>
    </row>
    <row r="72" spans="1:17" ht="15" x14ac:dyDescent="0.4">
      <c r="A72" s="117">
        <v>66</v>
      </c>
      <c r="B72" s="127" t="s">
        <v>348</v>
      </c>
      <c r="C72" s="131" t="s">
        <v>340</v>
      </c>
      <c r="D72" s="113" t="s">
        <v>342</v>
      </c>
      <c r="E72" s="115" t="s">
        <v>399</v>
      </c>
      <c r="F72" s="113" t="s">
        <v>190</v>
      </c>
      <c r="G72" s="113" t="s">
        <v>181</v>
      </c>
      <c r="H72" s="119">
        <v>39</v>
      </c>
      <c r="I72" s="127"/>
      <c r="J72" s="121" t="s">
        <v>154</v>
      </c>
      <c r="K72" s="120" t="s">
        <v>539</v>
      </c>
      <c r="L72" s="156">
        <v>50.4</v>
      </c>
      <c r="M72" s="129" t="e">
        <f>'STVS Unterhaltsreinigung'!$F$66</f>
        <v>#DIV/0!</v>
      </c>
      <c r="N72" s="123"/>
      <c r="O72" s="124">
        <f>Tabelle132[[#This Row],[Boden-
fläche
(m²)]]*Tabelle132[[#This Row],[Reinigungs-
tage/Jahr]]</f>
        <v>1965.6</v>
      </c>
      <c r="P72" s="124">
        <f>IFERROR(Tabelle132[[#This Row],[Reinigungs-
fläche
(m²/Jahr)]]/Tabelle132[[#This Row],[Richtwert
(m²/h)]],0)</f>
        <v>0</v>
      </c>
      <c r="Q72" s="125">
        <f>IFERROR(Tabelle132[[#This Row],[Reinigungs-
zeit
(h/Jahr)]]*Tabelle132[[#This Row],[Stunden-verr.-satz
(€)]],0)</f>
        <v>0</v>
      </c>
    </row>
    <row r="73" spans="1:17" ht="15" x14ac:dyDescent="0.4">
      <c r="A73" s="117">
        <v>67</v>
      </c>
      <c r="B73" s="127" t="s">
        <v>348</v>
      </c>
      <c r="C73" s="131" t="s">
        <v>340</v>
      </c>
      <c r="D73" s="113" t="s">
        <v>342</v>
      </c>
      <c r="E73" s="115" t="s">
        <v>400</v>
      </c>
      <c r="F73" s="113" t="s">
        <v>190</v>
      </c>
      <c r="G73" s="113" t="s">
        <v>181</v>
      </c>
      <c r="H73" s="119">
        <v>26</v>
      </c>
      <c r="I73" s="127"/>
      <c r="J73" s="121" t="s">
        <v>154</v>
      </c>
      <c r="K73" s="120" t="s">
        <v>539</v>
      </c>
      <c r="L73" s="156">
        <v>50.4</v>
      </c>
      <c r="M73" s="129" t="e">
        <f>'STVS Unterhaltsreinigung'!$F$66</f>
        <v>#DIV/0!</v>
      </c>
      <c r="N73" s="123"/>
      <c r="O73" s="124">
        <f>Tabelle132[[#This Row],[Boden-
fläche
(m²)]]*Tabelle132[[#This Row],[Reinigungs-
tage/Jahr]]</f>
        <v>1310.3999999999999</v>
      </c>
      <c r="P73" s="124">
        <f>IFERROR(Tabelle132[[#This Row],[Reinigungs-
fläche
(m²/Jahr)]]/Tabelle132[[#This Row],[Richtwert
(m²/h)]],0)</f>
        <v>0</v>
      </c>
      <c r="Q73" s="125">
        <f>IFERROR(Tabelle132[[#This Row],[Reinigungs-
zeit
(h/Jahr)]]*Tabelle132[[#This Row],[Stunden-verr.-satz
(€)]],0)</f>
        <v>0</v>
      </c>
    </row>
    <row r="74" spans="1:17" ht="15" x14ac:dyDescent="0.4">
      <c r="A74" s="117">
        <v>68</v>
      </c>
      <c r="B74" s="127" t="s">
        <v>348</v>
      </c>
      <c r="C74" s="131" t="s">
        <v>340</v>
      </c>
      <c r="D74" s="113" t="s">
        <v>342</v>
      </c>
      <c r="E74" s="115" t="s">
        <v>76</v>
      </c>
      <c r="F74" s="113" t="s">
        <v>190</v>
      </c>
      <c r="G74" s="113" t="s">
        <v>181</v>
      </c>
      <c r="H74" s="119">
        <v>20</v>
      </c>
      <c r="I74" s="127"/>
      <c r="J74" s="121" t="s">
        <v>154</v>
      </c>
      <c r="K74" s="120" t="s">
        <v>539</v>
      </c>
      <c r="L74" s="156">
        <v>50.4</v>
      </c>
      <c r="M74" s="129" t="e">
        <f>'STVS Unterhaltsreinigung'!$F$66</f>
        <v>#DIV/0!</v>
      </c>
      <c r="N74" s="123"/>
      <c r="O74" s="124">
        <f>Tabelle132[[#This Row],[Boden-
fläche
(m²)]]*Tabelle132[[#This Row],[Reinigungs-
tage/Jahr]]</f>
        <v>1008</v>
      </c>
      <c r="P74" s="124">
        <f>IFERROR(Tabelle132[[#This Row],[Reinigungs-
fläche
(m²/Jahr)]]/Tabelle132[[#This Row],[Richtwert
(m²/h)]],0)</f>
        <v>0</v>
      </c>
      <c r="Q74" s="125">
        <f>IFERROR(Tabelle132[[#This Row],[Reinigungs-
zeit
(h/Jahr)]]*Tabelle132[[#This Row],[Stunden-verr.-satz
(€)]],0)</f>
        <v>0</v>
      </c>
    </row>
    <row r="75" spans="1:17" ht="15" x14ac:dyDescent="0.4">
      <c r="A75" s="117">
        <v>69</v>
      </c>
      <c r="B75" s="127" t="s">
        <v>348</v>
      </c>
      <c r="C75" s="131" t="s">
        <v>340</v>
      </c>
      <c r="D75" s="113" t="s">
        <v>342</v>
      </c>
      <c r="E75" s="115" t="s">
        <v>401</v>
      </c>
      <c r="F75" s="113" t="s">
        <v>190</v>
      </c>
      <c r="G75" s="113" t="s">
        <v>181</v>
      </c>
      <c r="H75" s="119">
        <v>13</v>
      </c>
      <c r="I75" s="127"/>
      <c r="J75" s="121" t="s">
        <v>154</v>
      </c>
      <c r="K75" s="120" t="s">
        <v>539</v>
      </c>
      <c r="L75" s="156">
        <v>50.4</v>
      </c>
      <c r="M75" s="129" t="e">
        <f>'STVS Unterhaltsreinigung'!$F$66</f>
        <v>#DIV/0!</v>
      </c>
      <c r="N75" s="123"/>
      <c r="O75" s="124">
        <f>Tabelle132[[#This Row],[Boden-
fläche
(m²)]]*Tabelle132[[#This Row],[Reinigungs-
tage/Jahr]]</f>
        <v>655.19999999999993</v>
      </c>
      <c r="P75" s="124">
        <f>IFERROR(Tabelle132[[#This Row],[Reinigungs-
fläche
(m²/Jahr)]]/Tabelle132[[#This Row],[Richtwert
(m²/h)]],0)</f>
        <v>0</v>
      </c>
      <c r="Q75" s="125">
        <f>IFERROR(Tabelle132[[#This Row],[Reinigungs-
zeit
(h/Jahr)]]*Tabelle132[[#This Row],[Stunden-verr.-satz
(€)]],0)</f>
        <v>0</v>
      </c>
    </row>
    <row r="76" spans="1:17" ht="15" x14ac:dyDescent="0.4">
      <c r="A76" s="117">
        <v>70</v>
      </c>
      <c r="B76" s="127" t="s">
        <v>348</v>
      </c>
      <c r="C76" s="131" t="s">
        <v>340</v>
      </c>
      <c r="D76" s="113" t="s">
        <v>342</v>
      </c>
      <c r="E76" s="115" t="s">
        <v>402</v>
      </c>
      <c r="F76" s="113" t="s">
        <v>190</v>
      </c>
      <c r="G76" s="113" t="s">
        <v>181</v>
      </c>
      <c r="H76" s="119">
        <v>33</v>
      </c>
      <c r="I76" s="127"/>
      <c r="J76" s="121" t="s">
        <v>154</v>
      </c>
      <c r="K76" s="120" t="s">
        <v>539</v>
      </c>
      <c r="L76" s="156">
        <v>50.4</v>
      </c>
      <c r="M76" s="129" t="e">
        <f>'STVS Unterhaltsreinigung'!$F$66</f>
        <v>#DIV/0!</v>
      </c>
      <c r="N76" s="123"/>
      <c r="O76" s="124">
        <f>Tabelle132[[#This Row],[Boden-
fläche
(m²)]]*Tabelle132[[#This Row],[Reinigungs-
tage/Jahr]]</f>
        <v>1663.2</v>
      </c>
      <c r="P76" s="124">
        <f>IFERROR(Tabelle132[[#This Row],[Reinigungs-
fläche
(m²/Jahr)]]/Tabelle132[[#This Row],[Richtwert
(m²/h)]],0)</f>
        <v>0</v>
      </c>
      <c r="Q76" s="125">
        <f>IFERROR(Tabelle132[[#This Row],[Reinigungs-
zeit
(h/Jahr)]]*Tabelle132[[#This Row],[Stunden-verr.-satz
(€)]],0)</f>
        <v>0</v>
      </c>
    </row>
    <row r="77" spans="1:17" ht="15" x14ac:dyDescent="0.4">
      <c r="A77" s="117">
        <v>71</v>
      </c>
      <c r="B77" s="127" t="s">
        <v>348</v>
      </c>
      <c r="C77" s="131" t="s">
        <v>340</v>
      </c>
      <c r="D77" s="113" t="s">
        <v>342</v>
      </c>
      <c r="E77" s="115" t="s">
        <v>403</v>
      </c>
      <c r="F77" s="113" t="s">
        <v>190</v>
      </c>
      <c r="G77" s="113" t="s">
        <v>181</v>
      </c>
      <c r="H77" s="119">
        <v>20</v>
      </c>
      <c r="I77" s="127"/>
      <c r="J77" s="121" t="s">
        <v>154</v>
      </c>
      <c r="K77" s="120" t="s">
        <v>539</v>
      </c>
      <c r="L77" s="156">
        <v>50.4</v>
      </c>
      <c r="M77" s="129" t="e">
        <f>'STVS Unterhaltsreinigung'!$F$66</f>
        <v>#DIV/0!</v>
      </c>
      <c r="N77" s="123"/>
      <c r="O77" s="124">
        <f>Tabelle132[[#This Row],[Boden-
fläche
(m²)]]*Tabelle132[[#This Row],[Reinigungs-
tage/Jahr]]</f>
        <v>1008</v>
      </c>
      <c r="P77" s="124">
        <f>IFERROR(Tabelle132[[#This Row],[Reinigungs-
fläche
(m²/Jahr)]]/Tabelle132[[#This Row],[Richtwert
(m²/h)]],0)</f>
        <v>0</v>
      </c>
      <c r="Q77" s="125">
        <f>IFERROR(Tabelle132[[#This Row],[Reinigungs-
zeit
(h/Jahr)]]*Tabelle132[[#This Row],[Stunden-verr.-satz
(€)]],0)</f>
        <v>0</v>
      </c>
    </row>
    <row r="78" spans="1:17" ht="15" x14ac:dyDescent="0.4">
      <c r="A78" s="117">
        <v>72</v>
      </c>
      <c r="B78" s="127" t="s">
        <v>348</v>
      </c>
      <c r="C78" s="131" t="s">
        <v>340</v>
      </c>
      <c r="D78" s="113" t="s">
        <v>342</v>
      </c>
      <c r="E78" s="115" t="s">
        <v>404</v>
      </c>
      <c r="F78" s="113" t="s">
        <v>190</v>
      </c>
      <c r="G78" s="113" t="s">
        <v>181</v>
      </c>
      <c r="H78" s="119">
        <v>18</v>
      </c>
      <c r="I78" s="127"/>
      <c r="J78" s="121" t="s">
        <v>154</v>
      </c>
      <c r="K78" s="120" t="s">
        <v>539</v>
      </c>
      <c r="L78" s="156">
        <v>50.4</v>
      </c>
      <c r="M78" s="129" t="e">
        <f>'STVS Unterhaltsreinigung'!$F$66</f>
        <v>#DIV/0!</v>
      </c>
      <c r="N78" s="123"/>
      <c r="O78" s="124">
        <f>Tabelle132[[#This Row],[Boden-
fläche
(m²)]]*Tabelle132[[#This Row],[Reinigungs-
tage/Jahr]]</f>
        <v>907.19999999999993</v>
      </c>
      <c r="P78" s="124">
        <f>IFERROR(Tabelle132[[#This Row],[Reinigungs-
fläche
(m²/Jahr)]]/Tabelle132[[#This Row],[Richtwert
(m²/h)]],0)</f>
        <v>0</v>
      </c>
      <c r="Q78" s="125">
        <f>IFERROR(Tabelle132[[#This Row],[Reinigungs-
zeit
(h/Jahr)]]*Tabelle132[[#This Row],[Stunden-verr.-satz
(€)]],0)</f>
        <v>0</v>
      </c>
    </row>
    <row r="79" spans="1:17" ht="15" x14ac:dyDescent="0.4">
      <c r="A79" s="117">
        <v>73</v>
      </c>
      <c r="B79" s="127" t="s">
        <v>348</v>
      </c>
      <c r="C79" s="131" t="s">
        <v>340</v>
      </c>
      <c r="D79" s="113" t="s">
        <v>342</v>
      </c>
      <c r="E79" s="115" t="s">
        <v>405</v>
      </c>
      <c r="F79" s="113" t="s">
        <v>384</v>
      </c>
      <c r="G79" s="113" t="s">
        <v>181</v>
      </c>
      <c r="H79" s="119">
        <v>11.73</v>
      </c>
      <c r="I79" s="127"/>
      <c r="J79" s="121" t="s">
        <v>144</v>
      </c>
      <c r="K79" s="120" t="s">
        <v>338</v>
      </c>
      <c r="L79" s="120">
        <v>252</v>
      </c>
      <c r="M79" s="129" t="e">
        <f>'STVS Unterhaltsreinigung'!$F$66</f>
        <v>#DIV/0!</v>
      </c>
      <c r="N79" s="123"/>
      <c r="O79" s="124">
        <f>Tabelle132[[#This Row],[Boden-
fläche
(m²)]]*Tabelle132[[#This Row],[Reinigungs-
tage/Jahr]]</f>
        <v>2955.96</v>
      </c>
      <c r="P79" s="124">
        <f>IFERROR(Tabelle132[[#This Row],[Reinigungs-
fläche
(m²/Jahr)]]/Tabelle132[[#This Row],[Richtwert
(m²/h)]],0)</f>
        <v>0</v>
      </c>
      <c r="Q79" s="125">
        <f>IFERROR(Tabelle132[[#This Row],[Reinigungs-
zeit
(h/Jahr)]]*Tabelle132[[#This Row],[Stunden-verr.-satz
(€)]],0)</f>
        <v>0</v>
      </c>
    </row>
    <row r="80" spans="1:17" ht="15" x14ac:dyDescent="0.4">
      <c r="A80" s="117">
        <v>74</v>
      </c>
      <c r="B80" s="127" t="s">
        <v>348</v>
      </c>
      <c r="C80" s="131" t="s">
        <v>340</v>
      </c>
      <c r="D80" s="113" t="s">
        <v>342</v>
      </c>
      <c r="E80" s="115" t="s">
        <v>406</v>
      </c>
      <c r="F80" s="112" t="s">
        <v>499</v>
      </c>
      <c r="G80" s="113" t="s">
        <v>141</v>
      </c>
      <c r="H80" s="119">
        <v>2.23</v>
      </c>
      <c r="I80" s="127"/>
      <c r="J80" s="121" t="s">
        <v>144</v>
      </c>
      <c r="K80" s="120" t="s">
        <v>338</v>
      </c>
      <c r="L80" s="120">
        <v>252</v>
      </c>
      <c r="M80" s="129" t="e">
        <f>'STVS Unterhaltsreinigung'!$F$66</f>
        <v>#DIV/0!</v>
      </c>
      <c r="N80" s="123"/>
      <c r="O80" s="124">
        <f>Tabelle132[[#This Row],[Boden-
fläche
(m²)]]*Tabelle132[[#This Row],[Reinigungs-
tage/Jahr]]</f>
        <v>561.96</v>
      </c>
      <c r="P80" s="124">
        <f>IFERROR(Tabelle132[[#This Row],[Reinigungs-
fläche
(m²/Jahr)]]/Tabelle132[[#This Row],[Richtwert
(m²/h)]],0)</f>
        <v>0</v>
      </c>
      <c r="Q80" s="125">
        <f>IFERROR(Tabelle132[[#This Row],[Reinigungs-
zeit
(h/Jahr)]]*Tabelle132[[#This Row],[Stunden-verr.-satz
(€)]],0)</f>
        <v>0</v>
      </c>
    </row>
    <row r="81" spans="1:17" ht="15" x14ac:dyDescent="0.4">
      <c r="A81" s="117">
        <v>75</v>
      </c>
      <c r="B81" s="127" t="s">
        <v>348</v>
      </c>
      <c r="C81" s="131" t="s">
        <v>340</v>
      </c>
      <c r="D81" s="113" t="s">
        <v>342</v>
      </c>
      <c r="E81" s="115" t="s">
        <v>407</v>
      </c>
      <c r="F81" s="113" t="s">
        <v>193</v>
      </c>
      <c r="G81" s="113" t="s">
        <v>141</v>
      </c>
      <c r="H81" s="119">
        <v>3.74</v>
      </c>
      <c r="I81" s="127"/>
      <c r="J81" s="121" t="s">
        <v>140</v>
      </c>
      <c r="K81" s="120" t="s">
        <v>338</v>
      </c>
      <c r="L81" s="120">
        <v>252</v>
      </c>
      <c r="M81" s="129" t="e">
        <f>'STVS Unterhaltsreinigung'!$F$66</f>
        <v>#DIV/0!</v>
      </c>
      <c r="N81" s="123"/>
      <c r="O81" s="124">
        <f>Tabelle132[[#This Row],[Boden-
fläche
(m²)]]*Tabelle132[[#This Row],[Reinigungs-
tage/Jahr]]</f>
        <v>942.48</v>
      </c>
      <c r="P81" s="124">
        <f>IFERROR(Tabelle132[[#This Row],[Reinigungs-
fläche
(m²/Jahr)]]/Tabelle132[[#This Row],[Richtwert
(m²/h)]],0)</f>
        <v>0</v>
      </c>
      <c r="Q81" s="125">
        <f>IFERROR(Tabelle132[[#This Row],[Reinigungs-
zeit
(h/Jahr)]]*Tabelle132[[#This Row],[Stunden-verr.-satz
(€)]],0)</f>
        <v>0</v>
      </c>
    </row>
    <row r="82" spans="1:17" ht="15" x14ac:dyDescent="0.4">
      <c r="A82" s="117">
        <v>76</v>
      </c>
      <c r="B82" s="127" t="s">
        <v>348</v>
      </c>
      <c r="C82" s="131" t="s">
        <v>340</v>
      </c>
      <c r="D82" s="113" t="s">
        <v>342</v>
      </c>
      <c r="E82" s="115" t="s">
        <v>408</v>
      </c>
      <c r="F82" s="113" t="s">
        <v>196</v>
      </c>
      <c r="G82" s="113" t="s">
        <v>141</v>
      </c>
      <c r="H82" s="119">
        <v>6.07</v>
      </c>
      <c r="I82" s="127"/>
      <c r="J82" s="121" t="s">
        <v>140</v>
      </c>
      <c r="K82" s="120" t="s">
        <v>338</v>
      </c>
      <c r="L82" s="120">
        <v>252</v>
      </c>
      <c r="M82" s="129" t="e">
        <f>'STVS Unterhaltsreinigung'!$F$66</f>
        <v>#DIV/0!</v>
      </c>
      <c r="N82" s="123"/>
      <c r="O82" s="124">
        <f>Tabelle132[[#This Row],[Boden-
fläche
(m²)]]*Tabelle132[[#This Row],[Reinigungs-
tage/Jahr]]</f>
        <v>1529.64</v>
      </c>
      <c r="P82" s="124">
        <f>IFERROR(Tabelle132[[#This Row],[Reinigungs-
fläche
(m²/Jahr)]]/Tabelle132[[#This Row],[Richtwert
(m²/h)]],0)</f>
        <v>0</v>
      </c>
      <c r="Q82" s="125">
        <f>IFERROR(Tabelle132[[#This Row],[Reinigungs-
zeit
(h/Jahr)]]*Tabelle132[[#This Row],[Stunden-verr.-satz
(€)]],0)</f>
        <v>0</v>
      </c>
    </row>
    <row r="83" spans="1:17" ht="15" x14ac:dyDescent="0.4">
      <c r="A83" s="117">
        <v>77</v>
      </c>
      <c r="B83" s="127" t="s">
        <v>348</v>
      </c>
      <c r="C83" s="131" t="s">
        <v>340</v>
      </c>
      <c r="D83" s="113" t="s">
        <v>342</v>
      </c>
      <c r="E83" s="115" t="s">
        <v>409</v>
      </c>
      <c r="F83" s="112" t="s">
        <v>500</v>
      </c>
      <c r="G83" s="113" t="s">
        <v>366</v>
      </c>
      <c r="H83" s="119">
        <v>8.11</v>
      </c>
      <c r="I83" s="127"/>
      <c r="J83" s="121" t="s">
        <v>142</v>
      </c>
      <c r="K83" s="120" t="s">
        <v>183</v>
      </c>
      <c r="L83" s="120">
        <v>0</v>
      </c>
      <c r="M83" s="129" t="e">
        <f>'STVS Unterhaltsreinigung'!$F$66</f>
        <v>#DIV/0!</v>
      </c>
      <c r="N83" s="123"/>
      <c r="O83" s="124">
        <f>Tabelle132[[#This Row],[Boden-
fläche
(m²)]]*Tabelle132[[#This Row],[Reinigungs-
tage/Jahr]]</f>
        <v>0</v>
      </c>
      <c r="P83" s="124">
        <f>IFERROR(Tabelle132[[#This Row],[Reinigungs-
fläche
(m²/Jahr)]]/Tabelle132[[#This Row],[Richtwert
(m²/h)]],0)</f>
        <v>0</v>
      </c>
      <c r="Q83" s="125">
        <f>IFERROR(Tabelle132[[#This Row],[Reinigungs-
zeit
(h/Jahr)]]*Tabelle132[[#This Row],[Stunden-verr.-satz
(€)]],0)</f>
        <v>0</v>
      </c>
    </row>
    <row r="84" spans="1:17" ht="15" x14ac:dyDescent="0.4">
      <c r="A84" s="117">
        <v>78</v>
      </c>
      <c r="B84" s="127" t="s">
        <v>348</v>
      </c>
      <c r="C84" s="131" t="s">
        <v>340</v>
      </c>
      <c r="D84" s="113" t="s">
        <v>342</v>
      </c>
      <c r="E84" s="115" t="s">
        <v>410</v>
      </c>
      <c r="F84" s="112" t="s">
        <v>501</v>
      </c>
      <c r="G84" s="113" t="s">
        <v>366</v>
      </c>
      <c r="H84" s="119">
        <v>7.56</v>
      </c>
      <c r="I84" s="127"/>
      <c r="J84" s="121" t="s">
        <v>142</v>
      </c>
      <c r="K84" s="120" t="s">
        <v>183</v>
      </c>
      <c r="L84" s="120">
        <v>0</v>
      </c>
      <c r="M84" s="129" t="e">
        <f>'STVS Unterhaltsreinigung'!$F$66</f>
        <v>#DIV/0!</v>
      </c>
      <c r="N84" s="123"/>
      <c r="O84" s="124">
        <f>Tabelle132[[#This Row],[Boden-
fläche
(m²)]]*Tabelle132[[#This Row],[Reinigungs-
tage/Jahr]]</f>
        <v>0</v>
      </c>
      <c r="P84" s="124">
        <f>IFERROR(Tabelle132[[#This Row],[Reinigungs-
fläche
(m²/Jahr)]]/Tabelle132[[#This Row],[Richtwert
(m²/h)]],0)</f>
        <v>0</v>
      </c>
      <c r="Q84" s="125">
        <f>IFERROR(Tabelle132[[#This Row],[Reinigungs-
zeit
(h/Jahr)]]*Tabelle132[[#This Row],[Stunden-verr.-satz
(€)]],0)</f>
        <v>0</v>
      </c>
    </row>
    <row r="85" spans="1:17" ht="15" x14ac:dyDescent="0.4">
      <c r="A85" s="117">
        <v>79</v>
      </c>
      <c r="B85" s="127" t="s">
        <v>348</v>
      </c>
      <c r="C85" s="131" t="s">
        <v>340</v>
      </c>
      <c r="D85" s="113" t="s">
        <v>342</v>
      </c>
      <c r="E85" s="115" t="s">
        <v>411</v>
      </c>
      <c r="F85" s="112" t="s">
        <v>502</v>
      </c>
      <c r="G85" s="113" t="s">
        <v>366</v>
      </c>
      <c r="H85" s="119">
        <v>6.45</v>
      </c>
      <c r="I85" s="127"/>
      <c r="J85" s="121" t="s">
        <v>142</v>
      </c>
      <c r="K85" s="120" t="s">
        <v>183</v>
      </c>
      <c r="L85" s="120">
        <v>0</v>
      </c>
      <c r="M85" s="129" t="e">
        <f>'STVS Unterhaltsreinigung'!$F$66</f>
        <v>#DIV/0!</v>
      </c>
      <c r="N85" s="123"/>
      <c r="O85" s="124">
        <f>Tabelle132[[#This Row],[Boden-
fläche
(m²)]]*Tabelle132[[#This Row],[Reinigungs-
tage/Jahr]]</f>
        <v>0</v>
      </c>
      <c r="P85" s="124">
        <f>IFERROR(Tabelle132[[#This Row],[Reinigungs-
fläche
(m²/Jahr)]]/Tabelle132[[#This Row],[Richtwert
(m²/h)]],0)</f>
        <v>0</v>
      </c>
      <c r="Q85" s="125">
        <f>IFERROR(Tabelle132[[#This Row],[Reinigungs-
zeit
(h/Jahr)]]*Tabelle132[[#This Row],[Stunden-verr.-satz
(€)]],0)</f>
        <v>0</v>
      </c>
    </row>
    <row r="86" spans="1:17" ht="15" x14ac:dyDescent="0.4">
      <c r="A86" s="117">
        <v>80</v>
      </c>
      <c r="B86" s="127" t="s">
        <v>348</v>
      </c>
      <c r="C86" s="131" t="s">
        <v>340</v>
      </c>
      <c r="D86" s="113" t="s">
        <v>342</v>
      </c>
      <c r="E86" s="115" t="s">
        <v>412</v>
      </c>
      <c r="F86" s="112" t="s">
        <v>503</v>
      </c>
      <c r="G86" s="113" t="s">
        <v>366</v>
      </c>
      <c r="H86" s="119">
        <v>4.79</v>
      </c>
      <c r="I86" s="127"/>
      <c r="J86" s="121" t="s">
        <v>142</v>
      </c>
      <c r="K86" s="120" t="s">
        <v>183</v>
      </c>
      <c r="L86" s="120">
        <v>0</v>
      </c>
      <c r="M86" s="129" t="e">
        <f>'STVS Unterhaltsreinigung'!$F$66</f>
        <v>#DIV/0!</v>
      </c>
      <c r="N86" s="123"/>
      <c r="O86" s="124">
        <f>Tabelle132[[#This Row],[Boden-
fläche
(m²)]]*Tabelle132[[#This Row],[Reinigungs-
tage/Jahr]]</f>
        <v>0</v>
      </c>
      <c r="P86" s="124">
        <f>IFERROR(Tabelle132[[#This Row],[Reinigungs-
fläche
(m²/Jahr)]]/Tabelle132[[#This Row],[Richtwert
(m²/h)]],0)</f>
        <v>0</v>
      </c>
      <c r="Q86" s="125">
        <f>IFERROR(Tabelle132[[#This Row],[Reinigungs-
zeit
(h/Jahr)]]*Tabelle132[[#This Row],[Stunden-verr.-satz
(€)]],0)</f>
        <v>0</v>
      </c>
    </row>
    <row r="87" spans="1:17" ht="15" x14ac:dyDescent="0.4">
      <c r="A87" s="117">
        <v>81</v>
      </c>
      <c r="B87" s="127" t="s">
        <v>348</v>
      </c>
      <c r="C87" s="131" t="s">
        <v>340</v>
      </c>
      <c r="D87" s="113" t="s">
        <v>342</v>
      </c>
      <c r="E87" s="115" t="s">
        <v>413</v>
      </c>
      <c r="F87" s="112" t="s">
        <v>504</v>
      </c>
      <c r="G87" s="113" t="s">
        <v>366</v>
      </c>
      <c r="H87" s="119">
        <v>5.25</v>
      </c>
      <c r="I87" s="127"/>
      <c r="J87" s="121" t="s">
        <v>142</v>
      </c>
      <c r="K87" s="120" t="s">
        <v>183</v>
      </c>
      <c r="L87" s="120">
        <v>0</v>
      </c>
      <c r="M87" s="129" t="e">
        <f>'STVS Unterhaltsreinigung'!$F$66</f>
        <v>#DIV/0!</v>
      </c>
      <c r="N87" s="123"/>
      <c r="O87" s="124">
        <f>Tabelle132[[#This Row],[Boden-
fläche
(m²)]]*Tabelle132[[#This Row],[Reinigungs-
tage/Jahr]]</f>
        <v>0</v>
      </c>
      <c r="P87" s="124">
        <f>IFERROR(Tabelle132[[#This Row],[Reinigungs-
fläche
(m²/Jahr)]]/Tabelle132[[#This Row],[Richtwert
(m²/h)]],0)</f>
        <v>0</v>
      </c>
      <c r="Q87" s="125">
        <f>IFERROR(Tabelle132[[#This Row],[Reinigungs-
zeit
(h/Jahr)]]*Tabelle132[[#This Row],[Stunden-verr.-satz
(€)]],0)</f>
        <v>0</v>
      </c>
    </row>
    <row r="88" spans="1:17" ht="30" x14ac:dyDescent="0.4">
      <c r="A88" s="117">
        <v>82</v>
      </c>
      <c r="B88" s="127" t="s">
        <v>348</v>
      </c>
      <c r="C88" s="131" t="s">
        <v>340</v>
      </c>
      <c r="D88" s="113" t="s">
        <v>342</v>
      </c>
      <c r="E88" s="115" t="s">
        <v>414</v>
      </c>
      <c r="F88" s="112" t="s">
        <v>505</v>
      </c>
      <c r="G88" s="113" t="s">
        <v>141</v>
      </c>
      <c r="H88" s="119">
        <v>2.11</v>
      </c>
      <c r="I88" s="127"/>
      <c r="J88" s="121" t="s">
        <v>144</v>
      </c>
      <c r="K88" s="120" t="s">
        <v>338</v>
      </c>
      <c r="L88" s="120">
        <v>252</v>
      </c>
      <c r="M88" s="129" t="e">
        <f>'STVS Unterhaltsreinigung'!$F$66</f>
        <v>#DIV/0!</v>
      </c>
      <c r="N88" s="123"/>
      <c r="O88" s="124">
        <f>Tabelle132[[#This Row],[Boden-
fläche
(m²)]]*Tabelle132[[#This Row],[Reinigungs-
tage/Jahr]]</f>
        <v>531.71999999999991</v>
      </c>
      <c r="P88" s="124">
        <f>IFERROR(Tabelle132[[#This Row],[Reinigungs-
fläche
(m²/Jahr)]]/Tabelle132[[#This Row],[Richtwert
(m²/h)]],0)</f>
        <v>0</v>
      </c>
      <c r="Q88" s="125">
        <f>IFERROR(Tabelle132[[#This Row],[Reinigungs-
zeit
(h/Jahr)]]*Tabelle132[[#This Row],[Stunden-verr.-satz
(€)]],0)</f>
        <v>0</v>
      </c>
    </row>
    <row r="89" spans="1:17" ht="15" x14ac:dyDescent="0.4">
      <c r="A89" s="117">
        <v>83</v>
      </c>
      <c r="B89" s="127" t="s">
        <v>348</v>
      </c>
      <c r="C89" s="131" t="s">
        <v>340</v>
      </c>
      <c r="D89" s="113" t="s">
        <v>342</v>
      </c>
      <c r="E89" s="115" t="s">
        <v>414</v>
      </c>
      <c r="F89" s="112" t="s">
        <v>506</v>
      </c>
      <c r="G89" s="113" t="s">
        <v>141</v>
      </c>
      <c r="H89" s="119">
        <v>1.89</v>
      </c>
      <c r="I89" s="127"/>
      <c r="J89" s="121" t="s">
        <v>144</v>
      </c>
      <c r="K89" s="120" t="s">
        <v>338</v>
      </c>
      <c r="L89" s="120">
        <v>252</v>
      </c>
      <c r="M89" s="129" t="e">
        <f>'STVS Unterhaltsreinigung'!$F$66</f>
        <v>#DIV/0!</v>
      </c>
      <c r="N89" s="123"/>
      <c r="O89" s="124">
        <f>Tabelle132[[#This Row],[Boden-
fläche
(m²)]]*Tabelle132[[#This Row],[Reinigungs-
tage/Jahr]]</f>
        <v>476.28</v>
      </c>
      <c r="P89" s="124">
        <f>IFERROR(Tabelle132[[#This Row],[Reinigungs-
fläche
(m²/Jahr)]]/Tabelle132[[#This Row],[Richtwert
(m²/h)]],0)</f>
        <v>0</v>
      </c>
      <c r="Q89" s="125">
        <f>IFERROR(Tabelle132[[#This Row],[Reinigungs-
zeit
(h/Jahr)]]*Tabelle132[[#This Row],[Stunden-verr.-satz
(€)]],0)</f>
        <v>0</v>
      </c>
    </row>
    <row r="90" spans="1:17" ht="15" x14ac:dyDescent="0.4">
      <c r="A90" s="117">
        <v>84</v>
      </c>
      <c r="B90" s="127" t="s">
        <v>348</v>
      </c>
      <c r="C90" s="131" t="s">
        <v>340</v>
      </c>
      <c r="D90" s="113" t="s">
        <v>342</v>
      </c>
      <c r="E90" s="115" t="s">
        <v>415</v>
      </c>
      <c r="F90" s="113" t="s">
        <v>194</v>
      </c>
      <c r="G90" s="113" t="s">
        <v>141</v>
      </c>
      <c r="H90" s="119">
        <v>3.76</v>
      </c>
      <c r="I90" s="127"/>
      <c r="J90" s="121" t="s">
        <v>140</v>
      </c>
      <c r="K90" s="120" t="s">
        <v>338</v>
      </c>
      <c r="L90" s="120">
        <v>252</v>
      </c>
      <c r="M90" s="129" t="e">
        <f>'STVS Unterhaltsreinigung'!$F$66</f>
        <v>#DIV/0!</v>
      </c>
      <c r="N90" s="123"/>
      <c r="O90" s="124">
        <f>Tabelle132[[#This Row],[Boden-
fläche
(m²)]]*Tabelle132[[#This Row],[Reinigungs-
tage/Jahr]]</f>
        <v>947.52</v>
      </c>
      <c r="P90" s="124">
        <f>IFERROR(Tabelle132[[#This Row],[Reinigungs-
fläche
(m²/Jahr)]]/Tabelle132[[#This Row],[Richtwert
(m²/h)]],0)</f>
        <v>0</v>
      </c>
      <c r="Q90" s="125">
        <f>IFERROR(Tabelle132[[#This Row],[Reinigungs-
zeit
(h/Jahr)]]*Tabelle132[[#This Row],[Stunden-verr.-satz
(€)]],0)</f>
        <v>0</v>
      </c>
    </row>
    <row r="91" spans="1:17" ht="15" x14ac:dyDescent="0.4">
      <c r="A91" s="117">
        <v>85</v>
      </c>
      <c r="B91" s="127" t="s">
        <v>348</v>
      </c>
      <c r="C91" s="131" t="s">
        <v>340</v>
      </c>
      <c r="D91" s="113" t="s">
        <v>342</v>
      </c>
      <c r="E91" s="115" t="s">
        <v>416</v>
      </c>
      <c r="F91" s="113" t="s">
        <v>197</v>
      </c>
      <c r="G91" s="113" t="s">
        <v>141</v>
      </c>
      <c r="H91" s="119">
        <v>5.64</v>
      </c>
      <c r="I91" s="127"/>
      <c r="J91" s="121" t="s">
        <v>140</v>
      </c>
      <c r="K91" s="120" t="s">
        <v>338</v>
      </c>
      <c r="L91" s="120">
        <v>252</v>
      </c>
      <c r="M91" s="129" t="e">
        <f>'STVS Unterhaltsreinigung'!$F$66</f>
        <v>#DIV/0!</v>
      </c>
      <c r="N91" s="123"/>
      <c r="O91" s="124">
        <f>Tabelle132[[#This Row],[Boden-
fläche
(m²)]]*Tabelle132[[#This Row],[Reinigungs-
tage/Jahr]]</f>
        <v>1421.28</v>
      </c>
      <c r="P91" s="124">
        <f>IFERROR(Tabelle132[[#This Row],[Reinigungs-
fläche
(m²/Jahr)]]/Tabelle132[[#This Row],[Richtwert
(m²/h)]],0)</f>
        <v>0</v>
      </c>
      <c r="Q91" s="125">
        <f>IFERROR(Tabelle132[[#This Row],[Reinigungs-
zeit
(h/Jahr)]]*Tabelle132[[#This Row],[Stunden-verr.-satz
(€)]],0)</f>
        <v>0</v>
      </c>
    </row>
    <row r="92" spans="1:17" ht="30" x14ac:dyDescent="0.4">
      <c r="A92" s="117">
        <v>86</v>
      </c>
      <c r="B92" s="127" t="s">
        <v>348</v>
      </c>
      <c r="C92" s="131" t="s">
        <v>340</v>
      </c>
      <c r="D92" s="113" t="s">
        <v>342</v>
      </c>
      <c r="E92" s="115" t="s">
        <v>417</v>
      </c>
      <c r="F92" s="112" t="s">
        <v>507</v>
      </c>
      <c r="G92" s="113" t="s">
        <v>141</v>
      </c>
      <c r="H92" s="119">
        <v>2.21</v>
      </c>
      <c r="I92" s="127"/>
      <c r="J92" s="121" t="s">
        <v>144</v>
      </c>
      <c r="K92" s="120" t="s">
        <v>338</v>
      </c>
      <c r="L92" s="120">
        <v>252</v>
      </c>
      <c r="M92" s="129" t="e">
        <f>'STVS Unterhaltsreinigung'!$F$66</f>
        <v>#DIV/0!</v>
      </c>
      <c r="N92" s="123"/>
      <c r="O92" s="124">
        <f>Tabelle132[[#This Row],[Boden-
fläche
(m²)]]*Tabelle132[[#This Row],[Reinigungs-
tage/Jahr]]</f>
        <v>556.91999999999996</v>
      </c>
      <c r="P92" s="124">
        <f>IFERROR(Tabelle132[[#This Row],[Reinigungs-
fläche
(m²/Jahr)]]/Tabelle132[[#This Row],[Richtwert
(m²/h)]],0)</f>
        <v>0</v>
      </c>
      <c r="Q92" s="125">
        <f>IFERROR(Tabelle132[[#This Row],[Reinigungs-
zeit
(h/Jahr)]]*Tabelle132[[#This Row],[Stunden-verr.-satz
(€)]],0)</f>
        <v>0</v>
      </c>
    </row>
    <row r="93" spans="1:17" ht="15" x14ac:dyDescent="0.4">
      <c r="A93" s="117">
        <v>87</v>
      </c>
      <c r="B93" s="127" t="s">
        <v>348</v>
      </c>
      <c r="C93" s="131" t="s">
        <v>340</v>
      </c>
      <c r="D93" s="113" t="s">
        <v>342</v>
      </c>
      <c r="E93" s="115" t="s">
        <v>417</v>
      </c>
      <c r="F93" s="112" t="s">
        <v>508</v>
      </c>
      <c r="G93" s="113" t="s">
        <v>141</v>
      </c>
      <c r="H93" s="119">
        <v>1.93</v>
      </c>
      <c r="I93" s="127"/>
      <c r="J93" s="121" t="s">
        <v>144</v>
      </c>
      <c r="K93" s="120" t="s">
        <v>338</v>
      </c>
      <c r="L93" s="120">
        <v>252</v>
      </c>
      <c r="M93" s="129" t="e">
        <f>'STVS Unterhaltsreinigung'!$F$66</f>
        <v>#DIV/0!</v>
      </c>
      <c r="N93" s="123"/>
      <c r="O93" s="124">
        <f>Tabelle132[[#This Row],[Boden-
fläche
(m²)]]*Tabelle132[[#This Row],[Reinigungs-
tage/Jahr]]</f>
        <v>486.35999999999996</v>
      </c>
      <c r="P93" s="124">
        <f>IFERROR(Tabelle132[[#This Row],[Reinigungs-
fläche
(m²/Jahr)]]/Tabelle132[[#This Row],[Richtwert
(m²/h)]],0)</f>
        <v>0</v>
      </c>
      <c r="Q93" s="125">
        <f>IFERROR(Tabelle132[[#This Row],[Reinigungs-
zeit
(h/Jahr)]]*Tabelle132[[#This Row],[Stunden-verr.-satz
(€)]],0)</f>
        <v>0</v>
      </c>
    </row>
    <row r="94" spans="1:17" ht="15" x14ac:dyDescent="0.4">
      <c r="A94" s="117">
        <v>88</v>
      </c>
      <c r="B94" s="127" t="s">
        <v>348</v>
      </c>
      <c r="C94" s="131" t="s">
        <v>340</v>
      </c>
      <c r="D94" s="113" t="s">
        <v>342</v>
      </c>
      <c r="E94" s="115" t="s">
        <v>418</v>
      </c>
      <c r="F94" s="113" t="s">
        <v>200</v>
      </c>
      <c r="G94" s="113" t="s">
        <v>141</v>
      </c>
      <c r="H94" s="119">
        <v>3.63</v>
      </c>
      <c r="I94" s="127"/>
      <c r="J94" s="121" t="s">
        <v>140</v>
      </c>
      <c r="K94" s="120" t="s">
        <v>338</v>
      </c>
      <c r="L94" s="120">
        <v>252</v>
      </c>
      <c r="M94" s="129" t="e">
        <f>'STVS Unterhaltsreinigung'!$F$66</f>
        <v>#DIV/0!</v>
      </c>
      <c r="N94" s="123"/>
      <c r="O94" s="124">
        <f>Tabelle132[[#This Row],[Boden-
fläche
(m²)]]*Tabelle132[[#This Row],[Reinigungs-
tage/Jahr]]</f>
        <v>914.76</v>
      </c>
      <c r="P94" s="124">
        <f>IFERROR(Tabelle132[[#This Row],[Reinigungs-
fläche
(m²/Jahr)]]/Tabelle132[[#This Row],[Richtwert
(m²/h)]],0)</f>
        <v>0</v>
      </c>
      <c r="Q94" s="125">
        <f>IFERROR(Tabelle132[[#This Row],[Reinigungs-
zeit
(h/Jahr)]]*Tabelle132[[#This Row],[Stunden-verr.-satz
(€)]],0)</f>
        <v>0</v>
      </c>
    </row>
    <row r="95" spans="1:17" ht="15" x14ac:dyDescent="0.4">
      <c r="A95" s="117">
        <v>89</v>
      </c>
      <c r="B95" s="127" t="s">
        <v>348</v>
      </c>
      <c r="C95" s="131" t="s">
        <v>340</v>
      </c>
      <c r="D95" s="113" t="s">
        <v>342</v>
      </c>
      <c r="E95" s="115" t="s">
        <v>419</v>
      </c>
      <c r="F95" s="113" t="s">
        <v>377</v>
      </c>
      <c r="G95" s="113" t="s">
        <v>141</v>
      </c>
      <c r="H95" s="119">
        <v>5.63</v>
      </c>
      <c r="I95" s="127"/>
      <c r="J95" s="121" t="s">
        <v>140</v>
      </c>
      <c r="K95" s="120" t="s">
        <v>338</v>
      </c>
      <c r="L95" s="120">
        <v>252</v>
      </c>
      <c r="M95" s="129" t="e">
        <f>'STVS Unterhaltsreinigung'!$F$66</f>
        <v>#DIV/0!</v>
      </c>
      <c r="N95" s="123"/>
      <c r="O95" s="124">
        <f>Tabelle132[[#This Row],[Boden-
fläche
(m²)]]*Tabelle132[[#This Row],[Reinigungs-
tage/Jahr]]</f>
        <v>1418.76</v>
      </c>
      <c r="P95" s="124">
        <f>IFERROR(Tabelle132[[#This Row],[Reinigungs-
fläche
(m²/Jahr)]]/Tabelle132[[#This Row],[Richtwert
(m²/h)]],0)</f>
        <v>0</v>
      </c>
      <c r="Q95" s="125">
        <f>IFERROR(Tabelle132[[#This Row],[Reinigungs-
zeit
(h/Jahr)]]*Tabelle132[[#This Row],[Stunden-verr.-satz
(€)]],0)</f>
        <v>0</v>
      </c>
    </row>
    <row r="96" spans="1:17" ht="15" x14ac:dyDescent="0.4">
      <c r="A96" s="117">
        <v>90</v>
      </c>
      <c r="B96" s="127" t="s">
        <v>348</v>
      </c>
      <c r="C96" s="131" t="s">
        <v>340</v>
      </c>
      <c r="D96" s="113" t="s">
        <v>342</v>
      </c>
      <c r="E96" s="115" t="s">
        <v>420</v>
      </c>
      <c r="F96" s="112" t="s">
        <v>509</v>
      </c>
      <c r="G96" s="113" t="s">
        <v>141</v>
      </c>
      <c r="H96" s="119">
        <v>2.0499999999999998</v>
      </c>
      <c r="I96" s="127"/>
      <c r="J96" s="121" t="s">
        <v>144</v>
      </c>
      <c r="K96" s="120" t="s">
        <v>338</v>
      </c>
      <c r="L96" s="120">
        <v>252</v>
      </c>
      <c r="M96" s="129" t="e">
        <f>'STVS Unterhaltsreinigung'!$F$66</f>
        <v>#DIV/0!</v>
      </c>
      <c r="N96" s="123"/>
      <c r="O96" s="124">
        <f>Tabelle132[[#This Row],[Boden-
fläche
(m²)]]*Tabelle132[[#This Row],[Reinigungs-
tage/Jahr]]</f>
        <v>516.59999999999991</v>
      </c>
      <c r="P96" s="124">
        <f>IFERROR(Tabelle132[[#This Row],[Reinigungs-
fläche
(m²/Jahr)]]/Tabelle132[[#This Row],[Richtwert
(m²/h)]],0)</f>
        <v>0</v>
      </c>
      <c r="Q96" s="125">
        <f>IFERROR(Tabelle132[[#This Row],[Reinigungs-
zeit
(h/Jahr)]]*Tabelle132[[#This Row],[Stunden-verr.-satz
(€)]],0)</f>
        <v>0</v>
      </c>
    </row>
    <row r="97" spans="1:17" ht="15" x14ac:dyDescent="0.4">
      <c r="A97" s="117">
        <v>91</v>
      </c>
      <c r="B97" s="127" t="s">
        <v>348</v>
      </c>
      <c r="C97" s="131" t="s">
        <v>340</v>
      </c>
      <c r="D97" s="113" t="s">
        <v>342</v>
      </c>
      <c r="E97" s="115" t="s">
        <v>421</v>
      </c>
      <c r="F97" s="113" t="s">
        <v>380</v>
      </c>
      <c r="G97" s="113" t="s">
        <v>141</v>
      </c>
      <c r="H97" s="119">
        <v>4.1900000000000004</v>
      </c>
      <c r="I97" s="127"/>
      <c r="J97" s="121" t="s">
        <v>140</v>
      </c>
      <c r="K97" s="120" t="s">
        <v>338</v>
      </c>
      <c r="L97" s="120">
        <v>252</v>
      </c>
      <c r="M97" s="129" t="e">
        <f>'STVS Unterhaltsreinigung'!$F$66</f>
        <v>#DIV/0!</v>
      </c>
      <c r="N97" s="123"/>
      <c r="O97" s="124">
        <f>Tabelle132[[#This Row],[Boden-
fläche
(m²)]]*Tabelle132[[#This Row],[Reinigungs-
tage/Jahr]]</f>
        <v>1055.8800000000001</v>
      </c>
      <c r="P97" s="124">
        <f>IFERROR(Tabelle132[[#This Row],[Reinigungs-
fläche
(m²/Jahr)]]/Tabelle132[[#This Row],[Richtwert
(m²/h)]],0)</f>
        <v>0</v>
      </c>
      <c r="Q97" s="125">
        <f>IFERROR(Tabelle132[[#This Row],[Reinigungs-
zeit
(h/Jahr)]]*Tabelle132[[#This Row],[Stunden-verr.-satz
(€)]],0)</f>
        <v>0</v>
      </c>
    </row>
    <row r="98" spans="1:17" ht="15" x14ac:dyDescent="0.4">
      <c r="A98" s="117">
        <v>92</v>
      </c>
      <c r="B98" s="127" t="s">
        <v>348</v>
      </c>
      <c r="C98" s="131" t="s">
        <v>340</v>
      </c>
      <c r="D98" s="113" t="s">
        <v>342</v>
      </c>
      <c r="E98" s="115" t="s">
        <v>422</v>
      </c>
      <c r="F98" s="113" t="s">
        <v>382</v>
      </c>
      <c r="G98" s="113" t="s">
        <v>141</v>
      </c>
      <c r="H98" s="119">
        <v>2.89</v>
      </c>
      <c r="I98" s="127"/>
      <c r="J98" s="121" t="s">
        <v>140</v>
      </c>
      <c r="K98" s="120" t="s">
        <v>338</v>
      </c>
      <c r="L98" s="120">
        <v>252</v>
      </c>
      <c r="M98" s="129" t="e">
        <f>'STVS Unterhaltsreinigung'!$F$66</f>
        <v>#DIV/0!</v>
      </c>
      <c r="N98" s="123"/>
      <c r="O98" s="124">
        <f>Tabelle132[[#This Row],[Boden-
fläche
(m²)]]*Tabelle132[[#This Row],[Reinigungs-
tage/Jahr]]</f>
        <v>728.28000000000009</v>
      </c>
      <c r="P98" s="124">
        <f>IFERROR(Tabelle132[[#This Row],[Reinigungs-
fläche
(m²/Jahr)]]/Tabelle132[[#This Row],[Richtwert
(m²/h)]],0)</f>
        <v>0</v>
      </c>
      <c r="Q98" s="125">
        <f>IFERROR(Tabelle132[[#This Row],[Reinigungs-
zeit
(h/Jahr)]]*Tabelle132[[#This Row],[Stunden-verr.-satz
(€)]],0)</f>
        <v>0</v>
      </c>
    </row>
    <row r="99" spans="1:17" ht="15" x14ac:dyDescent="0.4">
      <c r="A99" s="117">
        <v>93</v>
      </c>
      <c r="B99" s="127" t="s">
        <v>348</v>
      </c>
      <c r="C99" s="131" t="s">
        <v>340</v>
      </c>
      <c r="D99" s="113" t="s">
        <v>343</v>
      </c>
      <c r="E99" s="115" t="s">
        <v>179</v>
      </c>
      <c r="F99" s="113" t="s">
        <v>179</v>
      </c>
      <c r="G99" s="113" t="s">
        <v>181</v>
      </c>
      <c r="H99" s="119">
        <v>143.72999999999999</v>
      </c>
      <c r="I99" s="127"/>
      <c r="J99" s="121" t="s">
        <v>143</v>
      </c>
      <c r="K99" s="120" t="s">
        <v>338</v>
      </c>
      <c r="L99" s="120">
        <v>252</v>
      </c>
      <c r="M99" s="129" t="e">
        <f>'STVS Unterhaltsreinigung'!$F$66</f>
        <v>#DIV/0!</v>
      </c>
      <c r="N99" s="123"/>
      <c r="O99" s="124">
        <f>Tabelle132[[#This Row],[Boden-
fläche
(m²)]]*Tabelle132[[#This Row],[Reinigungs-
tage/Jahr]]</f>
        <v>36219.96</v>
      </c>
      <c r="P99" s="124">
        <f>IFERROR(Tabelle132[[#This Row],[Reinigungs-
fläche
(m²/Jahr)]]/Tabelle132[[#This Row],[Richtwert
(m²/h)]],0)</f>
        <v>0</v>
      </c>
      <c r="Q99" s="125">
        <f>IFERROR(Tabelle132[[#This Row],[Reinigungs-
zeit
(h/Jahr)]]*Tabelle132[[#This Row],[Stunden-verr.-satz
(€)]],0)</f>
        <v>0</v>
      </c>
    </row>
    <row r="100" spans="1:17" ht="15" x14ac:dyDescent="0.4">
      <c r="A100" s="117">
        <v>94</v>
      </c>
      <c r="B100" s="127" t="s">
        <v>348</v>
      </c>
      <c r="C100" s="131" t="s">
        <v>340</v>
      </c>
      <c r="D100" s="113" t="s">
        <v>343</v>
      </c>
      <c r="E100" s="115" t="s">
        <v>423</v>
      </c>
      <c r="F100" s="113" t="s">
        <v>190</v>
      </c>
      <c r="G100" s="113" t="s">
        <v>181</v>
      </c>
      <c r="H100" s="119">
        <v>29</v>
      </c>
      <c r="I100" s="127"/>
      <c r="J100" s="121" t="s">
        <v>154</v>
      </c>
      <c r="K100" s="120" t="s">
        <v>539</v>
      </c>
      <c r="L100" s="156">
        <v>50.4</v>
      </c>
      <c r="M100" s="129" t="e">
        <f>'STVS Unterhaltsreinigung'!$F$66</f>
        <v>#DIV/0!</v>
      </c>
      <c r="N100" s="123"/>
      <c r="O100" s="124">
        <f>Tabelle132[[#This Row],[Boden-
fläche
(m²)]]*Tabelle132[[#This Row],[Reinigungs-
tage/Jahr]]</f>
        <v>1461.6</v>
      </c>
      <c r="P100" s="124">
        <f>IFERROR(Tabelle132[[#This Row],[Reinigungs-
fläche
(m²/Jahr)]]/Tabelle132[[#This Row],[Richtwert
(m²/h)]],0)</f>
        <v>0</v>
      </c>
      <c r="Q100" s="125">
        <f>IFERROR(Tabelle132[[#This Row],[Reinigungs-
zeit
(h/Jahr)]]*Tabelle132[[#This Row],[Stunden-verr.-satz
(€)]],0)</f>
        <v>0</v>
      </c>
    </row>
    <row r="101" spans="1:17" ht="15" x14ac:dyDescent="0.4">
      <c r="A101" s="117">
        <v>95</v>
      </c>
      <c r="B101" s="127" t="s">
        <v>348</v>
      </c>
      <c r="C101" s="131" t="s">
        <v>340</v>
      </c>
      <c r="D101" s="113" t="s">
        <v>343</v>
      </c>
      <c r="E101" s="115" t="s">
        <v>424</v>
      </c>
      <c r="F101" s="113" t="s">
        <v>190</v>
      </c>
      <c r="G101" s="113" t="s">
        <v>181</v>
      </c>
      <c r="H101" s="119">
        <v>27</v>
      </c>
      <c r="I101" s="127"/>
      <c r="J101" s="121" t="s">
        <v>154</v>
      </c>
      <c r="K101" s="120" t="s">
        <v>539</v>
      </c>
      <c r="L101" s="156">
        <v>50.4</v>
      </c>
      <c r="M101" s="129" t="e">
        <f>'STVS Unterhaltsreinigung'!$F$66</f>
        <v>#DIV/0!</v>
      </c>
      <c r="N101" s="123"/>
      <c r="O101" s="124">
        <f>Tabelle132[[#This Row],[Boden-
fläche
(m²)]]*Tabelle132[[#This Row],[Reinigungs-
tage/Jahr]]</f>
        <v>1360.8</v>
      </c>
      <c r="P101" s="124">
        <f>IFERROR(Tabelle132[[#This Row],[Reinigungs-
fläche
(m²/Jahr)]]/Tabelle132[[#This Row],[Richtwert
(m²/h)]],0)</f>
        <v>0</v>
      </c>
      <c r="Q101" s="125">
        <f>IFERROR(Tabelle132[[#This Row],[Reinigungs-
zeit
(h/Jahr)]]*Tabelle132[[#This Row],[Stunden-verr.-satz
(€)]],0)</f>
        <v>0</v>
      </c>
    </row>
    <row r="102" spans="1:17" ht="15" x14ac:dyDescent="0.4">
      <c r="A102" s="117">
        <v>96</v>
      </c>
      <c r="B102" s="127" t="s">
        <v>348</v>
      </c>
      <c r="C102" s="131" t="s">
        <v>340</v>
      </c>
      <c r="D102" s="113" t="s">
        <v>343</v>
      </c>
      <c r="E102" s="115" t="s">
        <v>425</v>
      </c>
      <c r="F102" s="113" t="s">
        <v>190</v>
      </c>
      <c r="G102" s="113" t="s">
        <v>181</v>
      </c>
      <c r="H102" s="119">
        <v>27</v>
      </c>
      <c r="I102" s="127"/>
      <c r="J102" s="121" t="s">
        <v>154</v>
      </c>
      <c r="K102" s="120" t="s">
        <v>539</v>
      </c>
      <c r="L102" s="156">
        <v>50.4</v>
      </c>
      <c r="M102" s="129" t="e">
        <f>'STVS Unterhaltsreinigung'!$F$66</f>
        <v>#DIV/0!</v>
      </c>
      <c r="N102" s="123"/>
      <c r="O102" s="124">
        <f>Tabelle132[[#This Row],[Boden-
fläche
(m²)]]*Tabelle132[[#This Row],[Reinigungs-
tage/Jahr]]</f>
        <v>1360.8</v>
      </c>
      <c r="P102" s="124">
        <f>IFERROR(Tabelle132[[#This Row],[Reinigungs-
fläche
(m²/Jahr)]]/Tabelle132[[#This Row],[Richtwert
(m²/h)]],0)</f>
        <v>0</v>
      </c>
      <c r="Q102" s="125">
        <f>IFERROR(Tabelle132[[#This Row],[Reinigungs-
zeit
(h/Jahr)]]*Tabelle132[[#This Row],[Stunden-verr.-satz
(€)]],0)</f>
        <v>0</v>
      </c>
    </row>
    <row r="103" spans="1:17" ht="15" x14ac:dyDescent="0.4">
      <c r="A103" s="117">
        <v>97</v>
      </c>
      <c r="B103" s="127" t="s">
        <v>348</v>
      </c>
      <c r="C103" s="131" t="s">
        <v>340</v>
      </c>
      <c r="D103" s="113" t="s">
        <v>343</v>
      </c>
      <c r="E103" s="115" t="s">
        <v>426</v>
      </c>
      <c r="F103" s="113" t="s">
        <v>190</v>
      </c>
      <c r="G103" s="113" t="s">
        <v>181</v>
      </c>
      <c r="H103" s="119">
        <v>21</v>
      </c>
      <c r="I103" s="127"/>
      <c r="J103" s="121" t="s">
        <v>154</v>
      </c>
      <c r="K103" s="120" t="s">
        <v>539</v>
      </c>
      <c r="L103" s="156">
        <v>50.4</v>
      </c>
      <c r="M103" s="129" t="e">
        <f>'STVS Unterhaltsreinigung'!$F$66</f>
        <v>#DIV/0!</v>
      </c>
      <c r="N103" s="123"/>
      <c r="O103" s="124">
        <f>Tabelle132[[#This Row],[Boden-
fläche
(m²)]]*Tabelle132[[#This Row],[Reinigungs-
tage/Jahr]]</f>
        <v>1058.3999999999999</v>
      </c>
      <c r="P103" s="124">
        <f>IFERROR(Tabelle132[[#This Row],[Reinigungs-
fläche
(m²/Jahr)]]/Tabelle132[[#This Row],[Richtwert
(m²/h)]],0)</f>
        <v>0</v>
      </c>
      <c r="Q103" s="125">
        <f>IFERROR(Tabelle132[[#This Row],[Reinigungs-
zeit
(h/Jahr)]]*Tabelle132[[#This Row],[Stunden-verr.-satz
(€)]],0)</f>
        <v>0</v>
      </c>
    </row>
    <row r="104" spans="1:17" ht="15" x14ac:dyDescent="0.4">
      <c r="A104" s="117">
        <v>98</v>
      </c>
      <c r="B104" s="127" t="s">
        <v>348</v>
      </c>
      <c r="C104" s="131" t="s">
        <v>340</v>
      </c>
      <c r="D104" s="113" t="s">
        <v>343</v>
      </c>
      <c r="E104" s="115" t="s">
        <v>427</v>
      </c>
      <c r="F104" s="113" t="s">
        <v>190</v>
      </c>
      <c r="G104" s="113" t="s">
        <v>181</v>
      </c>
      <c r="H104" s="119">
        <v>21</v>
      </c>
      <c r="I104" s="127"/>
      <c r="J104" s="121" t="s">
        <v>154</v>
      </c>
      <c r="K104" s="120" t="s">
        <v>539</v>
      </c>
      <c r="L104" s="156">
        <v>50.4</v>
      </c>
      <c r="M104" s="129" t="e">
        <f>'STVS Unterhaltsreinigung'!$F$66</f>
        <v>#DIV/0!</v>
      </c>
      <c r="N104" s="123"/>
      <c r="O104" s="124">
        <f>Tabelle132[[#This Row],[Boden-
fläche
(m²)]]*Tabelle132[[#This Row],[Reinigungs-
tage/Jahr]]</f>
        <v>1058.3999999999999</v>
      </c>
      <c r="P104" s="124">
        <f>IFERROR(Tabelle132[[#This Row],[Reinigungs-
fläche
(m²/Jahr)]]/Tabelle132[[#This Row],[Richtwert
(m²/h)]],0)</f>
        <v>0</v>
      </c>
      <c r="Q104" s="125">
        <f>IFERROR(Tabelle132[[#This Row],[Reinigungs-
zeit
(h/Jahr)]]*Tabelle132[[#This Row],[Stunden-verr.-satz
(€)]],0)</f>
        <v>0</v>
      </c>
    </row>
    <row r="105" spans="1:17" ht="15" x14ac:dyDescent="0.4">
      <c r="A105" s="117">
        <v>99</v>
      </c>
      <c r="B105" s="127" t="s">
        <v>348</v>
      </c>
      <c r="C105" s="131" t="s">
        <v>340</v>
      </c>
      <c r="D105" s="113" t="s">
        <v>343</v>
      </c>
      <c r="E105" s="115" t="s">
        <v>428</v>
      </c>
      <c r="F105" s="113" t="s">
        <v>190</v>
      </c>
      <c r="G105" s="113" t="s">
        <v>181</v>
      </c>
      <c r="H105" s="119">
        <v>19</v>
      </c>
      <c r="I105" s="127"/>
      <c r="J105" s="121" t="s">
        <v>154</v>
      </c>
      <c r="K105" s="120" t="s">
        <v>539</v>
      </c>
      <c r="L105" s="156">
        <v>50.4</v>
      </c>
      <c r="M105" s="129" t="e">
        <f>'STVS Unterhaltsreinigung'!$F$66</f>
        <v>#DIV/0!</v>
      </c>
      <c r="N105" s="123"/>
      <c r="O105" s="124">
        <f>Tabelle132[[#This Row],[Boden-
fläche
(m²)]]*Tabelle132[[#This Row],[Reinigungs-
tage/Jahr]]</f>
        <v>957.6</v>
      </c>
      <c r="P105" s="124">
        <f>IFERROR(Tabelle132[[#This Row],[Reinigungs-
fläche
(m²/Jahr)]]/Tabelle132[[#This Row],[Richtwert
(m²/h)]],0)</f>
        <v>0</v>
      </c>
      <c r="Q105" s="125">
        <f>IFERROR(Tabelle132[[#This Row],[Reinigungs-
zeit
(h/Jahr)]]*Tabelle132[[#This Row],[Stunden-verr.-satz
(€)]],0)</f>
        <v>0</v>
      </c>
    </row>
    <row r="106" spans="1:17" ht="15" x14ac:dyDescent="0.4">
      <c r="A106" s="117">
        <v>100</v>
      </c>
      <c r="B106" s="127" t="s">
        <v>348</v>
      </c>
      <c r="C106" s="131" t="s">
        <v>340</v>
      </c>
      <c r="D106" s="113" t="s">
        <v>343</v>
      </c>
      <c r="E106" s="115" t="s">
        <v>429</v>
      </c>
      <c r="F106" s="113" t="s">
        <v>190</v>
      </c>
      <c r="G106" s="113" t="s">
        <v>181</v>
      </c>
      <c r="H106" s="119">
        <v>13</v>
      </c>
      <c r="I106" s="127"/>
      <c r="J106" s="121" t="s">
        <v>154</v>
      </c>
      <c r="K106" s="120" t="s">
        <v>539</v>
      </c>
      <c r="L106" s="156">
        <v>50.4</v>
      </c>
      <c r="M106" s="129" t="e">
        <f>'STVS Unterhaltsreinigung'!$F$66</f>
        <v>#DIV/0!</v>
      </c>
      <c r="N106" s="123"/>
      <c r="O106" s="124">
        <f>Tabelle132[[#This Row],[Boden-
fläche
(m²)]]*Tabelle132[[#This Row],[Reinigungs-
tage/Jahr]]</f>
        <v>655.19999999999993</v>
      </c>
      <c r="P106" s="124">
        <f>IFERROR(Tabelle132[[#This Row],[Reinigungs-
fläche
(m²/Jahr)]]/Tabelle132[[#This Row],[Richtwert
(m²/h)]],0)</f>
        <v>0</v>
      </c>
      <c r="Q106" s="125">
        <f>IFERROR(Tabelle132[[#This Row],[Reinigungs-
zeit
(h/Jahr)]]*Tabelle132[[#This Row],[Stunden-verr.-satz
(€)]],0)</f>
        <v>0</v>
      </c>
    </row>
    <row r="107" spans="1:17" ht="15" x14ac:dyDescent="0.4">
      <c r="A107" s="117">
        <v>101</v>
      </c>
      <c r="B107" s="127" t="s">
        <v>348</v>
      </c>
      <c r="C107" s="131" t="s">
        <v>340</v>
      </c>
      <c r="D107" s="113" t="s">
        <v>343</v>
      </c>
      <c r="E107" s="115" t="s">
        <v>430</v>
      </c>
      <c r="F107" s="113" t="s">
        <v>190</v>
      </c>
      <c r="G107" s="113" t="s">
        <v>181</v>
      </c>
      <c r="H107" s="119">
        <v>29</v>
      </c>
      <c r="I107" s="127"/>
      <c r="J107" s="121" t="s">
        <v>154</v>
      </c>
      <c r="K107" s="120" t="s">
        <v>539</v>
      </c>
      <c r="L107" s="156">
        <v>50.4</v>
      </c>
      <c r="M107" s="129" t="e">
        <f>'STVS Unterhaltsreinigung'!$F$66</f>
        <v>#DIV/0!</v>
      </c>
      <c r="N107" s="123"/>
      <c r="O107" s="124">
        <f>Tabelle132[[#This Row],[Boden-
fläche
(m²)]]*Tabelle132[[#This Row],[Reinigungs-
tage/Jahr]]</f>
        <v>1461.6</v>
      </c>
      <c r="P107" s="124">
        <f>IFERROR(Tabelle132[[#This Row],[Reinigungs-
fläche
(m²/Jahr)]]/Tabelle132[[#This Row],[Richtwert
(m²/h)]],0)</f>
        <v>0</v>
      </c>
      <c r="Q107" s="125">
        <f>IFERROR(Tabelle132[[#This Row],[Reinigungs-
zeit
(h/Jahr)]]*Tabelle132[[#This Row],[Stunden-verr.-satz
(€)]],0)</f>
        <v>0</v>
      </c>
    </row>
    <row r="108" spans="1:17" ht="15" x14ac:dyDescent="0.4">
      <c r="A108" s="117">
        <v>102</v>
      </c>
      <c r="B108" s="127" t="s">
        <v>348</v>
      </c>
      <c r="C108" s="131" t="s">
        <v>340</v>
      </c>
      <c r="D108" s="113" t="s">
        <v>343</v>
      </c>
      <c r="E108" s="115" t="s">
        <v>431</v>
      </c>
      <c r="F108" s="113" t="s">
        <v>190</v>
      </c>
      <c r="G108" s="113" t="s">
        <v>181</v>
      </c>
      <c r="H108" s="119">
        <v>15</v>
      </c>
      <c r="I108" s="127"/>
      <c r="J108" s="121" t="s">
        <v>154</v>
      </c>
      <c r="K108" s="120" t="s">
        <v>539</v>
      </c>
      <c r="L108" s="156">
        <v>50.4</v>
      </c>
      <c r="M108" s="129" t="e">
        <f>'STVS Unterhaltsreinigung'!$F$66</f>
        <v>#DIV/0!</v>
      </c>
      <c r="N108" s="123"/>
      <c r="O108" s="124">
        <f>Tabelle132[[#This Row],[Boden-
fläche
(m²)]]*Tabelle132[[#This Row],[Reinigungs-
tage/Jahr]]</f>
        <v>756</v>
      </c>
      <c r="P108" s="124">
        <f>IFERROR(Tabelle132[[#This Row],[Reinigungs-
fläche
(m²/Jahr)]]/Tabelle132[[#This Row],[Richtwert
(m²/h)]],0)</f>
        <v>0</v>
      </c>
      <c r="Q108" s="125">
        <f>IFERROR(Tabelle132[[#This Row],[Reinigungs-
zeit
(h/Jahr)]]*Tabelle132[[#This Row],[Stunden-verr.-satz
(€)]],0)</f>
        <v>0</v>
      </c>
    </row>
    <row r="109" spans="1:17" ht="15" x14ac:dyDescent="0.4">
      <c r="A109" s="117">
        <v>103</v>
      </c>
      <c r="B109" s="127" t="s">
        <v>348</v>
      </c>
      <c r="C109" s="131" t="s">
        <v>340</v>
      </c>
      <c r="D109" s="113" t="s">
        <v>343</v>
      </c>
      <c r="E109" s="115" t="s">
        <v>85</v>
      </c>
      <c r="F109" s="113" t="s">
        <v>190</v>
      </c>
      <c r="G109" s="113" t="s">
        <v>181</v>
      </c>
      <c r="H109" s="119">
        <v>20</v>
      </c>
      <c r="I109" s="127"/>
      <c r="J109" s="121" t="s">
        <v>154</v>
      </c>
      <c r="K109" s="120" t="s">
        <v>539</v>
      </c>
      <c r="L109" s="156">
        <v>50.4</v>
      </c>
      <c r="M109" s="129" t="e">
        <f>'STVS Unterhaltsreinigung'!$F$66</f>
        <v>#DIV/0!</v>
      </c>
      <c r="N109" s="123"/>
      <c r="O109" s="124">
        <f>Tabelle132[[#This Row],[Boden-
fläche
(m²)]]*Tabelle132[[#This Row],[Reinigungs-
tage/Jahr]]</f>
        <v>1008</v>
      </c>
      <c r="P109" s="124">
        <f>IFERROR(Tabelle132[[#This Row],[Reinigungs-
fläche
(m²/Jahr)]]/Tabelle132[[#This Row],[Richtwert
(m²/h)]],0)</f>
        <v>0</v>
      </c>
      <c r="Q109" s="125">
        <f>IFERROR(Tabelle132[[#This Row],[Reinigungs-
zeit
(h/Jahr)]]*Tabelle132[[#This Row],[Stunden-verr.-satz
(€)]],0)</f>
        <v>0</v>
      </c>
    </row>
    <row r="110" spans="1:17" ht="15" x14ac:dyDescent="0.4">
      <c r="A110" s="117">
        <v>104</v>
      </c>
      <c r="B110" s="127" t="s">
        <v>348</v>
      </c>
      <c r="C110" s="131" t="s">
        <v>340</v>
      </c>
      <c r="D110" s="113" t="s">
        <v>343</v>
      </c>
      <c r="E110" s="115" t="s">
        <v>87</v>
      </c>
      <c r="F110" s="113" t="s">
        <v>190</v>
      </c>
      <c r="G110" s="113" t="s">
        <v>181</v>
      </c>
      <c r="H110" s="119">
        <v>29</v>
      </c>
      <c r="I110" s="127"/>
      <c r="J110" s="121" t="s">
        <v>154</v>
      </c>
      <c r="K110" s="120" t="s">
        <v>539</v>
      </c>
      <c r="L110" s="156">
        <v>50.4</v>
      </c>
      <c r="M110" s="129" t="e">
        <f>'STVS Unterhaltsreinigung'!$F$66</f>
        <v>#DIV/0!</v>
      </c>
      <c r="N110" s="123"/>
      <c r="O110" s="124">
        <f>Tabelle132[[#This Row],[Boden-
fläche
(m²)]]*Tabelle132[[#This Row],[Reinigungs-
tage/Jahr]]</f>
        <v>1461.6</v>
      </c>
      <c r="P110" s="124">
        <f>IFERROR(Tabelle132[[#This Row],[Reinigungs-
fläche
(m²/Jahr)]]/Tabelle132[[#This Row],[Richtwert
(m²/h)]],0)</f>
        <v>0</v>
      </c>
      <c r="Q110" s="125">
        <f>IFERROR(Tabelle132[[#This Row],[Reinigungs-
zeit
(h/Jahr)]]*Tabelle132[[#This Row],[Stunden-verr.-satz
(€)]],0)</f>
        <v>0</v>
      </c>
    </row>
    <row r="111" spans="1:17" ht="15" x14ac:dyDescent="0.4">
      <c r="A111" s="117">
        <v>105</v>
      </c>
      <c r="B111" s="127" t="s">
        <v>348</v>
      </c>
      <c r="C111" s="131" t="s">
        <v>340</v>
      </c>
      <c r="D111" s="113" t="s">
        <v>343</v>
      </c>
      <c r="E111" s="115" t="s">
        <v>89</v>
      </c>
      <c r="F111" s="113" t="s">
        <v>190</v>
      </c>
      <c r="G111" s="113" t="s">
        <v>181</v>
      </c>
      <c r="H111" s="119">
        <v>17</v>
      </c>
      <c r="I111" s="127"/>
      <c r="J111" s="121" t="s">
        <v>154</v>
      </c>
      <c r="K111" s="120" t="s">
        <v>539</v>
      </c>
      <c r="L111" s="156">
        <v>50.4</v>
      </c>
      <c r="M111" s="129" t="e">
        <f>'STVS Unterhaltsreinigung'!$F$66</f>
        <v>#DIV/0!</v>
      </c>
      <c r="N111" s="123"/>
      <c r="O111" s="124">
        <f>Tabelle132[[#This Row],[Boden-
fläche
(m²)]]*Tabelle132[[#This Row],[Reinigungs-
tage/Jahr]]</f>
        <v>856.8</v>
      </c>
      <c r="P111" s="124">
        <f>IFERROR(Tabelle132[[#This Row],[Reinigungs-
fläche
(m²/Jahr)]]/Tabelle132[[#This Row],[Richtwert
(m²/h)]],0)</f>
        <v>0</v>
      </c>
      <c r="Q111" s="125">
        <f>IFERROR(Tabelle132[[#This Row],[Reinigungs-
zeit
(h/Jahr)]]*Tabelle132[[#This Row],[Stunden-verr.-satz
(€)]],0)</f>
        <v>0</v>
      </c>
    </row>
    <row r="112" spans="1:17" ht="15" x14ac:dyDescent="0.4">
      <c r="A112" s="117">
        <v>106</v>
      </c>
      <c r="B112" s="127" t="s">
        <v>348</v>
      </c>
      <c r="C112" s="131" t="s">
        <v>340</v>
      </c>
      <c r="D112" s="113" t="s">
        <v>343</v>
      </c>
      <c r="E112" s="115" t="s">
        <v>432</v>
      </c>
      <c r="F112" s="113" t="s">
        <v>190</v>
      </c>
      <c r="G112" s="113" t="s">
        <v>181</v>
      </c>
      <c r="H112" s="119">
        <v>17</v>
      </c>
      <c r="I112" s="127"/>
      <c r="J112" s="121" t="s">
        <v>154</v>
      </c>
      <c r="K112" s="120" t="s">
        <v>539</v>
      </c>
      <c r="L112" s="156">
        <v>50.4</v>
      </c>
      <c r="M112" s="129" t="e">
        <f>'STVS Unterhaltsreinigung'!$F$66</f>
        <v>#DIV/0!</v>
      </c>
      <c r="N112" s="123"/>
      <c r="O112" s="124">
        <f>Tabelle132[[#This Row],[Boden-
fläche
(m²)]]*Tabelle132[[#This Row],[Reinigungs-
tage/Jahr]]</f>
        <v>856.8</v>
      </c>
      <c r="P112" s="124">
        <f>IFERROR(Tabelle132[[#This Row],[Reinigungs-
fläche
(m²/Jahr)]]/Tabelle132[[#This Row],[Richtwert
(m²/h)]],0)</f>
        <v>0</v>
      </c>
      <c r="Q112" s="125">
        <f>IFERROR(Tabelle132[[#This Row],[Reinigungs-
zeit
(h/Jahr)]]*Tabelle132[[#This Row],[Stunden-verr.-satz
(€)]],0)</f>
        <v>0</v>
      </c>
    </row>
    <row r="113" spans="1:17" ht="15" x14ac:dyDescent="0.4">
      <c r="A113" s="117">
        <v>107</v>
      </c>
      <c r="B113" s="127" t="s">
        <v>348</v>
      </c>
      <c r="C113" s="131" t="s">
        <v>340</v>
      </c>
      <c r="D113" s="113" t="s">
        <v>343</v>
      </c>
      <c r="E113" s="115" t="s">
        <v>433</v>
      </c>
      <c r="F113" s="113" t="s">
        <v>190</v>
      </c>
      <c r="G113" s="113" t="s">
        <v>181</v>
      </c>
      <c r="H113" s="119">
        <v>29</v>
      </c>
      <c r="I113" s="127"/>
      <c r="J113" s="121" t="s">
        <v>154</v>
      </c>
      <c r="K113" s="120" t="s">
        <v>539</v>
      </c>
      <c r="L113" s="156">
        <v>50.4</v>
      </c>
      <c r="M113" s="129" t="e">
        <f>'STVS Unterhaltsreinigung'!$F$66</f>
        <v>#DIV/0!</v>
      </c>
      <c r="N113" s="123"/>
      <c r="O113" s="124">
        <f>Tabelle132[[#This Row],[Boden-
fläche
(m²)]]*Tabelle132[[#This Row],[Reinigungs-
tage/Jahr]]</f>
        <v>1461.6</v>
      </c>
      <c r="P113" s="124">
        <f>IFERROR(Tabelle132[[#This Row],[Reinigungs-
fläche
(m²/Jahr)]]/Tabelle132[[#This Row],[Richtwert
(m²/h)]],0)</f>
        <v>0</v>
      </c>
      <c r="Q113" s="125">
        <f>IFERROR(Tabelle132[[#This Row],[Reinigungs-
zeit
(h/Jahr)]]*Tabelle132[[#This Row],[Stunden-verr.-satz
(€)]],0)</f>
        <v>0</v>
      </c>
    </row>
    <row r="114" spans="1:17" ht="15" x14ac:dyDescent="0.4">
      <c r="A114" s="117">
        <v>108</v>
      </c>
      <c r="B114" s="127" t="s">
        <v>348</v>
      </c>
      <c r="C114" s="131" t="s">
        <v>340</v>
      </c>
      <c r="D114" s="113" t="s">
        <v>343</v>
      </c>
      <c r="E114" s="115" t="s">
        <v>434</v>
      </c>
      <c r="F114" s="113" t="s">
        <v>190</v>
      </c>
      <c r="G114" s="113" t="s">
        <v>181</v>
      </c>
      <c r="H114" s="119">
        <v>20</v>
      </c>
      <c r="I114" s="127"/>
      <c r="J114" s="121" t="s">
        <v>154</v>
      </c>
      <c r="K114" s="120" t="s">
        <v>539</v>
      </c>
      <c r="L114" s="156">
        <v>50.4</v>
      </c>
      <c r="M114" s="129" t="e">
        <f>'STVS Unterhaltsreinigung'!$F$66</f>
        <v>#DIV/0!</v>
      </c>
      <c r="N114" s="123"/>
      <c r="O114" s="124">
        <f>Tabelle132[[#This Row],[Boden-
fläche
(m²)]]*Tabelle132[[#This Row],[Reinigungs-
tage/Jahr]]</f>
        <v>1008</v>
      </c>
      <c r="P114" s="124">
        <f>IFERROR(Tabelle132[[#This Row],[Reinigungs-
fläche
(m²/Jahr)]]/Tabelle132[[#This Row],[Richtwert
(m²/h)]],0)</f>
        <v>0</v>
      </c>
      <c r="Q114" s="125">
        <f>IFERROR(Tabelle132[[#This Row],[Reinigungs-
zeit
(h/Jahr)]]*Tabelle132[[#This Row],[Stunden-verr.-satz
(€)]],0)</f>
        <v>0</v>
      </c>
    </row>
    <row r="115" spans="1:17" ht="15" x14ac:dyDescent="0.4">
      <c r="A115" s="117">
        <v>109</v>
      </c>
      <c r="B115" s="127" t="s">
        <v>348</v>
      </c>
      <c r="C115" s="131" t="s">
        <v>340</v>
      </c>
      <c r="D115" s="113" t="s">
        <v>343</v>
      </c>
      <c r="E115" s="115" t="s">
        <v>435</v>
      </c>
      <c r="F115" s="113" t="s">
        <v>190</v>
      </c>
      <c r="G115" s="113" t="s">
        <v>181</v>
      </c>
      <c r="H115" s="119">
        <v>20</v>
      </c>
      <c r="I115" s="127"/>
      <c r="J115" s="121" t="s">
        <v>154</v>
      </c>
      <c r="K115" s="120" t="s">
        <v>539</v>
      </c>
      <c r="L115" s="156">
        <v>50.4</v>
      </c>
      <c r="M115" s="129" t="e">
        <f>'STVS Unterhaltsreinigung'!$F$66</f>
        <v>#DIV/0!</v>
      </c>
      <c r="N115" s="123"/>
      <c r="O115" s="124">
        <f>Tabelle132[[#This Row],[Boden-
fläche
(m²)]]*Tabelle132[[#This Row],[Reinigungs-
tage/Jahr]]</f>
        <v>1008</v>
      </c>
      <c r="P115" s="124">
        <f>IFERROR(Tabelle132[[#This Row],[Reinigungs-
fläche
(m²/Jahr)]]/Tabelle132[[#This Row],[Richtwert
(m²/h)]],0)</f>
        <v>0</v>
      </c>
      <c r="Q115" s="125">
        <f>IFERROR(Tabelle132[[#This Row],[Reinigungs-
zeit
(h/Jahr)]]*Tabelle132[[#This Row],[Stunden-verr.-satz
(€)]],0)</f>
        <v>0</v>
      </c>
    </row>
    <row r="116" spans="1:17" ht="15" x14ac:dyDescent="0.4">
      <c r="A116" s="117">
        <v>110</v>
      </c>
      <c r="B116" s="127" t="s">
        <v>348</v>
      </c>
      <c r="C116" s="131" t="s">
        <v>340</v>
      </c>
      <c r="D116" s="113" t="s">
        <v>343</v>
      </c>
      <c r="E116" s="115" t="s">
        <v>436</v>
      </c>
      <c r="F116" s="113" t="s">
        <v>190</v>
      </c>
      <c r="G116" s="113" t="s">
        <v>181</v>
      </c>
      <c r="H116" s="119">
        <v>29</v>
      </c>
      <c r="I116" s="127"/>
      <c r="J116" s="121" t="s">
        <v>154</v>
      </c>
      <c r="K116" s="120" t="s">
        <v>539</v>
      </c>
      <c r="L116" s="156">
        <v>50.4</v>
      </c>
      <c r="M116" s="129" t="e">
        <f>'STVS Unterhaltsreinigung'!$F$66</f>
        <v>#DIV/0!</v>
      </c>
      <c r="N116" s="123"/>
      <c r="O116" s="124">
        <f>Tabelle132[[#This Row],[Boden-
fläche
(m²)]]*Tabelle132[[#This Row],[Reinigungs-
tage/Jahr]]</f>
        <v>1461.6</v>
      </c>
      <c r="P116" s="124">
        <f>IFERROR(Tabelle132[[#This Row],[Reinigungs-
fläche
(m²/Jahr)]]/Tabelle132[[#This Row],[Richtwert
(m²/h)]],0)</f>
        <v>0</v>
      </c>
      <c r="Q116" s="125">
        <f>IFERROR(Tabelle132[[#This Row],[Reinigungs-
zeit
(h/Jahr)]]*Tabelle132[[#This Row],[Stunden-verr.-satz
(€)]],0)</f>
        <v>0</v>
      </c>
    </row>
    <row r="117" spans="1:17" ht="15" x14ac:dyDescent="0.4">
      <c r="A117" s="117">
        <v>111</v>
      </c>
      <c r="B117" s="127" t="s">
        <v>348</v>
      </c>
      <c r="C117" s="131" t="s">
        <v>340</v>
      </c>
      <c r="D117" s="113" t="s">
        <v>343</v>
      </c>
      <c r="E117" s="115" t="s">
        <v>437</v>
      </c>
      <c r="F117" s="113" t="s">
        <v>190</v>
      </c>
      <c r="G117" s="113" t="s">
        <v>181</v>
      </c>
      <c r="H117" s="119">
        <v>17</v>
      </c>
      <c r="I117" s="127"/>
      <c r="J117" s="121" t="s">
        <v>154</v>
      </c>
      <c r="K117" s="120" t="s">
        <v>539</v>
      </c>
      <c r="L117" s="156">
        <v>50.4</v>
      </c>
      <c r="M117" s="129" t="e">
        <f>'STVS Unterhaltsreinigung'!$F$66</f>
        <v>#DIV/0!</v>
      </c>
      <c r="N117" s="123"/>
      <c r="O117" s="124">
        <f>Tabelle132[[#This Row],[Boden-
fläche
(m²)]]*Tabelle132[[#This Row],[Reinigungs-
tage/Jahr]]</f>
        <v>856.8</v>
      </c>
      <c r="P117" s="124">
        <f>IFERROR(Tabelle132[[#This Row],[Reinigungs-
fläche
(m²/Jahr)]]/Tabelle132[[#This Row],[Richtwert
(m²/h)]],0)</f>
        <v>0</v>
      </c>
      <c r="Q117" s="125">
        <f>IFERROR(Tabelle132[[#This Row],[Reinigungs-
zeit
(h/Jahr)]]*Tabelle132[[#This Row],[Stunden-verr.-satz
(€)]],0)</f>
        <v>0</v>
      </c>
    </row>
    <row r="118" spans="1:17" ht="15" x14ac:dyDescent="0.4">
      <c r="A118" s="117">
        <v>112</v>
      </c>
      <c r="B118" s="127" t="s">
        <v>348</v>
      </c>
      <c r="C118" s="131" t="s">
        <v>340</v>
      </c>
      <c r="D118" s="113" t="s">
        <v>343</v>
      </c>
      <c r="E118" s="115" t="s">
        <v>438</v>
      </c>
      <c r="F118" s="113" t="s">
        <v>190</v>
      </c>
      <c r="G118" s="113" t="s">
        <v>181</v>
      </c>
      <c r="H118" s="119">
        <v>17</v>
      </c>
      <c r="I118" s="127"/>
      <c r="J118" s="121" t="s">
        <v>154</v>
      </c>
      <c r="K118" s="120" t="s">
        <v>539</v>
      </c>
      <c r="L118" s="156">
        <v>50.4</v>
      </c>
      <c r="M118" s="129" t="e">
        <f>'STVS Unterhaltsreinigung'!$F$66</f>
        <v>#DIV/0!</v>
      </c>
      <c r="N118" s="123"/>
      <c r="O118" s="124">
        <f>Tabelle132[[#This Row],[Boden-
fläche
(m²)]]*Tabelle132[[#This Row],[Reinigungs-
tage/Jahr]]</f>
        <v>856.8</v>
      </c>
      <c r="P118" s="124">
        <f>IFERROR(Tabelle132[[#This Row],[Reinigungs-
fläche
(m²/Jahr)]]/Tabelle132[[#This Row],[Richtwert
(m²/h)]],0)</f>
        <v>0</v>
      </c>
      <c r="Q118" s="125">
        <f>IFERROR(Tabelle132[[#This Row],[Reinigungs-
zeit
(h/Jahr)]]*Tabelle132[[#This Row],[Stunden-verr.-satz
(€)]],0)</f>
        <v>0</v>
      </c>
    </row>
    <row r="119" spans="1:17" ht="15" x14ac:dyDescent="0.4">
      <c r="A119" s="117">
        <v>113</v>
      </c>
      <c r="B119" s="127" t="s">
        <v>348</v>
      </c>
      <c r="C119" s="131" t="s">
        <v>340</v>
      </c>
      <c r="D119" s="113" t="s">
        <v>343</v>
      </c>
      <c r="E119" s="115" t="s">
        <v>91</v>
      </c>
      <c r="F119" s="113" t="s">
        <v>190</v>
      </c>
      <c r="G119" s="113" t="s">
        <v>181</v>
      </c>
      <c r="H119" s="119">
        <v>29</v>
      </c>
      <c r="I119" s="127"/>
      <c r="J119" s="121" t="s">
        <v>154</v>
      </c>
      <c r="K119" s="120" t="s">
        <v>539</v>
      </c>
      <c r="L119" s="156">
        <v>50.4</v>
      </c>
      <c r="M119" s="129" t="e">
        <f>'STVS Unterhaltsreinigung'!$F$66</f>
        <v>#DIV/0!</v>
      </c>
      <c r="N119" s="123"/>
      <c r="O119" s="124">
        <f>Tabelle132[[#This Row],[Boden-
fläche
(m²)]]*Tabelle132[[#This Row],[Reinigungs-
tage/Jahr]]</f>
        <v>1461.6</v>
      </c>
      <c r="P119" s="124">
        <f>IFERROR(Tabelle132[[#This Row],[Reinigungs-
fläche
(m²/Jahr)]]/Tabelle132[[#This Row],[Richtwert
(m²/h)]],0)</f>
        <v>0</v>
      </c>
      <c r="Q119" s="125">
        <f>IFERROR(Tabelle132[[#This Row],[Reinigungs-
zeit
(h/Jahr)]]*Tabelle132[[#This Row],[Stunden-verr.-satz
(€)]],0)</f>
        <v>0</v>
      </c>
    </row>
    <row r="120" spans="1:17" ht="15" x14ac:dyDescent="0.4">
      <c r="A120" s="117">
        <v>114</v>
      </c>
      <c r="B120" s="127" t="s">
        <v>348</v>
      </c>
      <c r="C120" s="131" t="s">
        <v>340</v>
      </c>
      <c r="D120" s="113" t="s">
        <v>343</v>
      </c>
      <c r="E120" s="115" t="s">
        <v>439</v>
      </c>
      <c r="F120" s="113" t="s">
        <v>190</v>
      </c>
      <c r="G120" s="113" t="s">
        <v>181</v>
      </c>
      <c r="H120" s="119">
        <v>20</v>
      </c>
      <c r="I120" s="127"/>
      <c r="J120" s="121" t="s">
        <v>154</v>
      </c>
      <c r="K120" s="120" t="s">
        <v>539</v>
      </c>
      <c r="L120" s="156">
        <v>50.4</v>
      </c>
      <c r="M120" s="129" t="e">
        <f>'STVS Unterhaltsreinigung'!$F$66</f>
        <v>#DIV/0!</v>
      </c>
      <c r="N120" s="123"/>
      <c r="O120" s="124">
        <f>Tabelle132[[#This Row],[Boden-
fläche
(m²)]]*Tabelle132[[#This Row],[Reinigungs-
tage/Jahr]]</f>
        <v>1008</v>
      </c>
      <c r="P120" s="124">
        <f>IFERROR(Tabelle132[[#This Row],[Reinigungs-
fläche
(m²/Jahr)]]/Tabelle132[[#This Row],[Richtwert
(m²/h)]],0)</f>
        <v>0</v>
      </c>
      <c r="Q120" s="125">
        <f>IFERROR(Tabelle132[[#This Row],[Reinigungs-
zeit
(h/Jahr)]]*Tabelle132[[#This Row],[Stunden-verr.-satz
(€)]],0)</f>
        <v>0</v>
      </c>
    </row>
    <row r="121" spans="1:17" ht="15" x14ac:dyDescent="0.4">
      <c r="A121" s="117">
        <v>115</v>
      </c>
      <c r="B121" s="127" t="s">
        <v>348</v>
      </c>
      <c r="C121" s="131" t="s">
        <v>340</v>
      </c>
      <c r="D121" s="113" t="s">
        <v>343</v>
      </c>
      <c r="E121" s="115" t="s">
        <v>440</v>
      </c>
      <c r="F121" s="113" t="s">
        <v>190</v>
      </c>
      <c r="G121" s="113" t="s">
        <v>181</v>
      </c>
      <c r="H121" s="119">
        <v>33</v>
      </c>
      <c r="I121" s="127"/>
      <c r="J121" s="121" t="s">
        <v>154</v>
      </c>
      <c r="K121" s="120" t="s">
        <v>539</v>
      </c>
      <c r="L121" s="156">
        <v>50.4</v>
      </c>
      <c r="M121" s="114" t="e">
        <f>'STVS Unterhaltsreinigung'!$F$66</f>
        <v>#DIV/0!</v>
      </c>
      <c r="N121" s="123"/>
      <c r="O121" s="124">
        <f>Tabelle132[[#This Row],[Boden-
fläche
(m²)]]*Tabelle132[[#This Row],[Reinigungs-
tage/Jahr]]</f>
        <v>1663.2</v>
      </c>
      <c r="P121" s="124">
        <f>IFERROR(Tabelle132[[#This Row],[Reinigungs-
fläche
(m²/Jahr)]]/Tabelle132[[#This Row],[Richtwert
(m²/h)]],0)</f>
        <v>0</v>
      </c>
      <c r="Q121" s="125">
        <f>IFERROR(Tabelle132[[#This Row],[Reinigungs-
zeit
(h/Jahr)]]*Tabelle132[[#This Row],[Stunden-verr.-satz
(€)]],0)</f>
        <v>0</v>
      </c>
    </row>
    <row r="122" spans="1:17" ht="15" x14ac:dyDescent="0.4">
      <c r="A122" s="117">
        <v>116</v>
      </c>
      <c r="B122" s="127" t="s">
        <v>348</v>
      </c>
      <c r="C122" s="131" t="s">
        <v>340</v>
      </c>
      <c r="D122" s="113" t="s">
        <v>343</v>
      </c>
      <c r="E122" s="115" t="s">
        <v>441</v>
      </c>
      <c r="F122" s="113" t="s">
        <v>190</v>
      </c>
      <c r="G122" s="113" t="s">
        <v>181</v>
      </c>
      <c r="H122" s="119">
        <v>13</v>
      </c>
      <c r="I122" s="127"/>
      <c r="J122" s="121" t="s">
        <v>154</v>
      </c>
      <c r="K122" s="120" t="s">
        <v>539</v>
      </c>
      <c r="L122" s="156">
        <v>50.4</v>
      </c>
      <c r="M122" s="114" t="e">
        <f>'STVS Unterhaltsreinigung'!$F$66</f>
        <v>#DIV/0!</v>
      </c>
      <c r="N122" s="123"/>
      <c r="O122" s="124">
        <f>Tabelle132[[#This Row],[Boden-
fläche
(m²)]]*Tabelle132[[#This Row],[Reinigungs-
tage/Jahr]]</f>
        <v>655.19999999999993</v>
      </c>
      <c r="P122" s="124">
        <f>IFERROR(Tabelle132[[#This Row],[Reinigungs-
fläche
(m²/Jahr)]]/Tabelle132[[#This Row],[Richtwert
(m²/h)]],0)</f>
        <v>0</v>
      </c>
      <c r="Q122" s="125">
        <f>IFERROR(Tabelle132[[#This Row],[Reinigungs-
zeit
(h/Jahr)]]*Tabelle132[[#This Row],[Stunden-verr.-satz
(€)]],0)</f>
        <v>0</v>
      </c>
    </row>
    <row r="123" spans="1:17" ht="15" x14ac:dyDescent="0.4">
      <c r="A123" s="117">
        <v>117</v>
      </c>
      <c r="B123" s="127" t="s">
        <v>348</v>
      </c>
      <c r="C123" s="131" t="s">
        <v>340</v>
      </c>
      <c r="D123" s="113" t="s">
        <v>343</v>
      </c>
      <c r="E123" s="115" t="s">
        <v>442</v>
      </c>
      <c r="F123" s="113" t="s">
        <v>190</v>
      </c>
      <c r="G123" s="113" t="s">
        <v>181</v>
      </c>
      <c r="H123" s="119">
        <v>20</v>
      </c>
      <c r="I123" s="127"/>
      <c r="J123" s="121" t="s">
        <v>154</v>
      </c>
      <c r="K123" s="120" t="s">
        <v>539</v>
      </c>
      <c r="L123" s="156">
        <v>50.4</v>
      </c>
      <c r="M123" s="114" t="e">
        <f>'STVS Unterhaltsreinigung'!$F$66</f>
        <v>#DIV/0!</v>
      </c>
      <c r="N123" s="123"/>
      <c r="O123" s="124">
        <f>Tabelle132[[#This Row],[Boden-
fläche
(m²)]]*Tabelle132[[#This Row],[Reinigungs-
tage/Jahr]]</f>
        <v>1008</v>
      </c>
      <c r="P123" s="124">
        <f>IFERROR(Tabelle132[[#This Row],[Reinigungs-
fläche
(m²/Jahr)]]/Tabelle132[[#This Row],[Richtwert
(m²/h)]],0)</f>
        <v>0</v>
      </c>
      <c r="Q123" s="125">
        <f>IFERROR(Tabelle132[[#This Row],[Reinigungs-
zeit
(h/Jahr)]]*Tabelle132[[#This Row],[Stunden-verr.-satz
(€)]],0)</f>
        <v>0</v>
      </c>
    </row>
    <row r="124" spans="1:17" ht="15" x14ac:dyDescent="0.4">
      <c r="A124" s="117">
        <v>118</v>
      </c>
      <c r="B124" s="127" t="s">
        <v>348</v>
      </c>
      <c r="C124" s="131" t="s">
        <v>340</v>
      </c>
      <c r="D124" s="113" t="s">
        <v>343</v>
      </c>
      <c r="E124" s="115" t="s">
        <v>443</v>
      </c>
      <c r="F124" s="113" t="s">
        <v>190</v>
      </c>
      <c r="G124" s="113" t="s">
        <v>181</v>
      </c>
      <c r="H124" s="119">
        <v>18</v>
      </c>
      <c r="I124" s="127"/>
      <c r="J124" s="121" t="s">
        <v>154</v>
      </c>
      <c r="K124" s="120" t="s">
        <v>539</v>
      </c>
      <c r="L124" s="156">
        <v>50.4</v>
      </c>
      <c r="M124" s="114" t="e">
        <f>'STVS Unterhaltsreinigung'!$F$66</f>
        <v>#DIV/0!</v>
      </c>
      <c r="N124" s="123"/>
      <c r="O124" s="124">
        <f>Tabelle132[[#This Row],[Boden-
fläche
(m²)]]*Tabelle132[[#This Row],[Reinigungs-
tage/Jahr]]</f>
        <v>907.19999999999993</v>
      </c>
      <c r="P124" s="124">
        <f>IFERROR(Tabelle132[[#This Row],[Reinigungs-
fläche
(m²/Jahr)]]/Tabelle132[[#This Row],[Richtwert
(m²/h)]],0)</f>
        <v>0</v>
      </c>
      <c r="Q124" s="125">
        <f>IFERROR(Tabelle132[[#This Row],[Reinigungs-
zeit
(h/Jahr)]]*Tabelle132[[#This Row],[Stunden-verr.-satz
(€)]],0)</f>
        <v>0</v>
      </c>
    </row>
    <row r="125" spans="1:17" ht="15" x14ac:dyDescent="0.4">
      <c r="A125" s="117">
        <v>119</v>
      </c>
      <c r="B125" s="127" t="s">
        <v>348</v>
      </c>
      <c r="C125" s="131" t="s">
        <v>340</v>
      </c>
      <c r="D125" s="113" t="s">
        <v>343</v>
      </c>
      <c r="E125" s="115" t="s">
        <v>405</v>
      </c>
      <c r="F125" s="113" t="s">
        <v>384</v>
      </c>
      <c r="G125" s="113" t="s">
        <v>181</v>
      </c>
      <c r="H125" s="119">
        <v>11.73</v>
      </c>
      <c r="I125" s="127"/>
      <c r="J125" s="121" t="s">
        <v>144</v>
      </c>
      <c r="K125" s="120" t="s">
        <v>338</v>
      </c>
      <c r="L125" s="120">
        <v>252</v>
      </c>
      <c r="M125" s="114" t="e">
        <f>'STVS Unterhaltsreinigung'!$F$66</f>
        <v>#DIV/0!</v>
      </c>
      <c r="N125" s="123"/>
      <c r="O125" s="124">
        <f>Tabelle132[[#This Row],[Boden-
fläche
(m²)]]*Tabelle132[[#This Row],[Reinigungs-
tage/Jahr]]</f>
        <v>2955.96</v>
      </c>
      <c r="P125" s="124">
        <f>IFERROR(Tabelle132[[#This Row],[Reinigungs-
fläche
(m²/Jahr)]]/Tabelle132[[#This Row],[Richtwert
(m²/h)]],0)</f>
        <v>0</v>
      </c>
      <c r="Q125" s="125">
        <f>IFERROR(Tabelle132[[#This Row],[Reinigungs-
zeit
(h/Jahr)]]*Tabelle132[[#This Row],[Stunden-verr.-satz
(€)]],0)</f>
        <v>0</v>
      </c>
    </row>
    <row r="126" spans="1:17" ht="15" x14ac:dyDescent="0.4">
      <c r="A126" s="117">
        <v>120</v>
      </c>
      <c r="B126" s="127" t="s">
        <v>348</v>
      </c>
      <c r="C126" s="131" t="s">
        <v>340</v>
      </c>
      <c r="D126" s="113" t="s">
        <v>343</v>
      </c>
      <c r="E126" s="115" t="s">
        <v>444</v>
      </c>
      <c r="F126" s="112" t="s">
        <v>499</v>
      </c>
      <c r="G126" s="113" t="s">
        <v>141</v>
      </c>
      <c r="H126" s="119">
        <v>2.23</v>
      </c>
      <c r="I126" s="127"/>
      <c r="J126" s="121" t="s">
        <v>144</v>
      </c>
      <c r="K126" s="120" t="s">
        <v>338</v>
      </c>
      <c r="L126" s="120">
        <v>252</v>
      </c>
      <c r="M126" s="114" t="e">
        <f>'STVS Unterhaltsreinigung'!$F$66</f>
        <v>#DIV/0!</v>
      </c>
      <c r="N126" s="123"/>
      <c r="O126" s="124">
        <f>Tabelle132[[#This Row],[Boden-
fläche
(m²)]]*Tabelle132[[#This Row],[Reinigungs-
tage/Jahr]]</f>
        <v>561.96</v>
      </c>
      <c r="P126" s="124">
        <f>IFERROR(Tabelle132[[#This Row],[Reinigungs-
fläche
(m²/Jahr)]]/Tabelle132[[#This Row],[Richtwert
(m²/h)]],0)</f>
        <v>0</v>
      </c>
      <c r="Q126" s="125">
        <f>IFERROR(Tabelle132[[#This Row],[Reinigungs-
zeit
(h/Jahr)]]*Tabelle132[[#This Row],[Stunden-verr.-satz
(€)]],0)</f>
        <v>0</v>
      </c>
    </row>
    <row r="127" spans="1:17" ht="15" x14ac:dyDescent="0.4">
      <c r="A127" s="117">
        <v>121</v>
      </c>
      <c r="B127" s="127" t="s">
        <v>348</v>
      </c>
      <c r="C127" s="131" t="s">
        <v>340</v>
      </c>
      <c r="D127" s="113" t="s">
        <v>343</v>
      </c>
      <c r="E127" s="115" t="s">
        <v>445</v>
      </c>
      <c r="F127" s="113" t="s">
        <v>193</v>
      </c>
      <c r="G127" s="113" t="s">
        <v>141</v>
      </c>
      <c r="H127" s="119">
        <v>3.74</v>
      </c>
      <c r="I127" s="127"/>
      <c r="J127" s="121" t="s">
        <v>140</v>
      </c>
      <c r="K127" s="120" t="s">
        <v>338</v>
      </c>
      <c r="L127" s="120">
        <v>252</v>
      </c>
      <c r="M127" s="114" t="e">
        <f>'STVS Unterhaltsreinigung'!$F$66</f>
        <v>#DIV/0!</v>
      </c>
      <c r="N127" s="123"/>
      <c r="O127" s="124">
        <f>Tabelle132[[#This Row],[Boden-
fläche
(m²)]]*Tabelle132[[#This Row],[Reinigungs-
tage/Jahr]]</f>
        <v>942.48</v>
      </c>
      <c r="P127" s="124">
        <f>IFERROR(Tabelle132[[#This Row],[Reinigungs-
fläche
(m²/Jahr)]]/Tabelle132[[#This Row],[Richtwert
(m²/h)]],0)</f>
        <v>0</v>
      </c>
      <c r="Q127" s="125">
        <f>IFERROR(Tabelle132[[#This Row],[Reinigungs-
zeit
(h/Jahr)]]*Tabelle132[[#This Row],[Stunden-verr.-satz
(€)]],0)</f>
        <v>0</v>
      </c>
    </row>
    <row r="128" spans="1:17" ht="15" x14ac:dyDescent="0.4">
      <c r="A128" s="117">
        <v>122</v>
      </c>
      <c r="B128" s="127" t="s">
        <v>348</v>
      </c>
      <c r="C128" s="131" t="s">
        <v>340</v>
      </c>
      <c r="D128" s="113" t="s">
        <v>343</v>
      </c>
      <c r="E128" s="115" t="s">
        <v>446</v>
      </c>
      <c r="F128" s="113" t="s">
        <v>196</v>
      </c>
      <c r="G128" s="113" t="s">
        <v>141</v>
      </c>
      <c r="H128" s="119">
        <v>6.07</v>
      </c>
      <c r="I128" s="127"/>
      <c r="J128" s="121" t="s">
        <v>140</v>
      </c>
      <c r="K128" s="120" t="s">
        <v>338</v>
      </c>
      <c r="L128" s="120">
        <v>252</v>
      </c>
      <c r="M128" s="114" t="e">
        <f>'STVS Unterhaltsreinigung'!$F$66</f>
        <v>#DIV/0!</v>
      </c>
      <c r="N128" s="123"/>
      <c r="O128" s="124">
        <f>Tabelle132[[#This Row],[Boden-
fläche
(m²)]]*Tabelle132[[#This Row],[Reinigungs-
tage/Jahr]]</f>
        <v>1529.64</v>
      </c>
      <c r="P128" s="124">
        <f>IFERROR(Tabelle132[[#This Row],[Reinigungs-
fläche
(m²/Jahr)]]/Tabelle132[[#This Row],[Richtwert
(m²/h)]],0)</f>
        <v>0</v>
      </c>
      <c r="Q128" s="125">
        <f>IFERROR(Tabelle132[[#This Row],[Reinigungs-
zeit
(h/Jahr)]]*Tabelle132[[#This Row],[Stunden-verr.-satz
(€)]],0)</f>
        <v>0</v>
      </c>
    </row>
    <row r="129" spans="1:17" ht="15" x14ac:dyDescent="0.4">
      <c r="A129" s="117">
        <v>123</v>
      </c>
      <c r="B129" s="127" t="s">
        <v>348</v>
      </c>
      <c r="C129" s="131" t="s">
        <v>340</v>
      </c>
      <c r="D129" s="113" t="s">
        <v>343</v>
      </c>
      <c r="E129" s="115" t="s">
        <v>447</v>
      </c>
      <c r="F129" s="112" t="s">
        <v>500</v>
      </c>
      <c r="G129" s="113" t="s">
        <v>366</v>
      </c>
      <c r="H129" s="119">
        <v>8.11</v>
      </c>
      <c r="I129" s="127"/>
      <c r="J129" s="121" t="s">
        <v>142</v>
      </c>
      <c r="K129" s="120" t="s">
        <v>183</v>
      </c>
      <c r="L129" s="120">
        <v>0</v>
      </c>
      <c r="M129" s="114" t="e">
        <f>'STVS Unterhaltsreinigung'!$F$66</f>
        <v>#DIV/0!</v>
      </c>
      <c r="N129" s="123"/>
      <c r="O129" s="124">
        <f>Tabelle132[[#This Row],[Boden-
fläche
(m²)]]*Tabelle132[[#This Row],[Reinigungs-
tage/Jahr]]</f>
        <v>0</v>
      </c>
      <c r="P129" s="124">
        <f>IFERROR(Tabelle132[[#This Row],[Reinigungs-
fläche
(m²/Jahr)]]/Tabelle132[[#This Row],[Richtwert
(m²/h)]],0)</f>
        <v>0</v>
      </c>
      <c r="Q129" s="125">
        <f>IFERROR(Tabelle132[[#This Row],[Reinigungs-
zeit
(h/Jahr)]]*Tabelle132[[#This Row],[Stunden-verr.-satz
(€)]],0)</f>
        <v>0</v>
      </c>
    </row>
    <row r="130" spans="1:17" ht="15" x14ac:dyDescent="0.4">
      <c r="A130" s="117">
        <v>124</v>
      </c>
      <c r="B130" s="127" t="s">
        <v>348</v>
      </c>
      <c r="C130" s="131" t="s">
        <v>340</v>
      </c>
      <c r="D130" s="113" t="s">
        <v>343</v>
      </c>
      <c r="E130" s="115" t="s">
        <v>448</v>
      </c>
      <c r="F130" s="112" t="s">
        <v>501</v>
      </c>
      <c r="G130" s="113" t="s">
        <v>366</v>
      </c>
      <c r="H130" s="119">
        <v>7.56</v>
      </c>
      <c r="I130" s="127"/>
      <c r="J130" s="121" t="s">
        <v>142</v>
      </c>
      <c r="K130" s="120" t="s">
        <v>183</v>
      </c>
      <c r="L130" s="120">
        <v>0</v>
      </c>
      <c r="M130" s="114" t="e">
        <f>'STVS Unterhaltsreinigung'!$F$66</f>
        <v>#DIV/0!</v>
      </c>
      <c r="N130" s="123"/>
      <c r="O130" s="124">
        <f>Tabelle132[[#This Row],[Boden-
fläche
(m²)]]*Tabelle132[[#This Row],[Reinigungs-
tage/Jahr]]</f>
        <v>0</v>
      </c>
      <c r="P130" s="124">
        <f>IFERROR(Tabelle132[[#This Row],[Reinigungs-
fläche
(m²/Jahr)]]/Tabelle132[[#This Row],[Richtwert
(m²/h)]],0)</f>
        <v>0</v>
      </c>
      <c r="Q130" s="125">
        <f>IFERROR(Tabelle132[[#This Row],[Reinigungs-
zeit
(h/Jahr)]]*Tabelle132[[#This Row],[Stunden-verr.-satz
(€)]],0)</f>
        <v>0</v>
      </c>
    </row>
    <row r="131" spans="1:17" ht="15" x14ac:dyDescent="0.4">
      <c r="A131" s="117">
        <v>125</v>
      </c>
      <c r="B131" s="127" t="s">
        <v>348</v>
      </c>
      <c r="C131" s="131" t="s">
        <v>340</v>
      </c>
      <c r="D131" s="113" t="s">
        <v>343</v>
      </c>
      <c r="E131" s="115" t="s">
        <v>449</v>
      </c>
      <c r="F131" s="112" t="s">
        <v>502</v>
      </c>
      <c r="G131" s="113" t="s">
        <v>366</v>
      </c>
      <c r="H131" s="119">
        <v>6.45</v>
      </c>
      <c r="I131" s="127"/>
      <c r="J131" s="121" t="s">
        <v>142</v>
      </c>
      <c r="K131" s="120" t="s">
        <v>183</v>
      </c>
      <c r="L131" s="120">
        <v>0</v>
      </c>
      <c r="M131" s="114" t="e">
        <f>'STVS Unterhaltsreinigung'!$F$66</f>
        <v>#DIV/0!</v>
      </c>
      <c r="N131" s="123"/>
      <c r="O131" s="124">
        <f>Tabelle132[[#This Row],[Boden-
fläche
(m²)]]*Tabelle132[[#This Row],[Reinigungs-
tage/Jahr]]</f>
        <v>0</v>
      </c>
      <c r="P131" s="124">
        <f>IFERROR(Tabelle132[[#This Row],[Reinigungs-
fläche
(m²/Jahr)]]/Tabelle132[[#This Row],[Richtwert
(m²/h)]],0)</f>
        <v>0</v>
      </c>
      <c r="Q131" s="125">
        <f>IFERROR(Tabelle132[[#This Row],[Reinigungs-
zeit
(h/Jahr)]]*Tabelle132[[#This Row],[Stunden-verr.-satz
(€)]],0)</f>
        <v>0</v>
      </c>
    </row>
    <row r="132" spans="1:17" ht="15" x14ac:dyDescent="0.4">
      <c r="A132" s="117">
        <v>126</v>
      </c>
      <c r="B132" s="127" t="s">
        <v>348</v>
      </c>
      <c r="C132" s="131" t="s">
        <v>340</v>
      </c>
      <c r="D132" s="113" t="s">
        <v>343</v>
      </c>
      <c r="E132" s="115" t="s">
        <v>450</v>
      </c>
      <c r="F132" s="112" t="s">
        <v>503</v>
      </c>
      <c r="G132" s="113" t="s">
        <v>366</v>
      </c>
      <c r="H132" s="119">
        <v>4.79</v>
      </c>
      <c r="I132" s="127"/>
      <c r="J132" s="121" t="s">
        <v>142</v>
      </c>
      <c r="K132" s="120" t="s">
        <v>183</v>
      </c>
      <c r="L132" s="120">
        <v>0</v>
      </c>
      <c r="M132" s="114" t="e">
        <f>'STVS Unterhaltsreinigung'!$F$66</f>
        <v>#DIV/0!</v>
      </c>
      <c r="N132" s="123"/>
      <c r="O132" s="124">
        <f>Tabelle132[[#This Row],[Boden-
fläche
(m²)]]*Tabelle132[[#This Row],[Reinigungs-
tage/Jahr]]</f>
        <v>0</v>
      </c>
      <c r="P132" s="124">
        <f>IFERROR(Tabelle132[[#This Row],[Reinigungs-
fläche
(m²/Jahr)]]/Tabelle132[[#This Row],[Richtwert
(m²/h)]],0)</f>
        <v>0</v>
      </c>
      <c r="Q132" s="125">
        <f>IFERROR(Tabelle132[[#This Row],[Reinigungs-
zeit
(h/Jahr)]]*Tabelle132[[#This Row],[Stunden-verr.-satz
(€)]],0)</f>
        <v>0</v>
      </c>
    </row>
    <row r="133" spans="1:17" ht="15" x14ac:dyDescent="0.4">
      <c r="A133" s="117">
        <v>127</v>
      </c>
      <c r="B133" s="127" t="s">
        <v>348</v>
      </c>
      <c r="C133" s="131" t="s">
        <v>340</v>
      </c>
      <c r="D133" s="113" t="s">
        <v>343</v>
      </c>
      <c r="E133" s="115" t="s">
        <v>451</v>
      </c>
      <c r="F133" s="112" t="s">
        <v>504</v>
      </c>
      <c r="G133" s="113" t="s">
        <v>366</v>
      </c>
      <c r="H133" s="119">
        <v>5.25</v>
      </c>
      <c r="I133" s="127"/>
      <c r="J133" s="121" t="s">
        <v>142</v>
      </c>
      <c r="K133" s="120" t="s">
        <v>183</v>
      </c>
      <c r="L133" s="120">
        <v>0</v>
      </c>
      <c r="M133" s="114" t="e">
        <f>'STVS Unterhaltsreinigung'!$F$66</f>
        <v>#DIV/0!</v>
      </c>
      <c r="N133" s="123"/>
      <c r="O133" s="124">
        <f>Tabelle132[[#This Row],[Boden-
fläche
(m²)]]*Tabelle132[[#This Row],[Reinigungs-
tage/Jahr]]</f>
        <v>0</v>
      </c>
      <c r="P133" s="124">
        <f>IFERROR(Tabelle132[[#This Row],[Reinigungs-
fläche
(m²/Jahr)]]/Tabelle132[[#This Row],[Richtwert
(m²/h)]],0)</f>
        <v>0</v>
      </c>
      <c r="Q133" s="125">
        <f>IFERROR(Tabelle132[[#This Row],[Reinigungs-
zeit
(h/Jahr)]]*Tabelle132[[#This Row],[Stunden-verr.-satz
(€)]],0)</f>
        <v>0</v>
      </c>
    </row>
    <row r="134" spans="1:17" ht="30" x14ac:dyDescent="0.4">
      <c r="A134" s="117">
        <v>128</v>
      </c>
      <c r="B134" s="127" t="s">
        <v>348</v>
      </c>
      <c r="C134" s="131" t="s">
        <v>340</v>
      </c>
      <c r="D134" s="113" t="s">
        <v>343</v>
      </c>
      <c r="E134" s="115" t="s">
        <v>452</v>
      </c>
      <c r="F134" s="112" t="s">
        <v>505</v>
      </c>
      <c r="G134" s="113" t="s">
        <v>141</v>
      </c>
      <c r="H134" s="119">
        <v>2.11</v>
      </c>
      <c r="I134" s="127"/>
      <c r="J134" s="121" t="s">
        <v>144</v>
      </c>
      <c r="K134" s="120" t="s">
        <v>338</v>
      </c>
      <c r="L134" s="120">
        <v>252</v>
      </c>
      <c r="M134" s="114" t="e">
        <f>'STVS Unterhaltsreinigung'!$F$66</f>
        <v>#DIV/0!</v>
      </c>
      <c r="N134" s="123"/>
      <c r="O134" s="124">
        <f>Tabelle132[[#This Row],[Boden-
fläche
(m²)]]*Tabelle132[[#This Row],[Reinigungs-
tage/Jahr]]</f>
        <v>531.71999999999991</v>
      </c>
      <c r="P134" s="124">
        <f>IFERROR(Tabelle132[[#This Row],[Reinigungs-
fläche
(m²/Jahr)]]/Tabelle132[[#This Row],[Richtwert
(m²/h)]],0)</f>
        <v>0</v>
      </c>
      <c r="Q134" s="125">
        <f>IFERROR(Tabelle132[[#This Row],[Reinigungs-
zeit
(h/Jahr)]]*Tabelle132[[#This Row],[Stunden-verr.-satz
(€)]],0)</f>
        <v>0</v>
      </c>
    </row>
    <row r="135" spans="1:17" ht="15" x14ac:dyDescent="0.4">
      <c r="A135" s="117">
        <v>129</v>
      </c>
      <c r="B135" s="127" t="s">
        <v>348</v>
      </c>
      <c r="C135" s="131" t="s">
        <v>340</v>
      </c>
      <c r="D135" s="113" t="s">
        <v>343</v>
      </c>
      <c r="E135" s="115" t="s">
        <v>452</v>
      </c>
      <c r="F135" s="112" t="s">
        <v>506</v>
      </c>
      <c r="G135" s="113" t="s">
        <v>141</v>
      </c>
      <c r="H135" s="119">
        <v>1.89</v>
      </c>
      <c r="I135" s="127"/>
      <c r="J135" s="121" t="s">
        <v>144</v>
      </c>
      <c r="K135" s="120" t="s">
        <v>338</v>
      </c>
      <c r="L135" s="120">
        <v>252</v>
      </c>
      <c r="M135" s="114" t="e">
        <f>'STVS Unterhaltsreinigung'!$F$66</f>
        <v>#DIV/0!</v>
      </c>
      <c r="N135" s="123"/>
      <c r="O135" s="124">
        <f>Tabelle132[[#This Row],[Boden-
fläche
(m²)]]*Tabelle132[[#This Row],[Reinigungs-
tage/Jahr]]</f>
        <v>476.28</v>
      </c>
      <c r="P135" s="124">
        <f>IFERROR(Tabelle132[[#This Row],[Reinigungs-
fläche
(m²/Jahr)]]/Tabelle132[[#This Row],[Richtwert
(m²/h)]],0)</f>
        <v>0</v>
      </c>
      <c r="Q135" s="125">
        <f>IFERROR(Tabelle132[[#This Row],[Reinigungs-
zeit
(h/Jahr)]]*Tabelle132[[#This Row],[Stunden-verr.-satz
(€)]],0)</f>
        <v>0</v>
      </c>
    </row>
    <row r="136" spans="1:17" ht="15" x14ac:dyDescent="0.4">
      <c r="A136" s="117">
        <v>130</v>
      </c>
      <c r="B136" s="127" t="s">
        <v>348</v>
      </c>
      <c r="C136" s="131" t="s">
        <v>340</v>
      </c>
      <c r="D136" s="113" t="s">
        <v>343</v>
      </c>
      <c r="E136" s="115" t="s">
        <v>453</v>
      </c>
      <c r="F136" s="113" t="s">
        <v>194</v>
      </c>
      <c r="G136" s="113" t="s">
        <v>141</v>
      </c>
      <c r="H136" s="119">
        <v>3.76</v>
      </c>
      <c r="I136" s="127"/>
      <c r="J136" s="121" t="s">
        <v>140</v>
      </c>
      <c r="K136" s="120" t="s">
        <v>338</v>
      </c>
      <c r="L136" s="120">
        <v>252</v>
      </c>
      <c r="M136" s="114" t="e">
        <f>'STVS Unterhaltsreinigung'!$F$66</f>
        <v>#DIV/0!</v>
      </c>
      <c r="N136" s="123"/>
      <c r="O136" s="124">
        <f>Tabelle132[[#This Row],[Boden-
fläche
(m²)]]*Tabelle132[[#This Row],[Reinigungs-
tage/Jahr]]</f>
        <v>947.52</v>
      </c>
      <c r="P136" s="124">
        <f>IFERROR(Tabelle132[[#This Row],[Reinigungs-
fläche
(m²/Jahr)]]/Tabelle132[[#This Row],[Richtwert
(m²/h)]],0)</f>
        <v>0</v>
      </c>
      <c r="Q136" s="125">
        <f>IFERROR(Tabelle132[[#This Row],[Reinigungs-
zeit
(h/Jahr)]]*Tabelle132[[#This Row],[Stunden-verr.-satz
(€)]],0)</f>
        <v>0</v>
      </c>
    </row>
    <row r="137" spans="1:17" ht="15" x14ac:dyDescent="0.4">
      <c r="A137" s="117">
        <v>131</v>
      </c>
      <c r="B137" s="127" t="s">
        <v>348</v>
      </c>
      <c r="C137" s="131" t="s">
        <v>340</v>
      </c>
      <c r="D137" s="113" t="s">
        <v>343</v>
      </c>
      <c r="E137" s="115" t="s">
        <v>454</v>
      </c>
      <c r="F137" s="113" t="s">
        <v>197</v>
      </c>
      <c r="G137" s="113" t="s">
        <v>141</v>
      </c>
      <c r="H137" s="119">
        <v>5.64</v>
      </c>
      <c r="I137" s="127"/>
      <c r="J137" s="121" t="s">
        <v>140</v>
      </c>
      <c r="K137" s="120" t="s">
        <v>338</v>
      </c>
      <c r="L137" s="120">
        <v>252</v>
      </c>
      <c r="M137" s="114" t="e">
        <f>'STVS Unterhaltsreinigung'!$F$66</f>
        <v>#DIV/0!</v>
      </c>
      <c r="N137" s="123"/>
      <c r="O137" s="124">
        <f>Tabelle132[[#This Row],[Boden-
fläche
(m²)]]*Tabelle132[[#This Row],[Reinigungs-
tage/Jahr]]</f>
        <v>1421.28</v>
      </c>
      <c r="P137" s="124">
        <f>IFERROR(Tabelle132[[#This Row],[Reinigungs-
fläche
(m²/Jahr)]]/Tabelle132[[#This Row],[Richtwert
(m²/h)]],0)</f>
        <v>0</v>
      </c>
      <c r="Q137" s="125">
        <f>IFERROR(Tabelle132[[#This Row],[Reinigungs-
zeit
(h/Jahr)]]*Tabelle132[[#This Row],[Stunden-verr.-satz
(€)]],0)</f>
        <v>0</v>
      </c>
    </row>
    <row r="138" spans="1:17" ht="30" x14ac:dyDescent="0.4">
      <c r="A138" s="117">
        <v>132</v>
      </c>
      <c r="B138" s="127" t="s">
        <v>348</v>
      </c>
      <c r="C138" s="131" t="s">
        <v>340</v>
      </c>
      <c r="D138" s="113" t="s">
        <v>343</v>
      </c>
      <c r="E138" s="115" t="s">
        <v>455</v>
      </c>
      <c r="F138" s="112" t="s">
        <v>507</v>
      </c>
      <c r="G138" s="113" t="s">
        <v>141</v>
      </c>
      <c r="H138" s="119">
        <v>2.21</v>
      </c>
      <c r="I138" s="127"/>
      <c r="J138" s="121" t="s">
        <v>144</v>
      </c>
      <c r="K138" s="120" t="s">
        <v>338</v>
      </c>
      <c r="L138" s="120">
        <v>252</v>
      </c>
      <c r="M138" s="114" t="e">
        <f>'STVS Unterhaltsreinigung'!$F$66</f>
        <v>#DIV/0!</v>
      </c>
      <c r="N138" s="123"/>
      <c r="O138" s="124">
        <f>Tabelle132[[#This Row],[Boden-
fläche
(m²)]]*Tabelle132[[#This Row],[Reinigungs-
tage/Jahr]]</f>
        <v>556.91999999999996</v>
      </c>
      <c r="P138" s="124">
        <f>IFERROR(Tabelle132[[#This Row],[Reinigungs-
fläche
(m²/Jahr)]]/Tabelle132[[#This Row],[Richtwert
(m²/h)]],0)</f>
        <v>0</v>
      </c>
      <c r="Q138" s="125">
        <f>IFERROR(Tabelle132[[#This Row],[Reinigungs-
zeit
(h/Jahr)]]*Tabelle132[[#This Row],[Stunden-verr.-satz
(€)]],0)</f>
        <v>0</v>
      </c>
    </row>
    <row r="139" spans="1:17" ht="15" x14ac:dyDescent="0.4">
      <c r="A139" s="117">
        <v>133</v>
      </c>
      <c r="B139" s="127" t="s">
        <v>348</v>
      </c>
      <c r="C139" s="131" t="s">
        <v>340</v>
      </c>
      <c r="D139" s="113" t="s">
        <v>343</v>
      </c>
      <c r="E139" s="115" t="s">
        <v>455</v>
      </c>
      <c r="F139" s="112" t="s">
        <v>508</v>
      </c>
      <c r="G139" s="113" t="s">
        <v>141</v>
      </c>
      <c r="H139" s="119">
        <v>1.93</v>
      </c>
      <c r="I139" s="127"/>
      <c r="J139" s="121" t="s">
        <v>144</v>
      </c>
      <c r="K139" s="120" t="s">
        <v>338</v>
      </c>
      <c r="L139" s="120">
        <v>252</v>
      </c>
      <c r="M139" s="114" t="e">
        <f>'STVS Unterhaltsreinigung'!$F$66</f>
        <v>#DIV/0!</v>
      </c>
      <c r="N139" s="123"/>
      <c r="O139" s="124">
        <f>Tabelle132[[#This Row],[Boden-
fläche
(m²)]]*Tabelle132[[#This Row],[Reinigungs-
tage/Jahr]]</f>
        <v>486.35999999999996</v>
      </c>
      <c r="P139" s="124">
        <f>IFERROR(Tabelle132[[#This Row],[Reinigungs-
fläche
(m²/Jahr)]]/Tabelle132[[#This Row],[Richtwert
(m²/h)]],0)</f>
        <v>0</v>
      </c>
      <c r="Q139" s="125">
        <f>IFERROR(Tabelle132[[#This Row],[Reinigungs-
zeit
(h/Jahr)]]*Tabelle132[[#This Row],[Stunden-verr.-satz
(€)]],0)</f>
        <v>0</v>
      </c>
    </row>
    <row r="140" spans="1:17" ht="15" x14ac:dyDescent="0.4">
      <c r="A140" s="117">
        <v>134</v>
      </c>
      <c r="B140" s="127" t="s">
        <v>348</v>
      </c>
      <c r="C140" s="131" t="s">
        <v>340</v>
      </c>
      <c r="D140" s="113" t="s">
        <v>343</v>
      </c>
      <c r="E140" s="115" t="s">
        <v>456</v>
      </c>
      <c r="F140" s="113" t="s">
        <v>200</v>
      </c>
      <c r="G140" s="113" t="s">
        <v>141</v>
      </c>
      <c r="H140" s="119">
        <v>3.63</v>
      </c>
      <c r="I140" s="127"/>
      <c r="J140" s="121" t="s">
        <v>140</v>
      </c>
      <c r="K140" s="120" t="s">
        <v>338</v>
      </c>
      <c r="L140" s="120">
        <v>252</v>
      </c>
      <c r="M140" s="114" t="e">
        <f>'STVS Unterhaltsreinigung'!$F$66</f>
        <v>#DIV/0!</v>
      </c>
      <c r="N140" s="123"/>
      <c r="O140" s="124">
        <f>Tabelle132[[#This Row],[Boden-
fläche
(m²)]]*Tabelle132[[#This Row],[Reinigungs-
tage/Jahr]]</f>
        <v>914.76</v>
      </c>
      <c r="P140" s="124">
        <f>IFERROR(Tabelle132[[#This Row],[Reinigungs-
fläche
(m²/Jahr)]]/Tabelle132[[#This Row],[Richtwert
(m²/h)]],0)</f>
        <v>0</v>
      </c>
      <c r="Q140" s="125">
        <f>IFERROR(Tabelle132[[#This Row],[Reinigungs-
zeit
(h/Jahr)]]*Tabelle132[[#This Row],[Stunden-verr.-satz
(€)]],0)</f>
        <v>0</v>
      </c>
    </row>
    <row r="141" spans="1:17" ht="15" x14ac:dyDescent="0.4">
      <c r="A141" s="117">
        <v>135</v>
      </c>
      <c r="B141" s="127" t="s">
        <v>348</v>
      </c>
      <c r="C141" s="131" t="s">
        <v>340</v>
      </c>
      <c r="D141" s="113" t="s">
        <v>343</v>
      </c>
      <c r="E141" s="115" t="s">
        <v>457</v>
      </c>
      <c r="F141" s="113" t="s">
        <v>377</v>
      </c>
      <c r="G141" s="113" t="s">
        <v>141</v>
      </c>
      <c r="H141" s="119">
        <v>5.63</v>
      </c>
      <c r="I141" s="127"/>
      <c r="J141" s="121" t="s">
        <v>140</v>
      </c>
      <c r="K141" s="120" t="s">
        <v>338</v>
      </c>
      <c r="L141" s="120">
        <v>252</v>
      </c>
      <c r="M141" s="114" t="e">
        <f>'STVS Unterhaltsreinigung'!$F$66</f>
        <v>#DIV/0!</v>
      </c>
      <c r="N141" s="123"/>
      <c r="O141" s="124">
        <f>Tabelle132[[#This Row],[Boden-
fläche
(m²)]]*Tabelle132[[#This Row],[Reinigungs-
tage/Jahr]]</f>
        <v>1418.76</v>
      </c>
      <c r="P141" s="124">
        <f>IFERROR(Tabelle132[[#This Row],[Reinigungs-
fläche
(m²/Jahr)]]/Tabelle132[[#This Row],[Richtwert
(m²/h)]],0)</f>
        <v>0</v>
      </c>
      <c r="Q141" s="125">
        <f>IFERROR(Tabelle132[[#This Row],[Reinigungs-
zeit
(h/Jahr)]]*Tabelle132[[#This Row],[Stunden-verr.-satz
(€)]],0)</f>
        <v>0</v>
      </c>
    </row>
    <row r="142" spans="1:17" ht="15" x14ac:dyDescent="0.4">
      <c r="A142" s="117">
        <v>136</v>
      </c>
      <c r="B142" s="127" t="s">
        <v>348</v>
      </c>
      <c r="C142" s="131" t="s">
        <v>340</v>
      </c>
      <c r="D142" s="113" t="s">
        <v>343</v>
      </c>
      <c r="E142" s="115" t="s">
        <v>458</v>
      </c>
      <c r="F142" s="112" t="s">
        <v>509</v>
      </c>
      <c r="G142" s="113" t="s">
        <v>141</v>
      </c>
      <c r="H142" s="119">
        <v>2.0499999999999998</v>
      </c>
      <c r="I142" s="127"/>
      <c r="J142" s="121" t="s">
        <v>144</v>
      </c>
      <c r="K142" s="120" t="s">
        <v>338</v>
      </c>
      <c r="L142" s="120">
        <v>252</v>
      </c>
      <c r="M142" s="114" t="e">
        <f>'STVS Unterhaltsreinigung'!$F$66</f>
        <v>#DIV/0!</v>
      </c>
      <c r="N142" s="123"/>
      <c r="O142" s="124">
        <f>Tabelle132[[#This Row],[Boden-
fläche
(m²)]]*Tabelle132[[#This Row],[Reinigungs-
tage/Jahr]]</f>
        <v>516.59999999999991</v>
      </c>
      <c r="P142" s="124">
        <f>IFERROR(Tabelle132[[#This Row],[Reinigungs-
fläche
(m²/Jahr)]]/Tabelle132[[#This Row],[Richtwert
(m²/h)]],0)</f>
        <v>0</v>
      </c>
      <c r="Q142" s="125">
        <f>IFERROR(Tabelle132[[#This Row],[Reinigungs-
zeit
(h/Jahr)]]*Tabelle132[[#This Row],[Stunden-verr.-satz
(€)]],0)</f>
        <v>0</v>
      </c>
    </row>
    <row r="143" spans="1:17" ht="15" x14ac:dyDescent="0.4">
      <c r="A143" s="117">
        <v>137</v>
      </c>
      <c r="B143" s="127" t="s">
        <v>348</v>
      </c>
      <c r="C143" s="131" t="s">
        <v>340</v>
      </c>
      <c r="D143" s="113" t="s">
        <v>343</v>
      </c>
      <c r="E143" s="115" t="s">
        <v>459</v>
      </c>
      <c r="F143" s="113" t="s">
        <v>380</v>
      </c>
      <c r="G143" s="113" t="s">
        <v>141</v>
      </c>
      <c r="H143" s="119">
        <v>4.1900000000000004</v>
      </c>
      <c r="I143" s="127"/>
      <c r="J143" s="121" t="s">
        <v>140</v>
      </c>
      <c r="K143" s="120" t="s">
        <v>338</v>
      </c>
      <c r="L143" s="120">
        <v>252</v>
      </c>
      <c r="M143" s="114" t="e">
        <f>'STVS Unterhaltsreinigung'!$F$66</f>
        <v>#DIV/0!</v>
      </c>
      <c r="N143" s="123"/>
      <c r="O143" s="124">
        <f>Tabelle132[[#This Row],[Boden-
fläche
(m²)]]*Tabelle132[[#This Row],[Reinigungs-
tage/Jahr]]</f>
        <v>1055.8800000000001</v>
      </c>
      <c r="P143" s="124">
        <f>IFERROR(Tabelle132[[#This Row],[Reinigungs-
fläche
(m²/Jahr)]]/Tabelle132[[#This Row],[Richtwert
(m²/h)]],0)</f>
        <v>0</v>
      </c>
      <c r="Q143" s="125">
        <f>IFERROR(Tabelle132[[#This Row],[Reinigungs-
zeit
(h/Jahr)]]*Tabelle132[[#This Row],[Stunden-verr.-satz
(€)]],0)</f>
        <v>0</v>
      </c>
    </row>
    <row r="144" spans="1:17" ht="15" x14ac:dyDescent="0.4">
      <c r="A144" s="117">
        <v>138</v>
      </c>
      <c r="B144" s="127" t="s">
        <v>348</v>
      </c>
      <c r="C144" s="131" t="s">
        <v>340</v>
      </c>
      <c r="D144" s="113" t="s">
        <v>343</v>
      </c>
      <c r="E144" s="115" t="s">
        <v>460</v>
      </c>
      <c r="F144" s="113" t="s">
        <v>382</v>
      </c>
      <c r="G144" s="113" t="s">
        <v>141</v>
      </c>
      <c r="H144" s="119">
        <v>2.89</v>
      </c>
      <c r="I144" s="127"/>
      <c r="J144" s="121" t="s">
        <v>140</v>
      </c>
      <c r="K144" s="120" t="s">
        <v>338</v>
      </c>
      <c r="L144" s="120">
        <v>252</v>
      </c>
      <c r="M144" s="114" t="e">
        <f>'STVS Unterhaltsreinigung'!$F$66</f>
        <v>#DIV/0!</v>
      </c>
      <c r="N144" s="123"/>
      <c r="O144" s="124">
        <f>Tabelle132[[#This Row],[Boden-
fläche
(m²)]]*Tabelle132[[#This Row],[Reinigungs-
tage/Jahr]]</f>
        <v>728.28000000000009</v>
      </c>
      <c r="P144" s="124">
        <f>IFERROR(Tabelle132[[#This Row],[Reinigungs-
fläche
(m²/Jahr)]]/Tabelle132[[#This Row],[Richtwert
(m²/h)]],0)</f>
        <v>0</v>
      </c>
      <c r="Q144" s="125">
        <f>IFERROR(Tabelle132[[#This Row],[Reinigungs-
zeit
(h/Jahr)]]*Tabelle132[[#This Row],[Stunden-verr.-satz
(€)]],0)</f>
        <v>0</v>
      </c>
    </row>
    <row r="145" spans="1:17" ht="15" x14ac:dyDescent="0.4">
      <c r="A145" s="117">
        <v>139</v>
      </c>
      <c r="B145" s="127" t="s">
        <v>348</v>
      </c>
      <c r="C145" s="131" t="s">
        <v>340</v>
      </c>
      <c r="D145" s="113" t="s">
        <v>344</v>
      </c>
      <c r="E145" s="115" t="s">
        <v>179</v>
      </c>
      <c r="F145" s="112" t="s">
        <v>511</v>
      </c>
      <c r="G145" s="113" t="s">
        <v>181</v>
      </c>
      <c r="H145" s="119">
        <v>82.46</v>
      </c>
      <c r="I145" s="127"/>
      <c r="J145" s="121" t="s">
        <v>143</v>
      </c>
      <c r="K145" s="120" t="s">
        <v>338</v>
      </c>
      <c r="L145" s="120">
        <v>252</v>
      </c>
      <c r="M145" s="114" t="e">
        <f>'STVS Unterhaltsreinigung'!$F$66</f>
        <v>#DIV/0!</v>
      </c>
      <c r="N145" s="123"/>
      <c r="O145" s="124">
        <f>Tabelle132[[#This Row],[Boden-
fläche
(m²)]]*Tabelle132[[#This Row],[Reinigungs-
tage/Jahr]]</f>
        <v>20779.919999999998</v>
      </c>
      <c r="P145" s="124">
        <f>IFERROR(Tabelle132[[#This Row],[Reinigungs-
fläche
(m²/Jahr)]]/Tabelle132[[#This Row],[Richtwert
(m²/h)]],0)</f>
        <v>0</v>
      </c>
      <c r="Q145" s="125">
        <f>IFERROR(Tabelle132[[#This Row],[Reinigungs-
zeit
(h/Jahr)]]*Tabelle132[[#This Row],[Stunden-verr.-satz
(€)]],0)</f>
        <v>0</v>
      </c>
    </row>
    <row r="146" spans="1:17" ht="15" x14ac:dyDescent="0.4">
      <c r="A146" s="117">
        <v>140</v>
      </c>
      <c r="B146" s="127" t="s">
        <v>348</v>
      </c>
      <c r="C146" s="131" t="s">
        <v>340</v>
      </c>
      <c r="D146" s="113" t="s">
        <v>344</v>
      </c>
      <c r="E146" s="115" t="s">
        <v>461</v>
      </c>
      <c r="F146" s="112" t="s">
        <v>512</v>
      </c>
      <c r="G146" s="113" t="s">
        <v>181</v>
      </c>
      <c r="H146" s="119">
        <v>37</v>
      </c>
      <c r="I146" s="127"/>
      <c r="J146" s="121" t="s">
        <v>154</v>
      </c>
      <c r="K146" s="120" t="s">
        <v>338</v>
      </c>
      <c r="L146" s="120">
        <v>252</v>
      </c>
      <c r="M146" s="114" t="e">
        <f>'STVS Unterhaltsreinigung'!$F$66</f>
        <v>#DIV/0!</v>
      </c>
      <c r="N146" s="123"/>
      <c r="O146" s="124">
        <f>Tabelle132[[#This Row],[Boden-
fläche
(m²)]]*Tabelle132[[#This Row],[Reinigungs-
tage/Jahr]]</f>
        <v>9324</v>
      </c>
      <c r="P146" s="124">
        <f>IFERROR(Tabelle132[[#This Row],[Reinigungs-
fläche
(m²/Jahr)]]/Tabelle132[[#This Row],[Richtwert
(m²/h)]],0)</f>
        <v>0</v>
      </c>
      <c r="Q146" s="125">
        <f>IFERROR(Tabelle132[[#This Row],[Reinigungs-
zeit
(h/Jahr)]]*Tabelle132[[#This Row],[Stunden-verr.-satz
(€)]],0)</f>
        <v>0</v>
      </c>
    </row>
    <row r="147" spans="1:17" ht="15" x14ac:dyDescent="0.4">
      <c r="A147" s="117">
        <v>141</v>
      </c>
      <c r="B147" s="127" t="s">
        <v>348</v>
      </c>
      <c r="C147" s="131" t="s">
        <v>340</v>
      </c>
      <c r="D147" s="113" t="s">
        <v>344</v>
      </c>
      <c r="E147" s="115" t="s">
        <v>462</v>
      </c>
      <c r="F147" s="113" t="s">
        <v>463</v>
      </c>
      <c r="G147" s="113" t="s">
        <v>181</v>
      </c>
      <c r="H147" s="119">
        <v>12</v>
      </c>
      <c r="I147" s="127"/>
      <c r="J147" s="128" t="s">
        <v>154</v>
      </c>
      <c r="K147" s="120" t="s">
        <v>539</v>
      </c>
      <c r="L147" s="156">
        <v>50.4</v>
      </c>
      <c r="M147" s="114" t="e">
        <f>'STVS Unterhaltsreinigung'!$F$66</f>
        <v>#DIV/0!</v>
      </c>
      <c r="N147" s="123"/>
      <c r="O147" s="124">
        <f>Tabelle132[[#This Row],[Boden-
fläche
(m²)]]*Tabelle132[[#This Row],[Reinigungs-
tage/Jahr]]</f>
        <v>604.79999999999995</v>
      </c>
      <c r="P147" s="124">
        <f>IFERROR(Tabelle132[[#This Row],[Reinigungs-
fläche
(m²/Jahr)]]/Tabelle132[[#This Row],[Richtwert
(m²/h)]],0)</f>
        <v>0</v>
      </c>
      <c r="Q147" s="125">
        <f>IFERROR(Tabelle132[[#This Row],[Reinigungs-
zeit
(h/Jahr)]]*Tabelle132[[#This Row],[Stunden-verr.-satz
(€)]],0)</f>
        <v>0</v>
      </c>
    </row>
    <row r="148" spans="1:17" ht="15" x14ac:dyDescent="0.4">
      <c r="A148" s="117">
        <v>142</v>
      </c>
      <c r="B148" s="127" t="s">
        <v>348</v>
      </c>
      <c r="C148" s="131" t="s">
        <v>340</v>
      </c>
      <c r="D148" s="113" t="s">
        <v>344</v>
      </c>
      <c r="E148" s="115" t="s">
        <v>464</v>
      </c>
      <c r="F148" s="112" t="s">
        <v>513</v>
      </c>
      <c r="G148" s="113" t="s">
        <v>181</v>
      </c>
      <c r="H148" s="119">
        <v>30</v>
      </c>
      <c r="I148" s="127"/>
      <c r="J148" s="121" t="s">
        <v>154</v>
      </c>
      <c r="K148" s="120" t="s">
        <v>338</v>
      </c>
      <c r="L148" s="120">
        <v>252</v>
      </c>
      <c r="M148" s="114" t="e">
        <f>'STVS Unterhaltsreinigung'!$F$66</f>
        <v>#DIV/0!</v>
      </c>
      <c r="N148" s="123"/>
      <c r="O148" s="124">
        <f>Tabelle132[[#This Row],[Boden-
fläche
(m²)]]*Tabelle132[[#This Row],[Reinigungs-
tage/Jahr]]</f>
        <v>7560</v>
      </c>
      <c r="P148" s="124">
        <f>IFERROR(Tabelle132[[#This Row],[Reinigungs-
fläche
(m²/Jahr)]]/Tabelle132[[#This Row],[Richtwert
(m²/h)]],0)</f>
        <v>0</v>
      </c>
      <c r="Q148" s="125">
        <f>IFERROR(Tabelle132[[#This Row],[Reinigungs-
zeit
(h/Jahr)]]*Tabelle132[[#This Row],[Stunden-verr.-satz
(€)]],0)</f>
        <v>0</v>
      </c>
    </row>
    <row r="149" spans="1:17" ht="15" x14ac:dyDescent="0.4">
      <c r="A149" s="117">
        <v>143</v>
      </c>
      <c r="B149" s="127" t="s">
        <v>348</v>
      </c>
      <c r="C149" s="131" t="s">
        <v>340</v>
      </c>
      <c r="D149" s="113" t="s">
        <v>344</v>
      </c>
      <c r="E149" s="115" t="s">
        <v>465</v>
      </c>
      <c r="F149" s="112" t="s">
        <v>514</v>
      </c>
      <c r="G149" s="113" t="s">
        <v>181</v>
      </c>
      <c r="H149" s="119">
        <v>18</v>
      </c>
      <c r="I149" s="127"/>
      <c r="J149" s="121" t="s">
        <v>154</v>
      </c>
      <c r="K149" s="120" t="s">
        <v>338</v>
      </c>
      <c r="L149" s="120">
        <v>252</v>
      </c>
      <c r="M149" s="114" t="e">
        <f>'STVS Unterhaltsreinigung'!$F$66</f>
        <v>#DIV/0!</v>
      </c>
      <c r="N149" s="123"/>
      <c r="O149" s="124">
        <f>Tabelle132[[#This Row],[Boden-
fläche
(m²)]]*Tabelle132[[#This Row],[Reinigungs-
tage/Jahr]]</f>
        <v>4536</v>
      </c>
      <c r="P149" s="124">
        <f>IFERROR(Tabelle132[[#This Row],[Reinigungs-
fläche
(m²/Jahr)]]/Tabelle132[[#This Row],[Richtwert
(m²/h)]],0)</f>
        <v>0</v>
      </c>
      <c r="Q149" s="125">
        <f>IFERROR(Tabelle132[[#This Row],[Reinigungs-
zeit
(h/Jahr)]]*Tabelle132[[#This Row],[Stunden-verr.-satz
(€)]],0)</f>
        <v>0</v>
      </c>
    </row>
    <row r="150" spans="1:17" ht="15" x14ac:dyDescent="0.4">
      <c r="A150" s="117">
        <v>144</v>
      </c>
      <c r="B150" s="127" t="s">
        <v>348</v>
      </c>
      <c r="C150" s="131" t="s">
        <v>340</v>
      </c>
      <c r="D150" s="113" t="s">
        <v>344</v>
      </c>
      <c r="E150" s="115" t="s">
        <v>466</v>
      </c>
      <c r="F150" s="112" t="s">
        <v>515</v>
      </c>
      <c r="G150" s="113" t="s">
        <v>181</v>
      </c>
      <c r="H150" s="119">
        <v>26</v>
      </c>
      <c r="I150" s="127"/>
      <c r="J150" s="121" t="s">
        <v>154</v>
      </c>
      <c r="K150" s="120" t="s">
        <v>338</v>
      </c>
      <c r="L150" s="120">
        <v>252</v>
      </c>
      <c r="M150" s="114" t="e">
        <f>'STVS Unterhaltsreinigung'!$F$66</f>
        <v>#DIV/0!</v>
      </c>
      <c r="N150" s="123"/>
      <c r="O150" s="124">
        <f>Tabelle132[[#This Row],[Boden-
fläche
(m²)]]*Tabelle132[[#This Row],[Reinigungs-
tage/Jahr]]</f>
        <v>6552</v>
      </c>
      <c r="P150" s="124">
        <f>IFERROR(Tabelle132[[#This Row],[Reinigungs-
fläche
(m²/Jahr)]]/Tabelle132[[#This Row],[Richtwert
(m²/h)]],0)</f>
        <v>0</v>
      </c>
      <c r="Q150" s="125">
        <f>IFERROR(Tabelle132[[#This Row],[Reinigungs-
zeit
(h/Jahr)]]*Tabelle132[[#This Row],[Stunden-verr.-satz
(€)]],0)</f>
        <v>0</v>
      </c>
    </row>
    <row r="151" spans="1:17" ht="15" x14ac:dyDescent="0.4">
      <c r="A151" s="117">
        <v>145</v>
      </c>
      <c r="B151" s="127" t="s">
        <v>348</v>
      </c>
      <c r="C151" s="131" t="s">
        <v>340</v>
      </c>
      <c r="D151" s="113" t="s">
        <v>344</v>
      </c>
      <c r="E151" s="115" t="s">
        <v>467</v>
      </c>
      <c r="F151" s="112" t="s">
        <v>516</v>
      </c>
      <c r="G151" s="113" t="s">
        <v>181</v>
      </c>
      <c r="H151" s="119">
        <v>27</v>
      </c>
      <c r="I151" s="127"/>
      <c r="J151" s="121" t="s">
        <v>154</v>
      </c>
      <c r="K151" s="120" t="s">
        <v>338</v>
      </c>
      <c r="L151" s="120">
        <v>252</v>
      </c>
      <c r="M151" s="114" t="e">
        <f>'STVS Unterhaltsreinigung'!$F$66</f>
        <v>#DIV/0!</v>
      </c>
      <c r="N151" s="123"/>
      <c r="O151" s="124">
        <f>Tabelle132[[#This Row],[Boden-
fläche
(m²)]]*Tabelle132[[#This Row],[Reinigungs-
tage/Jahr]]</f>
        <v>6804</v>
      </c>
      <c r="P151" s="124">
        <f>IFERROR(Tabelle132[[#This Row],[Reinigungs-
fläche
(m²/Jahr)]]/Tabelle132[[#This Row],[Richtwert
(m²/h)]],0)</f>
        <v>0</v>
      </c>
      <c r="Q151" s="125">
        <f>IFERROR(Tabelle132[[#This Row],[Reinigungs-
zeit
(h/Jahr)]]*Tabelle132[[#This Row],[Stunden-verr.-satz
(€)]],0)</f>
        <v>0</v>
      </c>
    </row>
    <row r="152" spans="1:17" ht="15" x14ac:dyDescent="0.4">
      <c r="A152" s="117">
        <v>146</v>
      </c>
      <c r="B152" s="127" t="s">
        <v>348</v>
      </c>
      <c r="C152" s="131" t="s">
        <v>340</v>
      </c>
      <c r="D152" s="113" t="s">
        <v>344</v>
      </c>
      <c r="E152" s="115" t="s">
        <v>468</v>
      </c>
      <c r="F152" s="112" t="s">
        <v>517</v>
      </c>
      <c r="G152" s="113" t="s">
        <v>181</v>
      </c>
      <c r="H152" s="119">
        <v>17</v>
      </c>
      <c r="I152" s="127"/>
      <c r="J152" s="121" t="s">
        <v>154</v>
      </c>
      <c r="K152" s="120" t="s">
        <v>338</v>
      </c>
      <c r="L152" s="120">
        <v>252</v>
      </c>
      <c r="M152" s="114" t="e">
        <f>'STVS Unterhaltsreinigung'!$F$66</f>
        <v>#DIV/0!</v>
      </c>
      <c r="N152" s="123"/>
      <c r="O152" s="124">
        <f>Tabelle132[[#This Row],[Boden-
fläche
(m²)]]*Tabelle132[[#This Row],[Reinigungs-
tage/Jahr]]</f>
        <v>4284</v>
      </c>
      <c r="P152" s="124">
        <f>IFERROR(Tabelle132[[#This Row],[Reinigungs-
fläche
(m²/Jahr)]]/Tabelle132[[#This Row],[Richtwert
(m²/h)]],0)</f>
        <v>0</v>
      </c>
      <c r="Q152" s="125">
        <f>IFERROR(Tabelle132[[#This Row],[Reinigungs-
zeit
(h/Jahr)]]*Tabelle132[[#This Row],[Stunden-verr.-satz
(€)]],0)</f>
        <v>0</v>
      </c>
    </row>
    <row r="153" spans="1:17" ht="15" x14ac:dyDescent="0.4">
      <c r="A153" s="117">
        <v>147</v>
      </c>
      <c r="B153" s="127" t="s">
        <v>348</v>
      </c>
      <c r="C153" s="131" t="s">
        <v>340</v>
      </c>
      <c r="D153" s="113" t="s">
        <v>344</v>
      </c>
      <c r="E153" s="115" t="s">
        <v>469</v>
      </c>
      <c r="F153" s="112" t="s">
        <v>518</v>
      </c>
      <c r="G153" s="113" t="s">
        <v>181</v>
      </c>
      <c r="H153" s="119">
        <v>30</v>
      </c>
      <c r="I153" s="127"/>
      <c r="J153" s="121" t="s">
        <v>154</v>
      </c>
      <c r="K153" s="120" t="s">
        <v>539</v>
      </c>
      <c r="L153" s="156">
        <v>50.4</v>
      </c>
      <c r="M153" s="114" t="e">
        <f>'STVS Unterhaltsreinigung'!$F$66</f>
        <v>#DIV/0!</v>
      </c>
      <c r="N153" s="123"/>
      <c r="O153" s="124">
        <f>Tabelle132[[#This Row],[Boden-
fläche
(m²)]]*Tabelle132[[#This Row],[Reinigungs-
tage/Jahr]]</f>
        <v>1512</v>
      </c>
      <c r="P153" s="124">
        <f>IFERROR(Tabelle132[[#This Row],[Reinigungs-
fläche
(m²/Jahr)]]/Tabelle132[[#This Row],[Richtwert
(m²/h)]],0)</f>
        <v>0</v>
      </c>
      <c r="Q153" s="125">
        <f>IFERROR(Tabelle132[[#This Row],[Reinigungs-
zeit
(h/Jahr)]]*Tabelle132[[#This Row],[Stunden-verr.-satz
(€)]],0)</f>
        <v>0</v>
      </c>
    </row>
    <row r="154" spans="1:17" ht="15" x14ac:dyDescent="0.4">
      <c r="A154" s="117">
        <v>148</v>
      </c>
      <c r="B154" s="127" t="s">
        <v>348</v>
      </c>
      <c r="C154" s="131" t="s">
        <v>340</v>
      </c>
      <c r="D154" s="113" t="s">
        <v>344</v>
      </c>
      <c r="E154" s="115" t="s">
        <v>470</v>
      </c>
      <c r="F154" s="112" t="s">
        <v>519</v>
      </c>
      <c r="G154" s="113" t="s">
        <v>181</v>
      </c>
      <c r="H154" s="119">
        <v>20</v>
      </c>
      <c r="I154" s="127"/>
      <c r="J154" s="121" t="s">
        <v>154</v>
      </c>
      <c r="K154" s="120" t="s">
        <v>539</v>
      </c>
      <c r="L154" s="156">
        <v>50.4</v>
      </c>
      <c r="M154" s="114" t="e">
        <f>'STVS Unterhaltsreinigung'!$F$66</f>
        <v>#DIV/0!</v>
      </c>
      <c r="N154" s="123"/>
      <c r="O154" s="124">
        <f>Tabelle132[[#This Row],[Boden-
fläche
(m²)]]*Tabelle132[[#This Row],[Reinigungs-
tage/Jahr]]</f>
        <v>1008</v>
      </c>
      <c r="P154" s="124">
        <f>IFERROR(Tabelle132[[#This Row],[Reinigungs-
fläche
(m²/Jahr)]]/Tabelle132[[#This Row],[Richtwert
(m²/h)]],0)</f>
        <v>0</v>
      </c>
      <c r="Q154" s="125">
        <f>IFERROR(Tabelle132[[#This Row],[Reinigungs-
zeit
(h/Jahr)]]*Tabelle132[[#This Row],[Stunden-verr.-satz
(€)]],0)</f>
        <v>0</v>
      </c>
    </row>
    <row r="155" spans="1:17" ht="15" x14ac:dyDescent="0.4">
      <c r="A155" s="117">
        <v>149</v>
      </c>
      <c r="B155" s="127" t="s">
        <v>348</v>
      </c>
      <c r="C155" s="131" t="s">
        <v>340</v>
      </c>
      <c r="D155" s="113" t="s">
        <v>344</v>
      </c>
      <c r="E155" s="115" t="s">
        <v>471</v>
      </c>
      <c r="F155" s="113" t="s">
        <v>190</v>
      </c>
      <c r="G155" s="113" t="s">
        <v>181</v>
      </c>
      <c r="H155" s="119">
        <v>83</v>
      </c>
      <c r="I155" s="127"/>
      <c r="J155" s="121" t="s">
        <v>154</v>
      </c>
      <c r="K155" s="120" t="s">
        <v>539</v>
      </c>
      <c r="L155" s="156">
        <v>50.4</v>
      </c>
      <c r="M155" s="114" t="e">
        <f>'STVS Unterhaltsreinigung'!$F$66</f>
        <v>#DIV/0!</v>
      </c>
      <c r="N155" s="123"/>
      <c r="O155" s="124">
        <f>Tabelle132[[#This Row],[Boden-
fläche
(m²)]]*Tabelle132[[#This Row],[Reinigungs-
tage/Jahr]]</f>
        <v>4183.2</v>
      </c>
      <c r="P155" s="124">
        <f>IFERROR(Tabelle132[[#This Row],[Reinigungs-
fläche
(m²/Jahr)]]/Tabelle132[[#This Row],[Richtwert
(m²/h)]],0)</f>
        <v>0</v>
      </c>
      <c r="Q155" s="125">
        <f>IFERROR(Tabelle132[[#This Row],[Reinigungs-
zeit
(h/Jahr)]]*Tabelle132[[#This Row],[Stunden-verr.-satz
(€)]],0)</f>
        <v>0</v>
      </c>
    </row>
    <row r="156" spans="1:17" ht="15" x14ac:dyDescent="0.4">
      <c r="A156" s="117">
        <v>150</v>
      </c>
      <c r="B156" s="127" t="s">
        <v>348</v>
      </c>
      <c r="C156" s="131" t="s">
        <v>340</v>
      </c>
      <c r="D156" s="113" t="s">
        <v>344</v>
      </c>
      <c r="E156" s="115" t="s">
        <v>472</v>
      </c>
      <c r="F156" s="112" t="s">
        <v>520</v>
      </c>
      <c r="G156" s="113" t="s">
        <v>141</v>
      </c>
      <c r="H156" s="119">
        <v>2.0099999999999998</v>
      </c>
      <c r="I156" s="127"/>
      <c r="J156" s="121" t="s">
        <v>144</v>
      </c>
      <c r="K156" s="120" t="s">
        <v>338</v>
      </c>
      <c r="L156" s="120">
        <v>252</v>
      </c>
      <c r="M156" s="114" t="e">
        <f>'STVS Unterhaltsreinigung'!$F$66</f>
        <v>#DIV/0!</v>
      </c>
      <c r="N156" s="123"/>
      <c r="O156" s="124">
        <f>Tabelle132[[#This Row],[Boden-
fläche
(m²)]]*Tabelle132[[#This Row],[Reinigungs-
tage/Jahr]]</f>
        <v>506.51999999999992</v>
      </c>
      <c r="P156" s="124">
        <f>IFERROR(Tabelle132[[#This Row],[Reinigungs-
fläche
(m²/Jahr)]]/Tabelle132[[#This Row],[Richtwert
(m²/h)]],0)</f>
        <v>0</v>
      </c>
      <c r="Q156" s="125">
        <f>IFERROR(Tabelle132[[#This Row],[Reinigungs-
zeit
(h/Jahr)]]*Tabelle132[[#This Row],[Stunden-verr.-satz
(€)]],0)</f>
        <v>0</v>
      </c>
    </row>
    <row r="157" spans="1:17" ht="15" x14ac:dyDescent="0.4">
      <c r="A157" s="117">
        <v>151</v>
      </c>
      <c r="B157" s="127" t="s">
        <v>348</v>
      </c>
      <c r="C157" s="131" t="s">
        <v>340</v>
      </c>
      <c r="D157" s="113" t="s">
        <v>344</v>
      </c>
      <c r="E157" s="115" t="s">
        <v>473</v>
      </c>
      <c r="F157" s="113" t="s">
        <v>193</v>
      </c>
      <c r="G157" s="113" t="s">
        <v>141</v>
      </c>
      <c r="H157" s="119">
        <v>7.42</v>
      </c>
      <c r="I157" s="127"/>
      <c r="J157" s="121" t="s">
        <v>140</v>
      </c>
      <c r="K157" s="120" t="s">
        <v>338</v>
      </c>
      <c r="L157" s="120">
        <v>252</v>
      </c>
      <c r="M157" s="114" t="e">
        <f>'STVS Unterhaltsreinigung'!$F$66</f>
        <v>#DIV/0!</v>
      </c>
      <c r="N157" s="123"/>
      <c r="O157" s="124">
        <f>Tabelle132[[#This Row],[Boden-
fläche
(m²)]]*Tabelle132[[#This Row],[Reinigungs-
tage/Jahr]]</f>
        <v>1869.84</v>
      </c>
      <c r="P157" s="124">
        <f>IFERROR(Tabelle132[[#This Row],[Reinigungs-
fläche
(m²/Jahr)]]/Tabelle132[[#This Row],[Richtwert
(m²/h)]],0)</f>
        <v>0</v>
      </c>
      <c r="Q157" s="125">
        <f>IFERROR(Tabelle132[[#This Row],[Reinigungs-
zeit
(h/Jahr)]]*Tabelle132[[#This Row],[Stunden-verr.-satz
(€)]],0)</f>
        <v>0</v>
      </c>
    </row>
    <row r="158" spans="1:17" ht="15" x14ac:dyDescent="0.4">
      <c r="A158" s="117">
        <v>152</v>
      </c>
      <c r="B158" s="127" t="s">
        <v>348</v>
      </c>
      <c r="C158" s="131" t="s">
        <v>340</v>
      </c>
      <c r="D158" s="113" t="s">
        <v>344</v>
      </c>
      <c r="E158" s="115" t="s">
        <v>474</v>
      </c>
      <c r="F158" s="113" t="s">
        <v>196</v>
      </c>
      <c r="G158" s="113" t="s">
        <v>141</v>
      </c>
      <c r="H158" s="119">
        <v>3.89</v>
      </c>
      <c r="I158" s="127"/>
      <c r="J158" s="121" t="s">
        <v>140</v>
      </c>
      <c r="K158" s="120" t="s">
        <v>338</v>
      </c>
      <c r="L158" s="120">
        <v>252</v>
      </c>
      <c r="M158" s="114" t="e">
        <f>'STVS Unterhaltsreinigung'!$F$66</f>
        <v>#DIV/0!</v>
      </c>
      <c r="N158" s="123"/>
      <c r="O158" s="124">
        <f>Tabelle132[[#This Row],[Boden-
fläche
(m²)]]*Tabelle132[[#This Row],[Reinigungs-
tage/Jahr]]</f>
        <v>980.28000000000009</v>
      </c>
      <c r="P158" s="124">
        <f>IFERROR(Tabelle132[[#This Row],[Reinigungs-
fläche
(m²/Jahr)]]/Tabelle132[[#This Row],[Richtwert
(m²/h)]],0)</f>
        <v>0</v>
      </c>
      <c r="Q158" s="125">
        <f>IFERROR(Tabelle132[[#This Row],[Reinigungs-
zeit
(h/Jahr)]]*Tabelle132[[#This Row],[Stunden-verr.-satz
(€)]],0)</f>
        <v>0</v>
      </c>
    </row>
    <row r="159" spans="1:17" ht="15" x14ac:dyDescent="0.4">
      <c r="A159" s="117">
        <v>153</v>
      </c>
      <c r="B159" s="127" t="s">
        <v>348</v>
      </c>
      <c r="C159" s="184" t="s">
        <v>345</v>
      </c>
      <c r="D159" s="113" t="s">
        <v>344</v>
      </c>
      <c r="E159" s="115" t="s">
        <v>179</v>
      </c>
      <c r="F159" s="112" t="s">
        <v>521</v>
      </c>
      <c r="G159" s="113" t="s">
        <v>181</v>
      </c>
      <c r="H159" s="119">
        <v>56.18</v>
      </c>
      <c r="I159" s="127"/>
      <c r="J159" s="121" t="s">
        <v>143</v>
      </c>
      <c r="K159" s="120" t="s">
        <v>338</v>
      </c>
      <c r="L159" s="120">
        <v>252</v>
      </c>
      <c r="M159" s="114" t="e">
        <f>'STVS Unterhaltsreinigung'!$F$66</f>
        <v>#DIV/0!</v>
      </c>
      <c r="N159" s="123"/>
      <c r="O159" s="124">
        <f>Tabelle132[[#This Row],[Boden-
fläche
(m²)]]*Tabelle132[[#This Row],[Reinigungs-
tage/Jahr]]</f>
        <v>14157.36</v>
      </c>
      <c r="P159" s="124">
        <f>IFERROR(Tabelle132[[#This Row],[Reinigungs-
fläche
(m²/Jahr)]]/Tabelle132[[#This Row],[Richtwert
(m²/h)]],0)</f>
        <v>0</v>
      </c>
      <c r="Q159" s="125">
        <f>IFERROR(Tabelle132[[#This Row],[Reinigungs-
zeit
(h/Jahr)]]*Tabelle132[[#This Row],[Stunden-verr.-satz
(€)]],0)</f>
        <v>0</v>
      </c>
    </row>
    <row r="160" spans="1:17" ht="15" x14ac:dyDescent="0.4">
      <c r="A160" s="117">
        <v>154</v>
      </c>
      <c r="B160" s="127" t="s">
        <v>348</v>
      </c>
      <c r="C160" s="184" t="s">
        <v>345</v>
      </c>
      <c r="D160" s="113" t="s">
        <v>344</v>
      </c>
      <c r="E160" s="115" t="s">
        <v>461</v>
      </c>
      <c r="F160" s="113" t="s">
        <v>190</v>
      </c>
      <c r="G160" s="113" t="s">
        <v>181</v>
      </c>
      <c r="H160" s="119">
        <v>12.48</v>
      </c>
      <c r="I160" s="127"/>
      <c r="J160" s="121" t="s">
        <v>154</v>
      </c>
      <c r="K160" s="120" t="s">
        <v>539</v>
      </c>
      <c r="L160" s="156">
        <v>50.4</v>
      </c>
      <c r="M160" s="114" t="e">
        <f>'STVS Unterhaltsreinigung'!$F$66</f>
        <v>#DIV/0!</v>
      </c>
      <c r="N160" s="123"/>
      <c r="O160" s="124">
        <f>Tabelle132[[#This Row],[Boden-
fläche
(m²)]]*Tabelle132[[#This Row],[Reinigungs-
tage/Jahr]]</f>
        <v>628.99199999999996</v>
      </c>
      <c r="P160" s="124">
        <f>IFERROR(Tabelle132[[#This Row],[Reinigungs-
fläche
(m²/Jahr)]]/Tabelle132[[#This Row],[Richtwert
(m²/h)]],0)</f>
        <v>0</v>
      </c>
      <c r="Q160" s="125">
        <f>IFERROR(Tabelle132[[#This Row],[Reinigungs-
zeit
(h/Jahr)]]*Tabelle132[[#This Row],[Stunden-verr.-satz
(€)]],0)</f>
        <v>0</v>
      </c>
    </row>
    <row r="161" spans="1:17" ht="15" x14ac:dyDescent="0.4">
      <c r="A161" s="117">
        <v>155</v>
      </c>
      <c r="B161" s="127" t="s">
        <v>348</v>
      </c>
      <c r="C161" s="184" t="s">
        <v>345</v>
      </c>
      <c r="D161" s="113" t="s">
        <v>344</v>
      </c>
      <c r="E161" s="115" t="s">
        <v>462</v>
      </c>
      <c r="F161" s="113" t="s">
        <v>190</v>
      </c>
      <c r="G161" s="113" t="s">
        <v>181</v>
      </c>
      <c r="H161" s="119">
        <v>26.68</v>
      </c>
      <c r="I161" s="127"/>
      <c r="J161" s="121" t="s">
        <v>154</v>
      </c>
      <c r="K161" s="120" t="s">
        <v>539</v>
      </c>
      <c r="L161" s="156">
        <v>50.4</v>
      </c>
      <c r="M161" s="114" t="e">
        <f>'STVS Unterhaltsreinigung'!$F$66</f>
        <v>#DIV/0!</v>
      </c>
      <c r="N161" s="123"/>
      <c r="O161" s="124">
        <f>Tabelle132[[#This Row],[Boden-
fläche
(m²)]]*Tabelle132[[#This Row],[Reinigungs-
tage/Jahr]]</f>
        <v>1344.672</v>
      </c>
      <c r="P161" s="124">
        <f>IFERROR(Tabelle132[[#This Row],[Reinigungs-
fläche
(m²/Jahr)]]/Tabelle132[[#This Row],[Richtwert
(m²/h)]],0)</f>
        <v>0</v>
      </c>
      <c r="Q161" s="125">
        <f>IFERROR(Tabelle132[[#This Row],[Reinigungs-
zeit
(h/Jahr)]]*Tabelle132[[#This Row],[Stunden-verr.-satz
(€)]],0)</f>
        <v>0</v>
      </c>
    </row>
    <row r="162" spans="1:17" ht="15" x14ac:dyDescent="0.4">
      <c r="A162" s="117">
        <v>156</v>
      </c>
      <c r="B162" s="127" t="s">
        <v>348</v>
      </c>
      <c r="C162" s="184" t="s">
        <v>345</v>
      </c>
      <c r="D162" s="113" t="s">
        <v>344</v>
      </c>
      <c r="E162" s="115" t="s">
        <v>464</v>
      </c>
      <c r="F162" s="113" t="s">
        <v>190</v>
      </c>
      <c r="G162" s="113" t="s">
        <v>181</v>
      </c>
      <c r="H162" s="119">
        <v>24.02</v>
      </c>
      <c r="I162" s="127"/>
      <c r="J162" s="121" t="s">
        <v>154</v>
      </c>
      <c r="K162" s="120" t="s">
        <v>539</v>
      </c>
      <c r="L162" s="156">
        <v>50.4</v>
      </c>
      <c r="M162" s="114" t="e">
        <f>'STVS Unterhaltsreinigung'!$F$66</f>
        <v>#DIV/0!</v>
      </c>
      <c r="N162" s="123"/>
      <c r="O162" s="124">
        <f>Tabelle132[[#This Row],[Boden-
fläche
(m²)]]*Tabelle132[[#This Row],[Reinigungs-
tage/Jahr]]</f>
        <v>1210.6079999999999</v>
      </c>
      <c r="P162" s="124">
        <f>IFERROR(Tabelle132[[#This Row],[Reinigungs-
fläche
(m²/Jahr)]]/Tabelle132[[#This Row],[Richtwert
(m²/h)]],0)</f>
        <v>0</v>
      </c>
      <c r="Q162" s="125">
        <f>IFERROR(Tabelle132[[#This Row],[Reinigungs-
zeit
(h/Jahr)]]*Tabelle132[[#This Row],[Stunden-verr.-satz
(€)]],0)</f>
        <v>0</v>
      </c>
    </row>
    <row r="163" spans="1:17" ht="15" x14ac:dyDescent="0.4">
      <c r="A163" s="117">
        <v>157</v>
      </c>
      <c r="B163" s="127" t="s">
        <v>348</v>
      </c>
      <c r="C163" s="184" t="s">
        <v>345</v>
      </c>
      <c r="D163" s="113" t="s">
        <v>344</v>
      </c>
      <c r="E163" s="115" t="s">
        <v>465</v>
      </c>
      <c r="F163" s="113" t="s">
        <v>190</v>
      </c>
      <c r="G163" s="113" t="s">
        <v>181</v>
      </c>
      <c r="H163" s="119">
        <v>24.95</v>
      </c>
      <c r="I163" s="127"/>
      <c r="J163" s="121" t="s">
        <v>154</v>
      </c>
      <c r="K163" s="120" t="s">
        <v>539</v>
      </c>
      <c r="L163" s="156">
        <v>50.4</v>
      </c>
      <c r="M163" s="114" t="e">
        <f>'STVS Unterhaltsreinigung'!$F$66</f>
        <v>#DIV/0!</v>
      </c>
      <c r="N163" s="123"/>
      <c r="O163" s="124">
        <f>Tabelle132[[#This Row],[Boden-
fläche
(m²)]]*Tabelle132[[#This Row],[Reinigungs-
tage/Jahr]]</f>
        <v>1257.48</v>
      </c>
      <c r="P163" s="124">
        <f>IFERROR(Tabelle132[[#This Row],[Reinigungs-
fläche
(m²/Jahr)]]/Tabelle132[[#This Row],[Richtwert
(m²/h)]],0)</f>
        <v>0</v>
      </c>
      <c r="Q163" s="125">
        <f>IFERROR(Tabelle132[[#This Row],[Reinigungs-
zeit
(h/Jahr)]]*Tabelle132[[#This Row],[Stunden-verr.-satz
(€)]],0)</f>
        <v>0</v>
      </c>
    </row>
    <row r="164" spans="1:17" ht="15" x14ac:dyDescent="0.4">
      <c r="A164" s="117">
        <v>158</v>
      </c>
      <c r="B164" s="127" t="s">
        <v>348</v>
      </c>
      <c r="C164" s="184" t="s">
        <v>345</v>
      </c>
      <c r="D164" s="113" t="s">
        <v>344</v>
      </c>
      <c r="E164" s="115" t="s">
        <v>466</v>
      </c>
      <c r="F164" s="113" t="s">
        <v>190</v>
      </c>
      <c r="G164" s="113" t="s">
        <v>181</v>
      </c>
      <c r="H164" s="119">
        <v>23.75</v>
      </c>
      <c r="I164" s="127"/>
      <c r="J164" s="121" t="s">
        <v>154</v>
      </c>
      <c r="K164" s="120" t="s">
        <v>539</v>
      </c>
      <c r="L164" s="156">
        <v>50.4</v>
      </c>
      <c r="M164" s="114" t="e">
        <f>'STVS Unterhaltsreinigung'!$F$66</f>
        <v>#DIV/0!</v>
      </c>
      <c r="N164" s="123"/>
      <c r="O164" s="124">
        <f>Tabelle132[[#This Row],[Boden-
fläche
(m²)]]*Tabelle132[[#This Row],[Reinigungs-
tage/Jahr]]</f>
        <v>1197</v>
      </c>
      <c r="P164" s="124">
        <f>IFERROR(Tabelle132[[#This Row],[Reinigungs-
fläche
(m²/Jahr)]]/Tabelle132[[#This Row],[Richtwert
(m²/h)]],0)</f>
        <v>0</v>
      </c>
      <c r="Q164" s="125">
        <f>IFERROR(Tabelle132[[#This Row],[Reinigungs-
zeit
(h/Jahr)]]*Tabelle132[[#This Row],[Stunden-verr.-satz
(€)]],0)</f>
        <v>0</v>
      </c>
    </row>
    <row r="165" spans="1:17" ht="15" x14ac:dyDescent="0.4">
      <c r="A165" s="117">
        <v>159</v>
      </c>
      <c r="B165" s="127" t="s">
        <v>348</v>
      </c>
      <c r="C165" s="184" t="s">
        <v>345</v>
      </c>
      <c r="D165" s="113" t="s">
        <v>344</v>
      </c>
      <c r="E165" s="115" t="s">
        <v>467</v>
      </c>
      <c r="F165" s="113" t="s">
        <v>190</v>
      </c>
      <c r="G165" s="113" t="s">
        <v>181</v>
      </c>
      <c r="H165" s="119">
        <v>24.88</v>
      </c>
      <c r="I165" s="127"/>
      <c r="J165" s="121" t="s">
        <v>154</v>
      </c>
      <c r="K165" s="120" t="s">
        <v>539</v>
      </c>
      <c r="L165" s="156">
        <v>50.4</v>
      </c>
      <c r="M165" s="114" t="e">
        <f>'STVS Unterhaltsreinigung'!$F$66</f>
        <v>#DIV/0!</v>
      </c>
      <c r="N165" s="123"/>
      <c r="O165" s="124">
        <f>Tabelle132[[#This Row],[Boden-
fläche
(m²)]]*Tabelle132[[#This Row],[Reinigungs-
tage/Jahr]]</f>
        <v>1253.952</v>
      </c>
      <c r="P165" s="124">
        <f>IFERROR(Tabelle132[[#This Row],[Reinigungs-
fläche
(m²/Jahr)]]/Tabelle132[[#This Row],[Richtwert
(m²/h)]],0)</f>
        <v>0</v>
      </c>
      <c r="Q165" s="125">
        <f>IFERROR(Tabelle132[[#This Row],[Reinigungs-
zeit
(h/Jahr)]]*Tabelle132[[#This Row],[Stunden-verr.-satz
(€)]],0)</f>
        <v>0</v>
      </c>
    </row>
    <row r="166" spans="1:17" ht="15" x14ac:dyDescent="0.4">
      <c r="A166" s="117">
        <v>160</v>
      </c>
      <c r="B166" s="127" t="s">
        <v>348</v>
      </c>
      <c r="C166" s="184" t="s">
        <v>345</v>
      </c>
      <c r="D166" s="113" t="s">
        <v>344</v>
      </c>
      <c r="E166" s="115" t="s">
        <v>468</v>
      </c>
      <c r="F166" s="113" t="s">
        <v>190</v>
      </c>
      <c r="G166" s="113" t="s">
        <v>181</v>
      </c>
      <c r="H166" s="119">
        <v>20.11</v>
      </c>
      <c r="I166" s="127"/>
      <c r="J166" s="121" t="s">
        <v>154</v>
      </c>
      <c r="K166" s="120" t="s">
        <v>539</v>
      </c>
      <c r="L166" s="156">
        <v>50.4</v>
      </c>
      <c r="M166" s="114" t="e">
        <f>'STVS Unterhaltsreinigung'!$F$66</f>
        <v>#DIV/0!</v>
      </c>
      <c r="N166" s="123"/>
      <c r="O166" s="124">
        <f>Tabelle132[[#This Row],[Boden-
fläche
(m²)]]*Tabelle132[[#This Row],[Reinigungs-
tage/Jahr]]</f>
        <v>1013.544</v>
      </c>
      <c r="P166" s="124">
        <f>IFERROR(Tabelle132[[#This Row],[Reinigungs-
fläche
(m²/Jahr)]]/Tabelle132[[#This Row],[Richtwert
(m²/h)]],0)</f>
        <v>0</v>
      </c>
      <c r="Q166" s="125">
        <f>IFERROR(Tabelle132[[#This Row],[Reinigungs-
zeit
(h/Jahr)]]*Tabelle132[[#This Row],[Stunden-verr.-satz
(€)]],0)</f>
        <v>0</v>
      </c>
    </row>
    <row r="167" spans="1:17" ht="15" x14ac:dyDescent="0.4">
      <c r="A167" s="117">
        <v>161</v>
      </c>
      <c r="B167" s="127" t="s">
        <v>348</v>
      </c>
      <c r="C167" s="184" t="s">
        <v>345</v>
      </c>
      <c r="D167" s="113" t="s">
        <v>344</v>
      </c>
      <c r="E167" s="115" t="s">
        <v>469</v>
      </c>
      <c r="F167" s="113" t="s">
        <v>190</v>
      </c>
      <c r="G167" s="113" t="s">
        <v>181</v>
      </c>
      <c r="H167" s="119">
        <v>23.66</v>
      </c>
      <c r="I167" s="127"/>
      <c r="J167" s="121" t="s">
        <v>154</v>
      </c>
      <c r="K167" s="120" t="s">
        <v>539</v>
      </c>
      <c r="L167" s="156">
        <v>50.4</v>
      </c>
      <c r="M167" s="114" t="e">
        <f>'STVS Unterhaltsreinigung'!$F$66</f>
        <v>#DIV/0!</v>
      </c>
      <c r="N167" s="123"/>
      <c r="O167" s="124">
        <f>Tabelle132[[#This Row],[Boden-
fläche
(m²)]]*Tabelle132[[#This Row],[Reinigungs-
tage/Jahr]]</f>
        <v>1192.4639999999999</v>
      </c>
      <c r="P167" s="124">
        <f>IFERROR(Tabelle132[[#This Row],[Reinigungs-
fläche
(m²/Jahr)]]/Tabelle132[[#This Row],[Richtwert
(m²/h)]],0)</f>
        <v>0</v>
      </c>
      <c r="Q167" s="125">
        <f>IFERROR(Tabelle132[[#This Row],[Reinigungs-
zeit
(h/Jahr)]]*Tabelle132[[#This Row],[Stunden-verr.-satz
(€)]],0)</f>
        <v>0</v>
      </c>
    </row>
    <row r="168" spans="1:17" ht="15" x14ac:dyDescent="0.4">
      <c r="A168" s="117">
        <v>162</v>
      </c>
      <c r="B168" s="127" t="s">
        <v>348</v>
      </c>
      <c r="C168" s="184" t="s">
        <v>345</v>
      </c>
      <c r="D168" s="113" t="s">
        <v>344</v>
      </c>
      <c r="E168" s="115" t="s">
        <v>470</v>
      </c>
      <c r="F168" s="113" t="s">
        <v>537</v>
      </c>
      <c r="G168" s="113" t="s">
        <v>366</v>
      </c>
      <c r="H168" s="119">
        <v>15.47</v>
      </c>
      <c r="I168" s="127"/>
      <c r="J168" s="128" t="s">
        <v>144</v>
      </c>
      <c r="K168" s="127" t="s">
        <v>338</v>
      </c>
      <c r="L168" s="127">
        <v>252</v>
      </c>
      <c r="M168" s="114" t="e">
        <f>'STVS Unterhaltsreinigung'!$F$66</f>
        <v>#DIV/0!</v>
      </c>
      <c r="N168" s="123"/>
      <c r="O168" s="124">
        <f>Tabelle132[[#This Row],[Boden-
fläche
(m²)]]*Tabelle132[[#This Row],[Reinigungs-
tage/Jahr]]</f>
        <v>3898.44</v>
      </c>
      <c r="P168" s="124">
        <f>IFERROR(Tabelle132[[#This Row],[Reinigungs-
fläche
(m²/Jahr)]]/Tabelle132[[#This Row],[Richtwert
(m²/h)]],0)</f>
        <v>0</v>
      </c>
      <c r="Q168" s="125">
        <f>IFERROR(Tabelle132[[#This Row],[Reinigungs-
zeit
(h/Jahr)]]*Tabelle132[[#This Row],[Stunden-verr.-satz
(€)]],0)</f>
        <v>0</v>
      </c>
    </row>
    <row r="169" spans="1:17" ht="15" x14ac:dyDescent="0.4">
      <c r="A169" s="117">
        <v>163</v>
      </c>
      <c r="B169" s="127" t="s">
        <v>348</v>
      </c>
      <c r="C169" s="184" t="s">
        <v>345</v>
      </c>
      <c r="D169" s="113" t="s">
        <v>344</v>
      </c>
      <c r="E169" s="115" t="s">
        <v>471</v>
      </c>
      <c r="F169" s="113" t="s">
        <v>475</v>
      </c>
      <c r="G169" s="113" t="s">
        <v>181</v>
      </c>
      <c r="H169" s="119">
        <v>34.19</v>
      </c>
      <c r="I169" s="127"/>
      <c r="J169" s="121" t="s">
        <v>154</v>
      </c>
      <c r="K169" s="120" t="s">
        <v>338</v>
      </c>
      <c r="L169" s="120">
        <v>252</v>
      </c>
      <c r="M169" s="114" t="e">
        <f>'STVS Unterhaltsreinigung'!$F$66</f>
        <v>#DIV/0!</v>
      </c>
      <c r="N169" s="123"/>
      <c r="O169" s="124">
        <f>Tabelle132[[#This Row],[Boden-
fläche
(m²)]]*Tabelle132[[#This Row],[Reinigungs-
tage/Jahr]]</f>
        <v>8615.8799999999992</v>
      </c>
      <c r="P169" s="124">
        <f>IFERROR(Tabelle132[[#This Row],[Reinigungs-
fläche
(m²/Jahr)]]/Tabelle132[[#This Row],[Richtwert
(m²/h)]],0)</f>
        <v>0</v>
      </c>
      <c r="Q169" s="125">
        <f>IFERROR(Tabelle132[[#This Row],[Reinigungs-
zeit
(h/Jahr)]]*Tabelle132[[#This Row],[Stunden-verr.-satz
(€)]],0)</f>
        <v>0</v>
      </c>
    </row>
    <row r="170" spans="1:17" ht="15" x14ac:dyDescent="0.4">
      <c r="A170" s="117">
        <v>164</v>
      </c>
      <c r="B170" s="127" t="s">
        <v>348</v>
      </c>
      <c r="C170" s="184" t="s">
        <v>345</v>
      </c>
      <c r="D170" s="113" t="s">
        <v>344</v>
      </c>
      <c r="E170" s="115" t="s">
        <v>476</v>
      </c>
      <c r="F170" s="113" t="s">
        <v>190</v>
      </c>
      <c r="G170" s="113" t="s">
        <v>181</v>
      </c>
      <c r="H170" s="119">
        <v>23.47</v>
      </c>
      <c r="I170" s="127"/>
      <c r="J170" s="121" t="s">
        <v>154</v>
      </c>
      <c r="K170" s="120" t="s">
        <v>539</v>
      </c>
      <c r="L170" s="156">
        <v>50.4</v>
      </c>
      <c r="M170" s="114" t="e">
        <f>'STVS Unterhaltsreinigung'!$F$66</f>
        <v>#DIV/0!</v>
      </c>
      <c r="N170" s="123"/>
      <c r="O170" s="124">
        <f>Tabelle132[[#This Row],[Boden-
fläche
(m²)]]*Tabelle132[[#This Row],[Reinigungs-
tage/Jahr]]</f>
        <v>1182.8879999999999</v>
      </c>
      <c r="P170" s="124">
        <f>IFERROR(Tabelle132[[#This Row],[Reinigungs-
fläche
(m²/Jahr)]]/Tabelle132[[#This Row],[Richtwert
(m²/h)]],0)</f>
        <v>0</v>
      </c>
      <c r="Q170" s="125">
        <f>IFERROR(Tabelle132[[#This Row],[Reinigungs-
zeit
(h/Jahr)]]*Tabelle132[[#This Row],[Stunden-verr.-satz
(€)]],0)</f>
        <v>0</v>
      </c>
    </row>
    <row r="171" spans="1:17" ht="15" x14ac:dyDescent="0.4">
      <c r="A171" s="117">
        <v>165</v>
      </c>
      <c r="B171" s="127" t="s">
        <v>348</v>
      </c>
      <c r="C171" s="184" t="s">
        <v>345</v>
      </c>
      <c r="D171" s="113" t="s">
        <v>344</v>
      </c>
      <c r="E171" s="115" t="s">
        <v>477</v>
      </c>
      <c r="F171" s="113" t="s">
        <v>190</v>
      </c>
      <c r="G171" s="113" t="s">
        <v>181</v>
      </c>
      <c r="H171" s="119">
        <v>23.47</v>
      </c>
      <c r="I171" s="127"/>
      <c r="J171" s="121" t="s">
        <v>154</v>
      </c>
      <c r="K171" s="120" t="s">
        <v>539</v>
      </c>
      <c r="L171" s="156">
        <v>50.4</v>
      </c>
      <c r="M171" s="114" t="e">
        <f>'STVS Unterhaltsreinigung'!$F$66</f>
        <v>#DIV/0!</v>
      </c>
      <c r="N171" s="123"/>
      <c r="O171" s="124">
        <f>Tabelle132[[#This Row],[Boden-
fläche
(m²)]]*Tabelle132[[#This Row],[Reinigungs-
tage/Jahr]]</f>
        <v>1182.8879999999999</v>
      </c>
      <c r="P171" s="124">
        <f>IFERROR(Tabelle132[[#This Row],[Reinigungs-
fläche
(m²/Jahr)]]/Tabelle132[[#This Row],[Richtwert
(m²/h)]],0)</f>
        <v>0</v>
      </c>
      <c r="Q171" s="125">
        <f>IFERROR(Tabelle132[[#This Row],[Reinigungs-
zeit
(h/Jahr)]]*Tabelle132[[#This Row],[Stunden-verr.-satz
(€)]],0)</f>
        <v>0</v>
      </c>
    </row>
    <row r="172" spans="1:17" ht="15" x14ac:dyDescent="0.4">
      <c r="A172" s="117">
        <v>166</v>
      </c>
      <c r="B172" s="127" t="s">
        <v>348</v>
      </c>
      <c r="C172" s="184" t="s">
        <v>345</v>
      </c>
      <c r="D172" s="113" t="s">
        <v>344</v>
      </c>
      <c r="E172" s="115" t="s">
        <v>478</v>
      </c>
      <c r="F172" s="113" t="s">
        <v>190</v>
      </c>
      <c r="G172" s="113" t="s">
        <v>181</v>
      </c>
      <c r="H172" s="119">
        <v>23.47</v>
      </c>
      <c r="I172" s="127"/>
      <c r="J172" s="121" t="s">
        <v>154</v>
      </c>
      <c r="K172" s="120" t="s">
        <v>539</v>
      </c>
      <c r="L172" s="156">
        <v>50.4</v>
      </c>
      <c r="M172" s="114" t="e">
        <f>'STVS Unterhaltsreinigung'!$F$66</f>
        <v>#DIV/0!</v>
      </c>
      <c r="N172" s="123"/>
      <c r="O172" s="124">
        <f>Tabelle132[[#This Row],[Boden-
fläche
(m²)]]*Tabelle132[[#This Row],[Reinigungs-
tage/Jahr]]</f>
        <v>1182.8879999999999</v>
      </c>
      <c r="P172" s="124">
        <f>IFERROR(Tabelle132[[#This Row],[Reinigungs-
fläche
(m²/Jahr)]]/Tabelle132[[#This Row],[Richtwert
(m²/h)]],0)</f>
        <v>0</v>
      </c>
      <c r="Q172" s="125">
        <f>IFERROR(Tabelle132[[#This Row],[Reinigungs-
zeit
(h/Jahr)]]*Tabelle132[[#This Row],[Stunden-verr.-satz
(€)]],0)</f>
        <v>0</v>
      </c>
    </row>
    <row r="173" spans="1:17" ht="15" x14ac:dyDescent="0.4">
      <c r="A173" s="117">
        <v>167</v>
      </c>
      <c r="B173" s="127" t="s">
        <v>348</v>
      </c>
      <c r="C173" s="184" t="s">
        <v>345</v>
      </c>
      <c r="D173" s="113" t="s">
        <v>344</v>
      </c>
      <c r="E173" s="115" t="s">
        <v>479</v>
      </c>
      <c r="F173" s="113" t="s">
        <v>190</v>
      </c>
      <c r="G173" s="113" t="s">
        <v>181</v>
      </c>
      <c r="H173" s="119">
        <v>18.75</v>
      </c>
      <c r="I173" s="127"/>
      <c r="J173" s="121" t="s">
        <v>154</v>
      </c>
      <c r="K173" s="120" t="s">
        <v>539</v>
      </c>
      <c r="L173" s="156">
        <v>50.4</v>
      </c>
      <c r="M173" s="114" t="e">
        <f>'STVS Unterhaltsreinigung'!$F$66</f>
        <v>#DIV/0!</v>
      </c>
      <c r="N173" s="123"/>
      <c r="O173" s="124">
        <f>Tabelle132[[#This Row],[Boden-
fläche
(m²)]]*Tabelle132[[#This Row],[Reinigungs-
tage/Jahr]]</f>
        <v>945</v>
      </c>
      <c r="P173" s="124">
        <f>IFERROR(Tabelle132[[#This Row],[Reinigungs-
fläche
(m²/Jahr)]]/Tabelle132[[#This Row],[Richtwert
(m²/h)]],0)</f>
        <v>0</v>
      </c>
      <c r="Q173" s="125">
        <f>IFERROR(Tabelle132[[#This Row],[Reinigungs-
zeit
(h/Jahr)]]*Tabelle132[[#This Row],[Stunden-verr.-satz
(€)]],0)</f>
        <v>0</v>
      </c>
    </row>
    <row r="174" spans="1:17" ht="15" x14ac:dyDescent="0.4">
      <c r="A174" s="117">
        <v>168</v>
      </c>
      <c r="B174" s="127" t="s">
        <v>348</v>
      </c>
      <c r="C174" s="184" t="s">
        <v>345</v>
      </c>
      <c r="D174" s="113" t="s">
        <v>344</v>
      </c>
      <c r="E174" s="115" t="s">
        <v>480</v>
      </c>
      <c r="F174" s="113" t="s">
        <v>190</v>
      </c>
      <c r="G174" s="113" t="s">
        <v>181</v>
      </c>
      <c r="H174" s="119">
        <v>20.66</v>
      </c>
      <c r="I174" s="127"/>
      <c r="J174" s="121" t="s">
        <v>154</v>
      </c>
      <c r="K174" s="120" t="s">
        <v>539</v>
      </c>
      <c r="L174" s="156">
        <v>50.4</v>
      </c>
      <c r="M174" s="114" t="e">
        <f>'STVS Unterhaltsreinigung'!$F$66</f>
        <v>#DIV/0!</v>
      </c>
      <c r="N174" s="123"/>
      <c r="O174" s="124">
        <f>Tabelle132[[#This Row],[Boden-
fläche
(m²)]]*Tabelle132[[#This Row],[Reinigungs-
tage/Jahr]]</f>
        <v>1041.2639999999999</v>
      </c>
      <c r="P174" s="124">
        <f>IFERROR(Tabelle132[[#This Row],[Reinigungs-
fläche
(m²/Jahr)]]/Tabelle132[[#This Row],[Richtwert
(m²/h)]],0)</f>
        <v>0</v>
      </c>
      <c r="Q174" s="125">
        <f>IFERROR(Tabelle132[[#This Row],[Reinigungs-
zeit
(h/Jahr)]]*Tabelle132[[#This Row],[Stunden-verr.-satz
(€)]],0)</f>
        <v>0</v>
      </c>
    </row>
    <row r="175" spans="1:17" ht="15" x14ac:dyDescent="0.4">
      <c r="A175" s="117">
        <v>169</v>
      </c>
      <c r="B175" s="127" t="s">
        <v>348</v>
      </c>
      <c r="C175" s="184" t="s">
        <v>345</v>
      </c>
      <c r="D175" s="113" t="s">
        <v>344</v>
      </c>
      <c r="E175" s="115" t="s">
        <v>481</v>
      </c>
      <c r="F175" s="113" t="s">
        <v>190</v>
      </c>
      <c r="G175" s="113" t="s">
        <v>181</v>
      </c>
      <c r="H175" s="119">
        <v>20.66</v>
      </c>
      <c r="I175" s="127"/>
      <c r="J175" s="121" t="s">
        <v>154</v>
      </c>
      <c r="K175" s="120" t="s">
        <v>539</v>
      </c>
      <c r="L175" s="156">
        <v>50.4</v>
      </c>
      <c r="M175" s="114" t="e">
        <f>'STVS Unterhaltsreinigung'!$F$66</f>
        <v>#DIV/0!</v>
      </c>
      <c r="N175" s="123"/>
      <c r="O175" s="124">
        <f>Tabelle132[[#This Row],[Boden-
fläche
(m²)]]*Tabelle132[[#This Row],[Reinigungs-
tage/Jahr]]</f>
        <v>1041.2639999999999</v>
      </c>
      <c r="P175" s="124">
        <f>IFERROR(Tabelle132[[#This Row],[Reinigungs-
fläche
(m²/Jahr)]]/Tabelle132[[#This Row],[Richtwert
(m²/h)]],0)</f>
        <v>0</v>
      </c>
      <c r="Q175" s="125">
        <f>IFERROR(Tabelle132[[#This Row],[Reinigungs-
zeit
(h/Jahr)]]*Tabelle132[[#This Row],[Stunden-verr.-satz
(€)]],0)</f>
        <v>0</v>
      </c>
    </row>
    <row r="176" spans="1:17" ht="15" x14ac:dyDescent="0.4">
      <c r="A176" s="117">
        <v>170</v>
      </c>
      <c r="B176" s="127" t="s">
        <v>348</v>
      </c>
      <c r="C176" s="184" t="s">
        <v>345</v>
      </c>
      <c r="D176" s="113" t="s">
        <v>344</v>
      </c>
      <c r="E176" s="115" t="s">
        <v>482</v>
      </c>
      <c r="F176" s="113" t="s">
        <v>190</v>
      </c>
      <c r="G176" s="113" t="s">
        <v>181</v>
      </c>
      <c r="H176" s="119">
        <v>20.66</v>
      </c>
      <c r="I176" s="127"/>
      <c r="J176" s="121" t="s">
        <v>154</v>
      </c>
      <c r="K176" s="120" t="s">
        <v>539</v>
      </c>
      <c r="L176" s="156">
        <v>50.4</v>
      </c>
      <c r="M176" s="114" t="e">
        <f>'STVS Unterhaltsreinigung'!$F$66</f>
        <v>#DIV/0!</v>
      </c>
      <c r="N176" s="123"/>
      <c r="O176" s="124">
        <f>Tabelle132[[#This Row],[Boden-
fläche
(m²)]]*Tabelle132[[#This Row],[Reinigungs-
tage/Jahr]]</f>
        <v>1041.2639999999999</v>
      </c>
      <c r="P176" s="124">
        <f>IFERROR(Tabelle132[[#This Row],[Reinigungs-
fläche
(m²/Jahr)]]/Tabelle132[[#This Row],[Richtwert
(m²/h)]],0)</f>
        <v>0</v>
      </c>
      <c r="Q176" s="125">
        <f>IFERROR(Tabelle132[[#This Row],[Reinigungs-
zeit
(h/Jahr)]]*Tabelle132[[#This Row],[Stunden-verr.-satz
(€)]],0)</f>
        <v>0</v>
      </c>
    </row>
    <row r="177" spans="1:17" ht="15" x14ac:dyDescent="0.4">
      <c r="A177" s="117">
        <v>171</v>
      </c>
      <c r="B177" s="127" t="s">
        <v>348</v>
      </c>
      <c r="C177" s="184" t="s">
        <v>345</v>
      </c>
      <c r="D177" s="113" t="s">
        <v>344</v>
      </c>
      <c r="E177" s="115" t="s">
        <v>483</v>
      </c>
      <c r="F177" s="113" t="s">
        <v>190</v>
      </c>
      <c r="G177" s="113" t="s">
        <v>181</v>
      </c>
      <c r="H177" s="119">
        <v>20.66</v>
      </c>
      <c r="I177" s="127"/>
      <c r="J177" s="121" t="s">
        <v>154</v>
      </c>
      <c r="K177" s="120" t="s">
        <v>539</v>
      </c>
      <c r="L177" s="156">
        <v>50.4</v>
      </c>
      <c r="M177" s="114" t="e">
        <f>'STVS Unterhaltsreinigung'!$F$66</f>
        <v>#DIV/0!</v>
      </c>
      <c r="N177" s="123"/>
      <c r="O177" s="124">
        <f>Tabelle132[[#This Row],[Boden-
fläche
(m²)]]*Tabelle132[[#This Row],[Reinigungs-
tage/Jahr]]</f>
        <v>1041.2639999999999</v>
      </c>
      <c r="P177" s="124">
        <f>IFERROR(Tabelle132[[#This Row],[Reinigungs-
fläche
(m²/Jahr)]]/Tabelle132[[#This Row],[Richtwert
(m²/h)]],0)</f>
        <v>0</v>
      </c>
      <c r="Q177" s="125">
        <f>IFERROR(Tabelle132[[#This Row],[Reinigungs-
zeit
(h/Jahr)]]*Tabelle132[[#This Row],[Stunden-verr.-satz
(€)]],0)</f>
        <v>0</v>
      </c>
    </row>
    <row r="178" spans="1:17" ht="15" x14ac:dyDescent="0.4">
      <c r="A178" s="117">
        <v>172</v>
      </c>
      <c r="B178" s="127" t="s">
        <v>348</v>
      </c>
      <c r="C178" s="184" t="s">
        <v>345</v>
      </c>
      <c r="D178" s="113" t="s">
        <v>344</v>
      </c>
      <c r="E178" s="115" t="s">
        <v>484</v>
      </c>
      <c r="F178" s="113" t="s">
        <v>190</v>
      </c>
      <c r="G178" s="113" t="s">
        <v>181</v>
      </c>
      <c r="H178" s="119">
        <v>15.52</v>
      </c>
      <c r="I178" s="127"/>
      <c r="J178" s="121" t="s">
        <v>154</v>
      </c>
      <c r="K178" s="120" t="s">
        <v>539</v>
      </c>
      <c r="L178" s="156">
        <v>50.4</v>
      </c>
      <c r="M178" s="114" t="e">
        <f>'STVS Unterhaltsreinigung'!$F$66</f>
        <v>#DIV/0!</v>
      </c>
      <c r="N178" s="123"/>
      <c r="O178" s="124">
        <f>Tabelle132[[#This Row],[Boden-
fläche
(m²)]]*Tabelle132[[#This Row],[Reinigungs-
tage/Jahr]]</f>
        <v>782.20799999999997</v>
      </c>
      <c r="P178" s="124">
        <f>IFERROR(Tabelle132[[#This Row],[Reinigungs-
fläche
(m²/Jahr)]]/Tabelle132[[#This Row],[Richtwert
(m²/h)]],0)</f>
        <v>0</v>
      </c>
      <c r="Q178" s="125">
        <f>IFERROR(Tabelle132[[#This Row],[Reinigungs-
zeit
(h/Jahr)]]*Tabelle132[[#This Row],[Stunden-verr.-satz
(€)]],0)</f>
        <v>0</v>
      </c>
    </row>
    <row r="179" spans="1:17" ht="15" x14ac:dyDescent="0.4">
      <c r="A179" s="117">
        <v>173</v>
      </c>
      <c r="B179" s="127" t="s">
        <v>348</v>
      </c>
      <c r="C179" s="184" t="s">
        <v>345</v>
      </c>
      <c r="D179" s="113" t="s">
        <v>344</v>
      </c>
      <c r="E179" s="115" t="s">
        <v>485</v>
      </c>
      <c r="F179" s="113" t="s">
        <v>190</v>
      </c>
      <c r="G179" s="113" t="s">
        <v>181</v>
      </c>
      <c r="H179" s="119">
        <v>15.08</v>
      </c>
      <c r="I179" s="127"/>
      <c r="J179" s="121" t="s">
        <v>154</v>
      </c>
      <c r="K179" s="120" t="s">
        <v>539</v>
      </c>
      <c r="L179" s="156">
        <v>50.4</v>
      </c>
      <c r="M179" s="114" t="e">
        <f>'STVS Unterhaltsreinigung'!$F$66</f>
        <v>#DIV/0!</v>
      </c>
      <c r="N179" s="123"/>
      <c r="O179" s="124">
        <f>Tabelle132[[#This Row],[Boden-
fläche
(m²)]]*Tabelle132[[#This Row],[Reinigungs-
tage/Jahr]]</f>
        <v>760.03199999999993</v>
      </c>
      <c r="P179" s="124">
        <f>IFERROR(Tabelle132[[#This Row],[Reinigungs-
fläche
(m²/Jahr)]]/Tabelle132[[#This Row],[Richtwert
(m²/h)]],0)</f>
        <v>0</v>
      </c>
      <c r="Q179" s="125">
        <f>IFERROR(Tabelle132[[#This Row],[Reinigungs-
zeit
(h/Jahr)]]*Tabelle132[[#This Row],[Stunden-verr.-satz
(€)]],0)</f>
        <v>0</v>
      </c>
    </row>
    <row r="180" spans="1:17" ht="15" x14ac:dyDescent="0.4">
      <c r="A180" s="117">
        <v>174</v>
      </c>
      <c r="B180" s="127" t="s">
        <v>348</v>
      </c>
      <c r="C180" s="184" t="s">
        <v>345</v>
      </c>
      <c r="D180" s="113" t="s">
        <v>344</v>
      </c>
      <c r="E180" s="115" t="s">
        <v>486</v>
      </c>
      <c r="F180" s="113" t="s">
        <v>463</v>
      </c>
      <c r="G180" s="113" t="s">
        <v>181</v>
      </c>
      <c r="H180" s="119">
        <v>12.11</v>
      </c>
      <c r="I180" s="127"/>
      <c r="J180" s="121" t="s">
        <v>154</v>
      </c>
      <c r="K180" s="120" t="s">
        <v>539</v>
      </c>
      <c r="L180" s="156">
        <v>50.4</v>
      </c>
      <c r="M180" s="114" t="e">
        <f>'STVS Unterhaltsreinigung'!$F$66</f>
        <v>#DIV/0!</v>
      </c>
      <c r="N180" s="123"/>
      <c r="O180" s="124">
        <f>Tabelle132[[#This Row],[Boden-
fläche
(m²)]]*Tabelle132[[#This Row],[Reinigungs-
tage/Jahr]]</f>
        <v>610.34399999999994</v>
      </c>
      <c r="P180" s="124">
        <f>IFERROR(Tabelle132[[#This Row],[Reinigungs-
fläche
(m²/Jahr)]]/Tabelle132[[#This Row],[Richtwert
(m²/h)]],0)</f>
        <v>0</v>
      </c>
      <c r="Q180" s="125">
        <f>IFERROR(Tabelle132[[#This Row],[Reinigungs-
zeit
(h/Jahr)]]*Tabelle132[[#This Row],[Stunden-verr.-satz
(€)]],0)</f>
        <v>0</v>
      </c>
    </row>
    <row r="181" spans="1:17" ht="15" x14ac:dyDescent="0.35">
      <c r="A181" s="117">
        <v>175</v>
      </c>
      <c r="B181" s="127" t="s">
        <v>348</v>
      </c>
      <c r="C181" s="184" t="s">
        <v>345</v>
      </c>
      <c r="D181" s="113" t="s">
        <v>344</v>
      </c>
      <c r="E181" s="116" t="s">
        <v>522</v>
      </c>
      <c r="F181" s="112" t="s">
        <v>523</v>
      </c>
      <c r="G181" s="113" t="s">
        <v>141</v>
      </c>
      <c r="H181" s="143"/>
      <c r="I181" s="127"/>
      <c r="J181" s="121" t="s">
        <v>144</v>
      </c>
      <c r="K181" s="120" t="s">
        <v>338</v>
      </c>
      <c r="L181" s="120">
        <v>252</v>
      </c>
      <c r="M181" s="114" t="e">
        <f>'STVS Unterhaltsreinigung'!$F$66</f>
        <v>#DIV/0!</v>
      </c>
      <c r="N181" s="123"/>
      <c r="O181" s="124">
        <f>Tabelle132[[#This Row],[Boden-
fläche
(m²)]]*Tabelle132[[#This Row],[Reinigungs-
tage/Jahr]]</f>
        <v>0</v>
      </c>
      <c r="P181" s="124">
        <f>IFERROR(Tabelle132[[#This Row],[Reinigungs-
fläche
(m²/Jahr)]]/Tabelle132[[#This Row],[Richtwert
(m²/h)]],0)</f>
        <v>0</v>
      </c>
      <c r="Q181" s="125">
        <f>IFERROR(Tabelle132[[#This Row],[Reinigungs-
zeit
(h/Jahr)]]*Tabelle132[[#This Row],[Stunden-verr.-satz
(€)]],0)</f>
        <v>0</v>
      </c>
    </row>
    <row r="182" spans="1:17" ht="30" x14ac:dyDescent="0.4">
      <c r="A182" s="117">
        <v>176</v>
      </c>
      <c r="B182" s="127" t="s">
        <v>348</v>
      </c>
      <c r="C182" s="184" t="s">
        <v>345</v>
      </c>
      <c r="D182" s="113" t="s">
        <v>344</v>
      </c>
      <c r="E182" s="116" t="s">
        <v>524</v>
      </c>
      <c r="F182" s="113" t="s">
        <v>196</v>
      </c>
      <c r="G182" s="113" t="s">
        <v>141</v>
      </c>
      <c r="H182" s="119">
        <v>9.14</v>
      </c>
      <c r="I182" s="127"/>
      <c r="J182" s="121" t="s">
        <v>140</v>
      </c>
      <c r="K182" s="120" t="s">
        <v>338</v>
      </c>
      <c r="L182" s="120">
        <v>252</v>
      </c>
      <c r="M182" s="114" t="e">
        <f>'STVS Unterhaltsreinigung'!$F$66</f>
        <v>#DIV/0!</v>
      </c>
      <c r="N182" s="123"/>
      <c r="O182" s="124">
        <f>Tabelle132[[#This Row],[Boden-
fläche
(m²)]]*Tabelle132[[#This Row],[Reinigungs-
tage/Jahr]]</f>
        <v>2303.2800000000002</v>
      </c>
      <c r="P182" s="124">
        <f>IFERROR(Tabelle132[[#This Row],[Reinigungs-
fläche
(m²/Jahr)]]/Tabelle132[[#This Row],[Richtwert
(m²/h)]],0)</f>
        <v>0</v>
      </c>
      <c r="Q182" s="125">
        <f>IFERROR(Tabelle132[[#This Row],[Reinigungs-
zeit
(h/Jahr)]]*Tabelle132[[#This Row],[Stunden-verr.-satz
(€)]],0)</f>
        <v>0</v>
      </c>
    </row>
    <row r="183" spans="1:17" ht="30" x14ac:dyDescent="0.4">
      <c r="A183" s="117">
        <v>177</v>
      </c>
      <c r="B183" s="127" t="s">
        <v>348</v>
      </c>
      <c r="C183" s="184" t="s">
        <v>345</v>
      </c>
      <c r="D183" s="113" t="s">
        <v>344</v>
      </c>
      <c r="E183" s="116" t="s">
        <v>525</v>
      </c>
      <c r="F183" s="113" t="s">
        <v>193</v>
      </c>
      <c r="G183" s="113" t="s">
        <v>141</v>
      </c>
      <c r="H183" s="119">
        <v>7.88</v>
      </c>
      <c r="I183" s="127"/>
      <c r="J183" s="121" t="s">
        <v>140</v>
      </c>
      <c r="K183" s="120" t="s">
        <v>338</v>
      </c>
      <c r="L183" s="120">
        <v>252</v>
      </c>
      <c r="M183" s="114" t="e">
        <f>'STVS Unterhaltsreinigung'!$F$66</f>
        <v>#DIV/0!</v>
      </c>
      <c r="N183" s="123"/>
      <c r="O183" s="124">
        <f>Tabelle132[[#This Row],[Boden-
fläche
(m²)]]*Tabelle132[[#This Row],[Reinigungs-
tage/Jahr]]</f>
        <v>1985.76</v>
      </c>
      <c r="P183" s="124">
        <f>IFERROR(Tabelle132[[#This Row],[Reinigungs-
fläche
(m²/Jahr)]]/Tabelle132[[#This Row],[Richtwert
(m²/h)]],0)</f>
        <v>0</v>
      </c>
      <c r="Q183" s="125">
        <f>IFERROR(Tabelle132[[#This Row],[Reinigungs-
zeit
(h/Jahr)]]*Tabelle132[[#This Row],[Stunden-verr.-satz
(€)]],0)</f>
        <v>0</v>
      </c>
    </row>
    <row r="184" spans="1:17" ht="15" x14ac:dyDescent="0.4">
      <c r="A184" s="117">
        <v>178</v>
      </c>
      <c r="B184" s="127" t="s">
        <v>348</v>
      </c>
      <c r="C184" s="184" t="s">
        <v>345</v>
      </c>
      <c r="D184" s="113" t="s">
        <v>344</v>
      </c>
      <c r="E184" s="115" t="s">
        <v>179</v>
      </c>
      <c r="F184" s="112" t="s">
        <v>526</v>
      </c>
      <c r="G184" s="113" t="s">
        <v>181</v>
      </c>
      <c r="H184" s="119">
        <v>73.37</v>
      </c>
      <c r="I184" s="127"/>
      <c r="J184" s="121" t="s">
        <v>143</v>
      </c>
      <c r="K184" s="120" t="s">
        <v>338</v>
      </c>
      <c r="L184" s="120">
        <v>252</v>
      </c>
      <c r="M184" s="114" t="e">
        <f>'STVS Unterhaltsreinigung'!$F$66</f>
        <v>#DIV/0!</v>
      </c>
      <c r="N184" s="123"/>
      <c r="O184" s="124">
        <f>Tabelle132[[#This Row],[Boden-
fläche
(m²)]]*Tabelle132[[#This Row],[Reinigungs-
tage/Jahr]]</f>
        <v>18489.240000000002</v>
      </c>
      <c r="P184" s="124">
        <f>IFERROR(Tabelle132[[#This Row],[Reinigungs-
fläche
(m²/Jahr)]]/Tabelle132[[#This Row],[Richtwert
(m²/h)]],0)</f>
        <v>0</v>
      </c>
      <c r="Q184" s="125">
        <f>IFERROR(Tabelle132[[#This Row],[Reinigungs-
zeit
(h/Jahr)]]*Tabelle132[[#This Row],[Stunden-verr.-satz
(€)]],0)</f>
        <v>0</v>
      </c>
    </row>
    <row r="185" spans="1:17" ht="15" x14ac:dyDescent="0.4">
      <c r="A185" s="117">
        <v>179</v>
      </c>
      <c r="B185" s="127" t="s">
        <v>348</v>
      </c>
      <c r="C185" s="184" t="s">
        <v>345</v>
      </c>
      <c r="D185" s="113" t="s">
        <v>344</v>
      </c>
      <c r="E185" s="115" t="s">
        <v>110</v>
      </c>
      <c r="F185" s="113" t="s">
        <v>487</v>
      </c>
      <c r="G185" s="113" t="s">
        <v>366</v>
      </c>
      <c r="H185" s="119">
        <v>8.93</v>
      </c>
      <c r="I185" s="127"/>
      <c r="J185" s="121" t="s">
        <v>140</v>
      </c>
      <c r="K185" s="120" t="s">
        <v>338</v>
      </c>
      <c r="L185" s="120">
        <v>252</v>
      </c>
      <c r="M185" s="114" t="e">
        <f>'STVS Unterhaltsreinigung'!$F$66</f>
        <v>#DIV/0!</v>
      </c>
      <c r="N185" s="123"/>
      <c r="O185" s="124">
        <f>Tabelle132[[#This Row],[Boden-
fläche
(m²)]]*Tabelle132[[#This Row],[Reinigungs-
tage/Jahr]]</f>
        <v>2250.36</v>
      </c>
      <c r="P185" s="124">
        <f>IFERROR(Tabelle132[[#This Row],[Reinigungs-
fläche
(m²/Jahr)]]/Tabelle132[[#This Row],[Richtwert
(m²/h)]],0)</f>
        <v>0</v>
      </c>
      <c r="Q185" s="125">
        <f>IFERROR(Tabelle132[[#This Row],[Reinigungs-
zeit
(h/Jahr)]]*Tabelle132[[#This Row],[Stunden-verr.-satz
(€)]],0)</f>
        <v>0</v>
      </c>
    </row>
    <row r="186" spans="1:17" ht="15" x14ac:dyDescent="0.4">
      <c r="A186" s="117">
        <v>180</v>
      </c>
      <c r="B186" s="127" t="s">
        <v>348</v>
      </c>
      <c r="C186" s="184" t="s">
        <v>345</v>
      </c>
      <c r="D186" s="113" t="s">
        <v>344</v>
      </c>
      <c r="E186" s="139" t="s">
        <v>527</v>
      </c>
      <c r="F186" s="138" t="s">
        <v>184</v>
      </c>
      <c r="G186" s="138" t="s">
        <v>141</v>
      </c>
      <c r="H186" s="136">
        <v>7.85</v>
      </c>
      <c r="I186" s="127"/>
      <c r="J186" s="121" t="s">
        <v>144</v>
      </c>
      <c r="K186" s="120" t="s">
        <v>338</v>
      </c>
      <c r="L186" s="120">
        <v>252</v>
      </c>
      <c r="M186" s="114" t="e">
        <f>'STVS Unterhaltsreinigung'!$F$66</f>
        <v>#DIV/0!</v>
      </c>
      <c r="N186" s="123"/>
      <c r="O186" s="124">
        <f>Tabelle132[[#This Row],[Boden-
fläche
(m²)]]*Tabelle132[[#This Row],[Reinigungs-
tage/Jahr]]</f>
        <v>1978.1999999999998</v>
      </c>
      <c r="P186" s="124">
        <f>IFERROR(Tabelle132[[#This Row],[Reinigungs-
fläche
(m²/Jahr)]]/Tabelle132[[#This Row],[Richtwert
(m²/h)]],0)</f>
        <v>0</v>
      </c>
      <c r="Q186" s="125">
        <f>IFERROR(Tabelle132[[#This Row],[Reinigungs-
zeit
(h/Jahr)]]*Tabelle132[[#This Row],[Stunden-verr.-satz
(€)]],0)</f>
        <v>0</v>
      </c>
    </row>
    <row r="187" spans="1:17" ht="30" x14ac:dyDescent="0.4">
      <c r="A187" s="117">
        <v>181</v>
      </c>
      <c r="B187" s="127" t="s">
        <v>348</v>
      </c>
      <c r="C187" s="184" t="s">
        <v>345</v>
      </c>
      <c r="D187" s="113" t="s">
        <v>344</v>
      </c>
      <c r="E187" s="139" t="s">
        <v>528</v>
      </c>
      <c r="F187" s="138" t="s">
        <v>197</v>
      </c>
      <c r="G187" s="138" t="s">
        <v>141</v>
      </c>
      <c r="H187" s="136">
        <v>10.48</v>
      </c>
      <c r="I187" s="127"/>
      <c r="J187" s="121" t="s">
        <v>140</v>
      </c>
      <c r="K187" s="120" t="s">
        <v>338</v>
      </c>
      <c r="L187" s="120">
        <v>252</v>
      </c>
      <c r="M187" s="114" t="e">
        <f>'STVS Unterhaltsreinigung'!$F$66</f>
        <v>#DIV/0!</v>
      </c>
      <c r="N187" s="123"/>
      <c r="O187" s="124">
        <f>Tabelle132[[#This Row],[Boden-
fläche
(m²)]]*Tabelle132[[#This Row],[Reinigungs-
tage/Jahr]]</f>
        <v>2640.96</v>
      </c>
      <c r="P187" s="124">
        <f>IFERROR(Tabelle132[[#This Row],[Reinigungs-
fläche
(m²/Jahr)]]/Tabelle132[[#This Row],[Richtwert
(m²/h)]],0)</f>
        <v>0</v>
      </c>
      <c r="Q187" s="125">
        <f>IFERROR(Tabelle132[[#This Row],[Reinigungs-
zeit
(h/Jahr)]]*Tabelle132[[#This Row],[Stunden-verr.-satz
(€)]],0)</f>
        <v>0</v>
      </c>
    </row>
    <row r="188" spans="1:17" ht="30" x14ac:dyDescent="0.4">
      <c r="A188" s="117">
        <v>182</v>
      </c>
      <c r="B188" s="127" t="s">
        <v>348</v>
      </c>
      <c r="C188" s="184" t="s">
        <v>345</v>
      </c>
      <c r="D188" s="113" t="s">
        <v>344</v>
      </c>
      <c r="E188" s="139" t="s">
        <v>529</v>
      </c>
      <c r="F188" s="138" t="s">
        <v>194</v>
      </c>
      <c r="G188" s="138" t="s">
        <v>141</v>
      </c>
      <c r="H188" s="136">
        <v>5.68</v>
      </c>
      <c r="I188" s="127"/>
      <c r="J188" s="121" t="s">
        <v>140</v>
      </c>
      <c r="K188" s="120" t="s">
        <v>338</v>
      </c>
      <c r="L188" s="120">
        <v>252</v>
      </c>
      <c r="M188" s="114" t="e">
        <f>'STVS Unterhaltsreinigung'!$F$66</f>
        <v>#DIV/0!</v>
      </c>
      <c r="N188" s="123"/>
      <c r="O188" s="124">
        <f>Tabelle132[[#This Row],[Boden-
fläche
(m²)]]*Tabelle132[[#This Row],[Reinigungs-
tage/Jahr]]</f>
        <v>1431.36</v>
      </c>
      <c r="P188" s="124">
        <f>IFERROR(Tabelle132[[#This Row],[Reinigungs-
fläche
(m²/Jahr)]]/Tabelle132[[#This Row],[Richtwert
(m²/h)]],0)</f>
        <v>0</v>
      </c>
      <c r="Q188" s="125">
        <f>IFERROR(Tabelle132[[#This Row],[Reinigungs-
zeit
(h/Jahr)]]*Tabelle132[[#This Row],[Stunden-verr.-satz
(€)]],0)</f>
        <v>0</v>
      </c>
    </row>
    <row r="189" spans="1:17" ht="15" x14ac:dyDescent="0.4">
      <c r="A189" s="117">
        <v>183</v>
      </c>
      <c r="B189" s="127" t="s">
        <v>348</v>
      </c>
      <c r="C189" s="184" t="s">
        <v>345</v>
      </c>
      <c r="D189" s="113" t="s">
        <v>344</v>
      </c>
      <c r="E189" s="134" t="s">
        <v>488</v>
      </c>
      <c r="F189" s="138" t="s">
        <v>489</v>
      </c>
      <c r="G189" s="138" t="s">
        <v>366</v>
      </c>
      <c r="H189" s="136">
        <v>4.58</v>
      </c>
      <c r="I189" s="127"/>
      <c r="J189" s="121" t="s">
        <v>142</v>
      </c>
      <c r="K189" s="120" t="s">
        <v>183</v>
      </c>
      <c r="L189" s="120">
        <v>0</v>
      </c>
      <c r="M189" s="114" t="e">
        <f>'STVS Unterhaltsreinigung'!$F$66</f>
        <v>#DIV/0!</v>
      </c>
      <c r="N189" s="123"/>
      <c r="O189" s="124">
        <f>Tabelle132[[#This Row],[Boden-
fläche
(m²)]]*Tabelle132[[#This Row],[Reinigungs-
tage/Jahr]]</f>
        <v>0</v>
      </c>
      <c r="P189" s="124">
        <f>IFERROR(Tabelle132[[#This Row],[Reinigungs-
fläche
(m²/Jahr)]]/Tabelle132[[#This Row],[Richtwert
(m²/h)]],0)</f>
        <v>0</v>
      </c>
      <c r="Q189" s="125">
        <f>IFERROR(Tabelle132[[#This Row],[Reinigungs-
zeit
(h/Jahr)]]*Tabelle132[[#This Row],[Stunden-verr.-satz
(€)]],0)</f>
        <v>0</v>
      </c>
    </row>
    <row r="190" spans="1:17" ht="15" x14ac:dyDescent="0.4">
      <c r="A190" s="117">
        <v>184</v>
      </c>
      <c r="B190" s="127" t="s">
        <v>348</v>
      </c>
      <c r="C190" s="184" t="s">
        <v>345</v>
      </c>
      <c r="D190" s="113" t="s">
        <v>347</v>
      </c>
      <c r="E190" s="115" t="s">
        <v>490</v>
      </c>
      <c r="F190" s="113" t="s">
        <v>190</v>
      </c>
      <c r="G190" s="113" t="s">
        <v>181</v>
      </c>
      <c r="H190" s="130">
        <v>12.6</v>
      </c>
      <c r="I190" s="127"/>
      <c r="J190" s="121" t="s">
        <v>154</v>
      </c>
      <c r="K190" s="120" t="s">
        <v>539</v>
      </c>
      <c r="L190" s="156">
        <v>50.4</v>
      </c>
      <c r="M190" s="114" t="e">
        <f>'STVS Unterhaltsreinigung'!$F$66</f>
        <v>#DIV/0!</v>
      </c>
      <c r="N190" s="123"/>
      <c r="O190" s="124">
        <f>Tabelle132[[#This Row],[Boden-
fläche
(m²)]]*Tabelle132[[#This Row],[Reinigungs-
tage/Jahr]]</f>
        <v>635.04</v>
      </c>
      <c r="P190" s="124">
        <f>IFERROR(Tabelle132[[#This Row],[Reinigungs-
fläche
(m²/Jahr)]]/Tabelle132[[#This Row],[Richtwert
(m²/h)]],0)</f>
        <v>0</v>
      </c>
      <c r="Q190" s="125">
        <f>IFERROR(Tabelle132[[#This Row],[Reinigungs-
zeit
(h/Jahr)]]*Tabelle132[[#This Row],[Stunden-verr.-satz
(€)]],0)</f>
        <v>0</v>
      </c>
    </row>
    <row r="191" spans="1:17" ht="15" x14ac:dyDescent="0.4">
      <c r="A191" s="117">
        <v>185</v>
      </c>
      <c r="B191" s="127" t="s">
        <v>348</v>
      </c>
      <c r="C191" s="184" t="s">
        <v>345</v>
      </c>
      <c r="D191" s="113" t="s">
        <v>347</v>
      </c>
      <c r="E191" s="115" t="s">
        <v>491</v>
      </c>
      <c r="F191" s="113" t="s">
        <v>190</v>
      </c>
      <c r="G191" s="113" t="s">
        <v>181</v>
      </c>
      <c r="H191" s="119">
        <v>67.77</v>
      </c>
      <c r="I191" s="127"/>
      <c r="J191" s="121" t="s">
        <v>154</v>
      </c>
      <c r="K191" s="120" t="s">
        <v>539</v>
      </c>
      <c r="L191" s="156">
        <v>50.4</v>
      </c>
      <c r="M191" s="114" t="e">
        <f>'STVS Unterhaltsreinigung'!$F$66</f>
        <v>#DIV/0!</v>
      </c>
      <c r="N191" s="123"/>
      <c r="O191" s="124">
        <f>Tabelle132[[#This Row],[Boden-
fläche
(m²)]]*Tabelle132[[#This Row],[Reinigungs-
tage/Jahr]]</f>
        <v>3415.6079999999997</v>
      </c>
      <c r="P191" s="124">
        <f>IFERROR(Tabelle132[[#This Row],[Reinigungs-
fläche
(m²/Jahr)]]/Tabelle132[[#This Row],[Richtwert
(m²/h)]],0)</f>
        <v>0</v>
      </c>
      <c r="Q191" s="125">
        <f>IFERROR(Tabelle132[[#This Row],[Reinigungs-
zeit
(h/Jahr)]]*Tabelle132[[#This Row],[Stunden-verr.-satz
(€)]],0)</f>
        <v>0</v>
      </c>
    </row>
    <row r="192" spans="1:17" ht="30" x14ac:dyDescent="0.4">
      <c r="A192" s="117">
        <v>186</v>
      </c>
      <c r="B192" s="127" t="s">
        <v>348</v>
      </c>
      <c r="C192" s="184" t="s">
        <v>345</v>
      </c>
      <c r="D192" s="113" t="s">
        <v>347</v>
      </c>
      <c r="E192" s="116" t="s">
        <v>530</v>
      </c>
      <c r="F192" s="113" t="s">
        <v>190</v>
      </c>
      <c r="G192" s="113" t="s">
        <v>181</v>
      </c>
      <c r="H192" s="119">
        <v>34.119999999999997</v>
      </c>
      <c r="I192" s="127"/>
      <c r="J192" s="121" t="s">
        <v>154</v>
      </c>
      <c r="K192" s="120" t="s">
        <v>539</v>
      </c>
      <c r="L192" s="156">
        <v>50.4</v>
      </c>
      <c r="M192" s="114" t="e">
        <f>'STVS Unterhaltsreinigung'!$F$66</f>
        <v>#DIV/0!</v>
      </c>
      <c r="N192" s="123"/>
      <c r="O192" s="124">
        <f>Tabelle132[[#This Row],[Boden-
fläche
(m²)]]*Tabelle132[[#This Row],[Reinigungs-
tage/Jahr]]</f>
        <v>1719.6479999999999</v>
      </c>
      <c r="P192" s="124">
        <f>IFERROR(Tabelle132[[#This Row],[Reinigungs-
fläche
(m²/Jahr)]]/Tabelle132[[#This Row],[Richtwert
(m²/h)]],0)</f>
        <v>0</v>
      </c>
      <c r="Q192" s="125">
        <f>IFERROR(Tabelle132[[#This Row],[Reinigungs-
zeit
(h/Jahr)]]*Tabelle132[[#This Row],[Stunden-verr.-satz
(€)]],0)</f>
        <v>0</v>
      </c>
    </row>
    <row r="193" spans="1:17" ht="15" x14ac:dyDescent="0.4">
      <c r="A193" s="117">
        <v>187</v>
      </c>
      <c r="B193" s="127" t="s">
        <v>348</v>
      </c>
      <c r="C193" s="184" t="s">
        <v>345</v>
      </c>
      <c r="D193" s="113" t="s">
        <v>347</v>
      </c>
      <c r="E193" s="115" t="s">
        <v>492</v>
      </c>
      <c r="F193" s="113" t="s">
        <v>190</v>
      </c>
      <c r="G193" s="113" t="s">
        <v>181</v>
      </c>
      <c r="H193" s="119">
        <v>31.56</v>
      </c>
      <c r="I193" s="127"/>
      <c r="J193" s="121" t="s">
        <v>154</v>
      </c>
      <c r="K193" s="120" t="s">
        <v>539</v>
      </c>
      <c r="L193" s="156">
        <v>50.4</v>
      </c>
      <c r="M193" s="114" t="e">
        <f>'STVS Unterhaltsreinigung'!$F$66</f>
        <v>#DIV/0!</v>
      </c>
      <c r="N193" s="123"/>
      <c r="O193" s="124">
        <f>Tabelle132[[#This Row],[Boden-
fläche
(m²)]]*Tabelle132[[#This Row],[Reinigungs-
tage/Jahr]]</f>
        <v>1590.6239999999998</v>
      </c>
      <c r="P193" s="124">
        <f>IFERROR(Tabelle132[[#This Row],[Reinigungs-
fläche
(m²/Jahr)]]/Tabelle132[[#This Row],[Richtwert
(m²/h)]],0)</f>
        <v>0</v>
      </c>
      <c r="Q193" s="125">
        <f>IFERROR(Tabelle132[[#This Row],[Reinigungs-
zeit
(h/Jahr)]]*Tabelle132[[#This Row],[Stunden-verr.-satz
(€)]],0)</f>
        <v>0</v>
      </c>
    </row>
    <row r="194" spans="1:17" ht="30" x14ac:dyDescent="0.4">
      <c r="A194" s="117">
        <v>188</v>
      </c>
      <c r="B194" s="127" t="s">
        <v>348</v>
      </c>
      <c r="C194" s="184" t="s">
        <v>345</v>
      </c>
      <c r="D194" s="113" t="s">
        <v>347</v>
      </c>
      <c r="E194" s="116" t="s">
        <v>531</v>
      </c>
      <c r="F194" s="113" t="s">
        <v>196</v>
      </c>
      <c r="G194" s="113" t="s">
        <v>141</v>
      </c>
      <c r="H194" s="119">
        <v>4.84</v>
      </c>
      <c r="I194" s="127"/>
      <c r="J194" s="121" t="s">
        <v>140</v>
      </c>
      <c r="K194" s="120" t="s">
        <v>338</v>
      </c>
      <c r="L194" s="120">
        <v>252</v>
      </c>
      <c r="M194" s="114" t="e">
        <f>'STVS Unterhaltsreinigung'!$F$66</f>
        <v>#DIV/0!</v>
      </c>
      <c r="N194" s="123"/>
      <c r="O194" s="124">
        <f>Tabelle132[[#This Row],[Boden-
fläche
(m²)]]*Tabelle132[[#This Row],[Reinigungs-
tage/Jahr]]</f>
        <v>1219.68</v>
      </c>
      <c r="P194" s="124">
        <f>IFERROR(Tabelle132[[#This Row],[Reinigungs-
fläche
(m²/Jahr)]]/Tabelle132[[#This Row],[Richtwert
(m²/h)]],0)</f>
        <v>0</v>
      </c>
      <c r="Q194" s="125">
        <f>IFERROR(Tabelle132[[#This Row],[Reinigungs-
zeit
(h/Jahr)]]*Tabelle132[[#This Row],[Stunden-verr.-satz
(€)]],0)</f>
        <v>0</v>
      </c>
    </row>
    <row r="195" spans="1:17" ht="30" x14ac:dyDescent="0.4">
      <c r="A195" s="117">
        <v>189</v>
      </c>
      <c r="B195" s="127" t="s">
        <v>348</v>
      </c>
      <c r="C195" s="184" t="s">
        <v>345</v>
      </c>
      <c r="D195" s="113" t="s">
        <v>347</v>
      </c>
      <c r="E195" s="116" t="s">
        <v>532</v>
      </c>
      <c r="F195" s="113" t="s">
        <v>193</v>
      </c>
      <c r="G195" s="113" t="s">
        <v>141</v>
      </c>
      <c r="H195" s="119">
        <v>5.29</v>
      </c>
      <c r="I195" s="127"/>
      <c r="J195" s="121" t="s">
        <v>140</v>
      </c>
      <c r="K195" s="120" t="s">
        <v>338</v>
      </c>
      <c r="L195" s="120">
        <v>252</v>
      </c>
      <c r="M195" s="114" t="e">
        <f>'STVS Unterhaltsreinigung'!$F$66</f>
        <v>#DIV/0!</v>
      </c>
      <c r="N195" s="123"/>
      <c r="O195" s="124">
        <f>Tabelle132[[#This Row],[Boden-
fläche
(m²)]]*Tabelle132[[#This Row],[Reinigungs-
tage/Jahr]]</f>
        <v>1333.08</v>
      </c>
      <c r="P195" s="124">
        <f>IFERROR(Tabelle132[[#This Row],[Reinigungs-
fläche
(m²/Jahr)]]/Tabelle132[[#This Row],[Richtwert
(m²/h)]],0)</f>
        <v>0</v>
      </c>
      <c r="Q195" s="125">
        <f>IFERROR(Tabelle132[[#This Row],[Reinigungs-
zeit
(h/Jahr)]]*Tabelle132[[#This Row],[Stunden-verr.-satz
(€)]],0)</f>
        <v>0</v>
      </c>
    </row>
    <row r="196" spans="1:17" ht="15" x14ac:dyDescent="0.4">
      <c r="A196" s="117">
        <v>190</v>
      </c>
      <c r="B196" s="127" t="s">
        <v>348</v>
      </c>
      <c r="C196" s="184" t="s">
        <v>345</v>
      </c>
      <c r="D196" s="113" t="s">
        <v>347</v>
      </c>
      <c r="E196" s="116" t="s">
        <v>533</v>
      </c>
      <c r="F196" s="113" t="s">
        <v>184</v>
      </c>
      <c r="G196" s="113" t="s">
        <v>141</v>
      </c>
      <c r="H196" s="119">
        <v>11.94</v>
      </c>
      <c r="I196" s="127"/>
      <c r="J196" s="121" t="s">
        <v>144</v>
      </c>
      <c r="K196" s="120" t="s">
        <v>338</v>
      </c>
      <c r="L196" s="120">
        <v>252</v>
      </c>
      <c r="M196" s="114" t="e">
        <f>'STVS Unterhaltsreinigung'!$F$66</f>
        <v>#DIV/0!</v>
      </c>
      <c r="N196" s="123"/>
      <c r="O196" s="124">
        <f>Tabelle132[[#This Row],[Boden-
fläche
(m²)]]*Tabelle132[[#This Row],[Reinigungs-
tage/Jahr]]</f>
        <v>3008.8799999999997</v>
      </c>
      <c r="P196" s="124">
        <f>IFERROR(Tabelle132[[#This Row],[Reinigungs-
fläche
(m²/Jahr)]]/Tabelle132[[#This Row],[Richtwert
(m²/h)]],0)</f>
        <v>0</v>
      </c>
      <c r="Q196" s="125">
        <f>IFERROR(Tabelle132[[#This Row],[Reinigungs-
zeit
(h/Jahr)]]*Tabelle132[[#This Row],[Stunden-verr.-satz
(€)]],0)</f>
        <v>0</v>
      </c>
    </row>
    <row r="197" spans="1:17" ht="30" x14ac:dyDescent="0.4">
      <c r="A197" s="117">
        <v>191</v>
      </c>
      <c r="B197" s="127" t="s">
        <v>348</v>
      </c>
      <c r="C197" s="184" t="s">
        <v>345</v>
      </c>
      <c r="D197" s="113" t="s">
        <v>347</v>
      </c>
      <c r="E197" s="116" t="s">
        <v>534</v>
      </c>
      <c r="F197" s="113" t="s">
        <v>493</v>
      </c>
      <c r="G197" s="113" t="s">
        <v>141</v>
      </c>
      <c r="H197" s="119">
        <v>1.94</v>
      </c>
      <c r="I197" s="127"/>
      <c r="J197" s="121" t="s">
        <v>140</v>
      </c>
      <c r="K197" s="120" t="s">
        <v>338</v>
      </c>
      <c r="L197" s="120">
        <v>252</v>
      </c>
      <c r="M197" s="114" t="e">
        <f>'STVS Unterhaltsreinigung'!$F$66</f>
        <v>#DIV/0!</v>
      </c>
      <c r="N197" s="123"/>
      <c r="O197" s="124">
        <f>Tabelle132[[#This Row],[Boden-
fläche
(m²)]]*Tabelle132[[#This Row],[Reinigungs-
tage/Jahr]]</f>
        <v>488.88</v>
      </c>
      <c r="P197" s="124">
        <f>IFERROR(Tabelle132[[#This Row],[Reinigungs-
fläche
(m²/Jahr)]]/Tabelle132[[#This Row],[Richtwert
(m²/h)]],0)</f>
        <v>0</v>
      </c>
      <c r="Q197" s="125">
        <f>IFERROR(Tabelle132[[#This Row],[Reinigungs-
zeit
(h/Jahr)]]*Tabelle132[[#This Row],[Stunden-verr.-satz
(€)]],0)</f>
        <v>0</v>
      </c>
    </row>
    <row r="198" spans="1:17" ht="15" x14ac:dyDescent="0.4">
      <c r="A198" s="117">
        <v>192</v>
      </c>
      <c r="B198" s="127" t="s">
        <v>348</v>
      </c>
      <c r="C198" s="184" t="s">
        <v>345</v>
      </c>
      <c r="D198" s="113" t="s">
        <v>347</v>
      </c>
      <c r="E198" s="115" t="s">
        <v>494</v>
      </c>
      <c r="F198" s="113" t="s">
        <v>179</v>
      </c>
      <c r="G198" s="113" t="s">
        <v>181</v>
      </c>
      <c r="H198" s="119">
        <v>22.17</v>
      </c>
      <c r="I198" s="127"/>
      <c r="J198" s="121" t="s">
        <v>143</v>
      </c>
      <c r="K198" s="120" t="s">
        <v>338</v>
      </c>
      <c r="L198" s="120">
        <v>252</v>
      </c>
      <c r="M198" s="114" t="e">
        <f>'STVS Unterhaltsreinigung'!$F$66</f>
        <v>#DIV/0!</v>
      </c>
      <c r="N198" s="123"/>
      <c r="O198" s="124">
        <f>Tabelle132[[#This Row],[Boden-
fläche
(m²)]]*Tabelle132[[#This Row],[Reinigungs-
tage/Jahr]]</f>
        <v>5586.84</v>
      </c>
      <c r="P198" s="124">
        <f>IFERROR(Tabelle132[[#This Row],[Reinigungs-
fläche
(m²/Jahr)]]/Tabelle132[[#This Row],[Richtwert
(m²/h)]],0)</f>
        <v>0</v>
      </c>
      <c r="Q198" s="125">
        <f>IFERROR(Tabelle132[[#This Row],[Reinigungs-
zeit
(h/Jahr)]]*Tabelle132[[#This Row],[Stunden-verr.-satz
(€)]],0)</f>
        <v>0</v>
      </c>
    </row>
    <row r="199" spans="1:17" ht="30" x14ac:dyDescent="0.4">
      <c r="A199" s="117">
        <v>193</v>
      </c>
      <c r="B199" s="127" t="s">
        <v>348</v>
      </c>
      <c r="C199" s="184" t="s">
        <v>345</v>
      </c>
      <c r="D199" s="113" t="s">
        <v>347</v>
      </c>
      <c r="E199" s="116" t="s">
        <v>535</v>
      </c>
      <c r="F199" s="113" t="s">
        <v>179</v>
      </c>
      <c r="G199" s="113" t="s">
        <v>181</v>
      </c>
      <c r="H199" s="119">
        <v>7.79</v>
      </c>
      <c r="I199" s="127"/>
      <c r="J199" s="121" t="s">
        <v>143</v>
      </c>
      <c r="K199" s="120" t="s">
        <v>338</v>
      </c>
      <c r="L199" s="120">
        <v>252</v>
      </c>
      <c r="M199" s="114" t="e">
        <f>'STVS Unterhaltsreinigung'!$F$66</f>
        <v>#DIV/0!</v>
      </c>
      <c r="N199" s="123"/>
      <c r="O199" s="124">
        <f>Tabelle132[[#This Row],[Boden-
fläche
(m²)]]*Tabelle132[[#This Row],[Reinigungs-
tage/Jahr]]</f>
        <v>1963.08</v>
      </c>
      <c r="P199" s="124">
        <f>IFERROR(Tabelle132[[#This Row],[Reinigungs-
fläche
(m²/Jahr)]]/Tabelle132[[#This Row],[Richtwert
(m²/h)]],0)</f>
        <v>0</v>
      </c>
      <c r="Q199" s="125">
        <f>IFERROR(Tabelle132[[#This Row],[Reinigungs-
zeit
(h/Jahr)]]*Tabelle132[[#This Row],[Stunden-verr.-satz
(€)]],0)</f>
        <v>0</v>
      </c>
    </row>
    <row r="200" spans="1:17" ht="15" x14ac:dyDescent="0.4">
      <c r="A200" s="117">
        <v>194</v>
      </c>
      <c r="B200" s="127" t="s">
        <v>348</v>
      </c>
      <c r="C200" s="184" t="s">
        <v>346</v>
      </c>
      <c r="D200" s="113" t="s">
        <v>344</v>
      </c>
      <c r="E200" s="115" t="s">
        <v>495</v>
      </c>
      <c r="F200" s="112" t="s">
        <v>536</v>
      </c>
      <c r="G200" s="113" t="s">
        <v>141</v>
      </c>
      <c r="H200" s="119">
        <v>1.99</v>
      </c>
      <c r="I200" s="127"/>
      <c r="J200" s="121" t="s">
        <v>144</v>
      </c>
      <c r="K200" s="120" t="s">
        <v>338</v>
      </c>
      <c r="L200" s="120">
        <v>252</v>
      </c>
      <c r="M200" s="114" t="e">
        <f>'STVS Unterhaltsreinigung'!$F$66</f>
        <v>#DIV/0!</v>
      </c>
      <c r="N200" s="123"/>
      <c r="O200" s="124">
        <f>Tabelle132[[#This Row],[Boden-
fläche
(m²)]]*Tabelle132[[#This Row],[Reinigungs-
tage/Jahr]]</f>
        <v>501.48</v>
      </c>
      <c r="P200" s="124">
        <f>IFERROR(Tabelle132[[#This Row],[Reinigungs-
fläche
(m²/Jahr)]]/Tabelle132[[#This Row],[Richtwert
(m²/h)]],0)</f>
        <v>0</v>
      </c>
      <c r="Q200" s="125">
        <f>IFERROR(Tabelle132[[#This Row],[Reinigungs-
zeit
(h/Jahr)]]*Tabelle132[[#This Row],[Stunden-verr.-satz
(€)]],0)</f>
        <v>0</v>
      </c>
    </row>
    <row r="201" spans="1:17" ht="15" x14ac:dyDescent="0.4">
      <c r="A201" s="117">
        <v>195</v>
      </c>
      <c r="B201" s="127" t="s">
        <v>348</v>
      </c>
      <c r="C201" s="184" t="s">
        <v>346</v>
      </c>
      <c r="D201" s="113" t="s">
        <v>344</v>
      </c>
      <c r="E201" s="115" t="s">
        <v>496</v>
      </c>
      <c r="F201" s="113" t="s">
        <v>194</v>
      </c>
      <c r="G201" s="113" t="s">
        <v>141</v>
      </c>
      <c r="H201" s="119">
        <v>4.1900000000000004</v>
      </c>
      <c r="I201" s="127"/>
      <c r="J201" s="121" t="s">
        <v>140</v>
      </c>
      <c r="K201" s="120" t="s">
        <v>338</v>
      </c>
      <c r="L201" s="120">
        <v>252</v>
      </c>
      <c r="M201" s="114" t="e">
        <f>'STVS Unterhaltsreinigung'!$F$66</f>
        <v>#DIV/0!</v>
      </c>
      <c r="N201" s="123"/>
      <c r="O201" s="124">
        <f>Tabelle132[[#This Row],[Boden-
fläche
(m²)]]*Tabelle132[[#This Row],[Reinigungs-
tage/Jahr]]</f>
        <v>1055.8800000000001</v>
      </c>
      <c r="P201" s="124">
        <f>IFERROR(Tabelle132[[#This Row],[Reinigungs-
fläche
(m²/Jahr)]]/Tabelle132[[#This Row],[Richtwert
(m²/h)]],0)</f>
        <v>0</v>
      </c>
      <c r="Q201" s="125">
        <f>IFERROR(Tabelle132[[#This Row],[Reinigungs-
zeit
(h/Jahr)]]*Tabelle132[[#This Row],[Stunden-verr.-satz
(€)]],0)</f>
        <v>0</v>
      </c>
    </row>
    <row r="202" spans="1:17" ht="15" x14ac:dyDescent="0.4">
      <c r="A202" s="117">
        <v>196</v>
      </c>
      <c r="B202" s="127" t="s">
        <v>348</v>
      </c>
      <c r="C202" s="184" t="s">
        <v>346</v>
      </c>
      <c r="D202" s="113" t="s">
        <v>344</v>
      </c>
      <c r="E202" s="115" t="s">
        <v>497</v>
      </c>
      <c r="F202" s="113" t="s">
        <v>197</v>
      </c>
      <c r="G202" s="113" t="s">
        <v>141</v>
      </c>
      <c r="H202" s="119">
        <v>2.97</v>
      </c>
      <c r="I202" s="127"/>
      <c r="J202" s="121" t="s">
        <v>140</v>
      </c>
      <c r="K202" s="120" t="s">
        <v>338</v>
      </c>
      <c r="L202" s="120">
        <v>252</v>
      </c>
      <c r="M202" s="114" t="e">
        <f>'STVS Unterhaltsreinigung'!$F$66</f>
        <v>#DIV/0!</v>
      </c>
      <c r="N202" s="123"/>
      <c r="O202" s="124">
        <f>Tabelle132[[#This Row],[Boden-
fläche
(m²)]]*Tabelle132[[#This Row],[Reinigungs-
tage/Jahr]]</f>
        <v>748.44</v>
      </c>
      <c r="P202" s="124">
        <f>IFERROR(Tabelle132[[#This Row],[Reinigungs-
fläche
(m²/Jahr)]]/Tabelle132[[#This Row],[Richtwert
(m²/h)]],0)</f>
        <v>0</v>
      </c>
      <c r="Q202" s="125">
        <f>IFERROR(Tabelle132[[#This Row],[Reinigungs-
zeit
(h/Jahr)]]*Tabelle132[[#This Row],[Stunden-verr.-satz
(€)]],0)</f>
        <v>0</v>
      </c>
    </row>
    <row r="203" spans="1:17" ht="15" x14ac:dyDescent="0.4">
      <c r="A203" s="117">
        <v>197</v>
      </c>
      <c r="B203" s="127" t="s">
        <v>348</v>
      </c>
      <c r="C203" s="184" t="s">
        <v>346</v>
      </c>
      <c r="D203" s="113" t="s">
        <v>344</v>
      </c>
      <c r="E203" s="115" t="s">
        <v>488</v>
      </c>
      <c r="F203" s="112" t="s">
        <v>500</v>
      </c>
      <c r="G203" s="113" t="s">
        <v>366</v>
      </c>
      <c r="H203" s="119">
        <v>4.87</v>
      </c>
      <c r="I203" s="127"/>
      <c r="J203" s="121" t="s">
        <v>142</v>
      </c>
      <c r="K203" s="120" t="s">
        <v>183</v>
      </c>
      <c r="L203" s="120">
        <v>0</v>
      </c>
      <c r="M203" s="114" t="e">
        <f>'STVS Unterhaltsreinigung'!$F$66</f>
        <v>#DIV/0!</v>
      </c>
      <c r="N203" s="123"/>
      <c r="O203" s="124">
        <f>Tabelle132[[#This Row],[Boden-
fläche
(m²)]]*Tabelle132[[#This Row],[Reinigungs-
tage/Jahr]]</f>
        <v>0</v>
      </c>
      <c r="P203" s="124">
        <f>IFERROR(Tabelle132[[#This Row],[Reinigungs-
fläche
(m²/Jahr)]]/Tabelle132[[#This Row],[Richtwert
(m²/h)]],0)</f>
        <v>0</v>
      </c>
      <c r="Q203" s="125">
        <f>IFERROR(Tabelle132[[#This Row],[Reinigungs-
zeit
(h/Jahr)]]*Tabelle132[[#This Row],[Stunden-verr.-satz
(€)]],0)</f>
        <v>0</v>
      </c>
    </row>
    <row r="204" spans="1:17" ht="15" x14ac:dyDescent="0.4">
      <c r="A204" s="117">
        <v>198</v>
      </c>
      <c r="B204" s="127" t="s">
        <v>348</v>
      </c>
      <c r="C204" s="184" t="s">
        <v>346</v>
      </c>
      <c r="D204" s="113" t="s">
        <v>344</v>
      </c>
      <c r="E204" s="115" t="s">
        <v>498</v>
      </c>
      <c r="F204" s="112" t="s">
        <v>501</v>
      </c>
      <c r="G204" s="113" t="s">
        <v>366</v>
      </c>
      <c r="H204" s="119">
        <v>5.05</v>
      </c>
      <c r="I204" s="127"/>
      <c r="J204" s="121" t="s">
        <v>142</v>
      </c>
      <c r="K204" s="120" t="s">
        <v>183</v>
      </c>
      <c r="L204" s="120">
        <v>0</v>
      </c>
      <c r="M204" s="114" t="e">
        <f>'STVS Unterhaltsreinigung'!$F$66</f>
        <v>#DIV/0!</v>
      </c>
      <c r="N204" s="123"/>
      <c r="O204" s="124">
        <f>Tabelle132[[#This Row],[Boden-
fläche
(m²)]]*Tabelle132[[#This Row],[Reinigungs-
tage/Jahr]]</f>
        <v>0</v>
      </c>
      <c r="P204" s="124">
        <f>IFERROR(Tabelle132[[#This Row],[Reinigungs-
fläche
(m²/Jahr)]]/Tabelle132[[#This Row],[Richtwert
(m²/h)]],0)</f>
        <v>0</v>
      </c>
      <c r="Q204" s="125">
        <f>IFERROR(Tabelle132[[#This Row],[Reinigungs-
zeit
(h/Jahr)]]*Tabelle132[[#This Row],[Stunden-verr.-satz
(€)]],0)</f>
        <v>0</v>
      </c>
    </row>
    <row r="205" spans="1:17" ht="19.3" x14ac:dyDescent="0.4">
      <c r="A205" s="144"/>
      <c r="B205" s="144"/>
      <c r="C205" s="144"/>
      <c r="D205" s="144"/>
      <c r="E205" s="144"/>
      <c r="F205" s="144"/>
      <c r="G205" s="144"/>
      <c r="H205" s="144"/>
      <c r="I205" s="144"/>
      <c r="J205" s="144"/>
      <c r="K205" s="144"/>
      <c r="L205" s="144"/>
    </row>
  </sheetData>
  <sheetProtection algorithmName="SHA-512" hashValue="RJzRywre5ZpHzzVtbWJcOPNICOzy1WsuVZR8Sq2NiR+HPjsak2IBfVv+E+JCdVr+MP6kF2aFMXfGMVjCZlpaWQ==" saltValue="3lyeWcZlM1gWqth7Hkb5TQ==" spinCount="100000" sheet="1" objects="1" scenarios="1"/>
  <mergeCells count="3">
    <mergeCell ref="A1:Q1"/>
    <mergeCell ref="A2:Q2"/>
    <mergeCell ref="B3:Q3"/>
  </mergeCells>
  <phoneticPr fontId="37" type="noConversion"/>
  <pageMargins left="0.70866141732283472" right="0.70866141732283472" top="0.78740157480314965" bottom="0.78740157480314965" header="0.31496062992125984" footer="0.31496062992125984"/>
  <pageSetup paperSize="9" scale="38" fitToHeight="0" orientation="landscape" r:id="rId1"/>
  <headerFooter>
    <oddFooter>&amp;L&amp;P/&amp;N&amp;C&amp;F&amp;R&amp;A</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C0B702-486F-4A80-BE37-736F32BB778E}">
  <sheetPr>
    <tabColor rgb="FF92D050"/>
    <pageSetUpPr fitToPage="1"/>
  </sheetPr>
  <dimension ref="A1:V120"/>
  <sheetViews>
    <sheetView topLeftCell="B105" zoomScaleNormal="100" workbookViewId="0">
      <selection activeCell="L149" sqref="L149"/>
    </sheetView>
  </sheetViews>
  <sheetFormatPr baseColWidth="10" defaultColWidth="10.84375" defaultRowHeight="14.6" x14ac:dyDescent="0.4"/>
  <cols>
    <col min="1" max="1" width="10.84375" style="57" bestFit="1" customWidth="1"/>
    <col min="2" max="2" width="16" style="57" customWidth="1"/>
    <col min="3" max="3" width="12.84375" style="57" customWidth="1"/>
    <col min="4" max="4" width="10.53515625" style="57" bestFit="1" customWidth="1"/>
    <col min="5" max="5" width="10.15234375" style="57" bestFit="1" customWidth="1"/>
    <col min="6" max="6" width="29.69140625" style="57" customWidth="1"/>
    <col min="7" max="7" width="16.84375" style="57" customWidth="1"/>
    <col min="8" max="8" width="12" style="57" bestFit="1" customWidth="1"/>
    <col min="9" max="10" width="15.84375" style="57" customWidth="1"/>
    <col min="11" max="11" width="14.53515625" style="57" customWidth="1"/>
    <col min="12" max="14" width="10.84375" style="57"/>
    <col min="15" max="15" width="16.3828125" style="57" bestFit="1" customWidth="1"/>
    <col min="16" max="16" width="15.15234375" style="57" bestFit="1" customWidth="1"/>
    <col min="17" max="17" width="15.53515625" style="57" customWidth="1"/>
    <col min="18" max="18" width="10.84375" style="57"/>
    <col min="19" max="19" width="31.3046875" style="57" customWidth="1"/>
    <col min="20" max="22" width="10.53515625" style="57" bestFit="1" customWidth="1"/>
    <col min="23" max="16384" width="10.84375" style="57"/>
  </cols>
  <sheetData>
    <row r="1" spans="1:22" ht="23.25" customHeight="1" x14ac:dyDescent="0.4">
      <c r="A1" s="246" t="s">
        <v>132</v>
      </c>
      <c r="B1" s="246"/>
      <c r="C1" s="247"/>
      <c r="D1" s="246"/>
      <c r="E1" s="246"/>
      <c r="F1" s="246"/>
      <c r="G1" s="246"/>
      <c r="H1" s="246"/>
      <c r="I1" s="246"/>
      <c r="J1" s="247"/>
      <c r="K1" s="246"/>
      <c r="L1" s="246"/>
      <c r="M1" s="246"/>
      <c r="N1" s="246"/>
      <c r="O1" s="246"/>
      <c r="P1" s="246"/>
      <c r="Q1" s="246"/>
    </row>
    <row r="2" spans="1:22" ht="23.25" customHeight="1" x14ac:dyDescent="0.4">
      <c r="A2" s="246" t="str">
        <f>Stammdaten!B5</f>
        <v xml:space="preserve">Unterhalts-, Glas - und Grundreinigung </v>
      </c>
      <c r="B2" s="246"/>
      <c r="C2" s="247"/>
      <c r="D2" s="246"/>
      <c r="E2" s="246"/>
      <c r="F2" s="246"/>
      <c r="G2" s="246"/>
      <c r="H2" s="246"/>
      <c r="I2" s="246"/>
      <c r="J2" s="247"/>
      <c r="K2" s="246"/>
      <c r="L2" s="246"/>
      <c r="M2" s="246"/>
      <c r="N2" s="246"/>
      <c r="O2" s="246"/>
      <c r="P2" s="246"/>
      <c r="Q2" s="246"/>
    </row>
    <row r="3" spans="1:22" ht="23.25" customHeight="1" x14ac:dyDescent="0.4">
      <c r="A3" s="58" t="s">
        <v>23</v>
      </c>
      <c r="B3" s="248">
        <f>Stammdaten!B9</f>
        <v>0</v>
      </c>
      <c r="C3" s="249"/>
      <c r="D3" s="248"/>
      <c r="E3" s="248"/>
      <c r="F3" s="248"/>
      <c r="G3" s="248"/>
      <c r="H3" s="248"/>
      <c r="I3" s="248"/>
      <c r="J3" s="249"/>
      <c r="K3" s="248"/>
      <c r="L3" s="248"/>
      <c r="M3" s="248"/>
      <c r="N3" s="248"/>
      <c r="O3" s="248"/>
      <c r="P3" s="248"/>
      <c r="Q3" s="248"/>
    </row>
    <row r="4" spans="1:22" x14ac:dyDescent="0.4">
      <c r="A4" s="12"/>
      <c r="B4" s="12"/>
      <c r="C4" s="64"/>
      <c r="D4" s="65"/>
      <c r="E4" s="12"/>
      <c r="F4" s="12"/>
      <c r="G4" s="12"/>
      <c r="H4" s="12"/>
      <c r="I4" s="12"/>
      <c r="J4" s="64"/>
      <c r="K4" s="59"/>
      <c r="L4" s="12"/>
      <c r="M4" s="12"/>
      <c r="N4" s="12"/>
      <c r="O4" s="12"/>
      <c r="P4" s="12"/>
      <c r="Q4" s="12"/>
    </row>
    <row r="5" spans="1:22" ht="41.15" x14ac:dyDescent="0.4">
      <c r="A5" s="56" t="s">
        <v>0</v>
      </c>
      <c r="B5" s="60" t="s">
        <v>137</v>
      </c>
      <c r="C5" s="66" t="s">
        <v>145</v>
      </c>
      <c r="D5" s="60" t="s">
        <v>131</v>
      </c>
      <c r="E5" s="60" t="s">
        <v>1</v>
      </c>
      <c r="F5" s="60" t="s">
        <v>117</v>
      </c>
      <c r="G5" s="60" t="s">
        <v>2</v>
      </c>
      <c r="H5" s="67" t="s">
        <v>3</v>
      </c>
      <c r="I5" s="67" t="s">
        <v>123</v>
      </c>
      <c r="J5" s="80" t="s">
        <v>146</v>
      </c>
      <c r="K5" s="67" t="s">
        <v>116</v>
      </c>
      <c r="L5" s="84" t="s">
        <v>4</v>
      </c>
      <c r="M5" s="60" t="s">
        <v>5</v>
      </c>
      <c r="N5" s="60" t="s">
        <v>6</v>
      </c>
      <c r="O5" s="60" t="s">
        <v>7</v>
      </c>
      <c r="P5" s="60" t="s">
        <v>8</v>
      </c>
      <c r="Q5" s="60" t="s">
        <v>9</v>
      </c>
      <c r="S5" s="63" t="s">
        <v>152</v>
      </c>
      <c r="T5" s="63" t="s">
        <v>133</v>
      </c>
      <c r="U5" s="63" t="s">
        <v>134</v>
      </c>
      <c r="V5" s="63" t="s">
        <v>135</v>
      </c>
    </row>
    <row r="6" spans="1:22" ht="26.25" customHeight="1" thickBot="1" x14ac:dyDescent="0.45">
      <c r="A6" s="162" t="s">
        <v>120</v>
      </c>
      <c r="B6" s="163"/>
      <c r="C6" s="163"/>
      <c r="D6" s="163"/>
      <c r="E6" s="163"/>
      <c r="F6" s="163"/>
      <c r="G6" s="163"/>
      <c r="H6" s="164">
        <f>SUM(H7:H193)</f>
        <v>2894.7599999999993</v>
      </c>
      <c r="I6" s="165"/>
      <c r="J6" s="165"/>
      <c r="K6" s="165"/>
      <c r="L6" s="166"/>
      <c r="M6" s="167"/>
      <c r="N6" s="162"/>
      <c r="O6" s="164">
        <f>SUM(O7:O193)</f>
        <v>2855.079999999999</v>
      </c>
      <c r="P6" s="164">
        <f>SUM(P7:P193)</f>
        <v>0</v>
      </c>
      <c r="Q6" s="164">
        <f>SUM(Q7:Q193)</f>
        <v>0</v>
      </c>
      <c r="S6" s="101" t="s">
        <v>541</v>
      </c>
      <c r="T6" s="100">
        <f>SUMIFS($O$7:$O$193,$J$7:$J$193,"Grund*")</f>
        <v>2855.079999999999</v>
      </c>
      <c r="U6" s="100">
        <f>SUMIFS($P$7:$P$193,$J$7:$J$193,"Grund*")</f>
        <v>0</v>
      </c>
      <c r="V6" s="99">
        <f>IFERROR(T6/U6,0)</f>
        <v>0</v>
      </c>
    </row>
    <row r="7" spans="1:22" ht="30" x14ac:dyDescent="0.4">
      <c r="A7" s="168">
        <v>1</v>
      </c>
      <c r="B7" s="169" t="s">
        <v>187</v>
      </c>
      <c r="C7" s="170" t="s">
        <v>188</v>
      </c>
      <c r="D7" s="118" t="s">
        <v>543</v>
      </c>
      <c r="E7" s="172" t="s">
        <v>239</v>
      </c>
      <c r="F7" s="173" t="s">
        <v>189</v>
      </c>
      <c r="G7" s="174" t="s">
        <v>334</v>
      </c>
      <c r="H7" s="175">
        <v>12.39</v>
      </c>
      <c r="I7" s="176"/>
      <c r="J7" s="177" t="s">
        <v>542</v>
      </c>
      <c r="K7" s="176" t="s">
        <v>540</v>
      </c>
      <c r="L7" s="176">
        <v>1</v>
      </c>
      <c r="M7" s="178" t="e">
        <f>'STVS Grundreinigung'!$F$66</f>
        <v>#DIV/0!</v>
      </c>
      <c r="N7" s="179"/>
      <c r="O7" s="180">
        <f>Tabelle134[[#This Row],[Boden-
fläche
(m²)]]*Tabelle134[[#This Row],[Reinigungs-
tage/Jahr]]</f>
        <v>12.39</v>
      </c>
      <c r="P7" s="180">
        <f>IFERROR(Tabelle134[[#This Row],[Reinigungs-
fläche
(m²/Jahr)]]/Tabelle134[[#This Row],[Richtwert
(m²/h)]],0)</f>
        <v>0</v>
      </c>
      <c r="Q7" s="181">
        <f>IFERROR(Tabelle134[[#This Row],[Reinigungs-
zeit
(h/Jahr)]]*Tabelle134[[#This Row],[Stunden-verr.-satz
(€)]],0)</f>
        <v>0</v>
      </c>
    </row>
    <row r="8" spans="1:22" ht="30" x14ac:dyDescent="0.4">
      <c r="A8" s="182">
        <v>2</v>
      </c>
      <c r="B8" s="183" t="s">
        <v>187</v>
      </c>
      <c r="C8" s="184" t="s">
        <v>188</v>
      </c>
      <c r="D8" s="118" t="s">
        <v>543</v>
      </c>
      <c r="E8" s="186" t="s">
        <v>240</v>
      </c>
      <c r="F8" s="187" t="s">
        <v>204</v>
      </c>
      <c r="G8" s="186" t="s">
        <v>332</v>
      </c>
      <c r="H8" s="188">
        <v>10.92</v>
      </c>
      <c r="I8" s="127"/>
      <c r="J8" s="128" t="s">
        <v>542</v>
      </c>
      <c r="K8" s="127" t="s">
        <v>540</v>
      </c>
      <c r="L8" s="127">
        <v>1</v>
      </c>
      <c r="M8" s="129" t="e">
        <f>'STVS Grundreinigung'!$F$66</f>
        <v>#DIV/0!</v>
      </c>
      <c r="N8" s="189"/>
      <c r="O8" s="190">
        <f>Tabelle134[[#This Row],[Boden-
fläche
(m²)]]*Tabelle134[[#This Row],[Reinigungs-
tage/Jahr]]</f>
        <v>10.92</v>
      </c>
      <c r="P8" s="190">
        <f>IFERROR(Tabelle134[[#This Row],[Reinigungs-
fläche
(m²/Jahr)]]/Tabelle134[[#This Row],[Richtwert
(m²/h)]],0)</f>
        <v>0</v>
      </c>
      <c r="Q8" s="191">
        <f>IFERROR(Tabelle134[[#This Row],[Reinigungs-
zeit
(h/Jahr)]]*Tabelle134[[#This Row],[Stunden-verr.-satz
(€)]],0)</f>
        <v>0</v>
      </c>
    </row>
    <row r="9" spans="1:22" ht="30" x14ac:dyDescent="0.4">
      <c r="A9" s="182">
        <v>3</v>
      </c>
      <c r="B9" s="183" t="s">
        <v>187</v>
      </c>
      <c r="C9" s="184" t="s">
        <v>188</v>
      </c>
      <c r="D9" s="118" t="s">
        <v>543</v>
      </c>
      <c r="E9" s="186" t="s">
        <v>241</v>
      </c>
      <c r="F9" s="187" t="s">
        <v>205</v>
      </c>
      <c r="G9" s="187" t="s">
        <v>335</v>
      </c>
      <c r="H9" s="188">
        <v>18.77</v>
      </c>
      <c r="I9" s="127"/>
      <c r="J9" s="128" t="s">
        <v>542</v>
      </c>
      <c r="K9" s="127" t="s">
        <v>540</v>
      </c>
      <c r="L9" s="127">
        <v>1</v>
      </c>
      <c r="M9" s="129" t="e">
        <f>'STVS Grundreinigung'!$F$66</f>
        <v>#DIV/0!</v>
      </c>
      <c r="N9" s="189"/>
      <c r="O9" s="190">
        <f>Tabelle134[[#This Row],[Boden-
fläche
(m²)]]*Tabelle134[[#This Row],[Reinigungs-
tage/Jahr]]</f>
        <v>18.77</v>
      </c>
      <c r="P9" s="190">
        <f>IFERROR(Tabelle134[[#This Row],[Reinigungs-
fläche
(m²/Jahr)]]/Tabelle134[[#This Row],[Richtwert
(m²/h)]],0)</f>
        <v>0</v>
      </c>
      <c r="Q9" s="191">
        <f>IFERROR(Tabelle134[[#This Row],[Reinigungs-
zeit
(h/Jahr)]]*Tabelle134[[#This Row],[Stunden-verr.-satz
(€)]],0)</f>
        <v>0</v>
      </c>
    </row>
    <row r="10" spans="1:22" ht="15" x14ac:dyDescent="0.4">
      <c r="A10" s="182">
        <v>4</v>
      </c>
      <c r="B10" s="183" t="s">
        <v>187</v>
      </c>
      <c r="C10" s="184" t="s">
        <v>188</v>
      </c>
      <c r="D10" s="118" t="s">
        <v>543</v>
      </c>
      <c r="E10" s="187" t="s">
        <v>247</v>
      </c>
      <c r="F10" s="186" t="s">
        <v>190</v>
      </c>
      <c r="G10" s="186" t="s">
        <v>181</v>
      </c>
      <c r="H10" s="188">
        <v>23.56</v>
      </c>
      <c r="I10" s="127"/>
      <c r="J10" s="128" t="s">
        <v>542</v>
      </c>
      <c r="K10" s="127" t="s">
        <v>540</v>
      </c>
      <c r="L10" s="127">
        <v>1</v>
      </c>
      <c r="M10" s="129" t="e">
        <f>'STVS Grundreinigung'!$F$66</f>
        <v>#DIV/0!</v>
      </c>
      <c r="N10" s="189"/>
      <c r="O10" s="190">
        <f>Tabelle134[[#This Row],[Boden-
fläche
(m²)]]*Tabelle134[[#This Row],[Reinigungs-
tage/Jahr]]</f>
        <v>23.56</v>
      </c>
      <c r="P10" s="190">
        <f>IFERROR(Tabelle134[[#This Row],[Reinigungs-
fläche
(m²/Jahr)]]/Tabelle134[[#This Row],[Richtwert
(m²/h)]],0)</f>
        <v>0</v>
      </c>
      <c r="Q10" s="191">
        <f>IFERROR(Tabelle134[[#This Row],[Reinigungs-
zeit
(h/Jahr)]]*Tabelle134[[#This Row],[Stunden-verr.-satz
(€)]],0)</f>
        <v>0</v>
      </c>
    </row>
    <row r="11" spans="1:22" ht="15" x14ac:dyDescent="0.4">
      <c r="A11" s="182">
        <v>5</v>
      </c>
      <c r="B11" s="183" t="s">
        <v>187</v>
      </c>
      <c r="C11" s="184" t="s">
        <v>188</v>
      </c>
      <c r="D11" s="118" t="s">
        <v>543</v>
      </c>
      <c r="E11" s="187" t="s">
        <v>248</v>
      </c>
      <c r="F11" s="186" t="s">
        <v>191</v>
      </c>
      <c r="G11" s="186" t="s">
        <v>181</v>
      </c>
      <c r="H11" s="188">
        <v>20</v>
      </c>
      <c r="I11" s="127"/>
      <c r="J11" s="128" t="s">
        <v>542</v>
      </c>
      <c r="K11" s="127" t="s">
        <v>540</v>
      </c>
      <c r="L11" s="127">
        <v>1</v>
      </c>
      <c r="M11" s="129" t="e">
        <f>'STVS Grundreinigung'!$F$66</f>
        <v>#DIV/0!</v>
      </c>
      <c r="N11" s="189"/>
      <c r="O11" s="190">
        <f>Tabelle134[[#This Row],[Boden-
fläche
(m²)]]*Tabelle134[[#This Row],[Reinigungs-
tage/Jahr]]</f>
        <v>20</v>
      </c>
      <c r="P11" s="190">
        <f>IFERROR(Tabelle134[[#This Row],[Reinigungs-
fläche
(m²/Jahr)]]/Tabelle134[[#This Row],[Richtwert
(m²/h)]],0)</f>
        <v>0</v>
      </c>
      <c r="Q11" s="191">
        <f>IFERROR(Tabelle134[[#This Row],[Reinigungs-
zeit
(h/Jahr)]]*Tabelle134[[#This Row],[Stunden-verr.-satz
(€)]],0)</f>
        <v>0</v>
      </c>
    </row>
    <row r="12" spans="1:22" ht="30" x14ac:dyDescent="0.4">
      <c r="A12" s="182">
        <v>6</v>
      </c>
      <c r="B12" s="183" t="s">
        <v>187</v>
      </c>
      <c r="C12" s="184" t="s">
        <v>188</v>
      </c>
      <c r="D12" s="118" t="s">
        <v>543</v>
      </c>
      <c r="E12" s="187" t="s">
        <v>249</v>
      </c>
      <c r="F12" s="187" t="s">
        <v>206</v>
      </c>
      <c r="G12" s="186" t="s">
        <v>181</v>
      </c>
      <c r="H12" s="188">
        <v>24.46</v>
      </c>
      <c r="I12" s="127"/>
      <c r="J12" s="128" t="s">
        <v>542</v>
      </c>
      <c r="K12" s="127" t="s">
        <v>540</v>
      </c>
      <c r="L12" s="127">
        <v>1</v>
      </c>
      <c r="M12" s="129" t="e">
        <f>'STVS Grundreinigung'!$F$66</f>
        <v>#DIV/0!</v>
      </c>
      <c r="N12" s="189"/>
      <c r="O12" s="190">
        <f>Tabelle134[[#This Row],[Boden-
fläche
(m²)]]*Tabelle134[[#This Row],[Reinigungs-
tage/Jahr]]</f>
        <v>24.46</v>
      </c>
      <c r="P12" s="190">
        <f>IFERROR(Tabelle134[[#This Row],[Reinigungs-
fläche
(m²/Jahr)]]/Tabelle134[[#This Row],[Richtwert
(m²/h)]],0)</f>
        <v>0</v>
      </c>
      <c r="Q12" s="191">
        <f>IFERROR(Tabelle134[[#This Row],[Reinigungs-
zeit
(h/Jahr)]]*Tabelle134[[#This Row],[Stunden-verr.-satz
(€)]],0)</f>
        <v>0</v>
      </c>
    </row>
    <row r="13" spans="1:22" ht="30" x14ac:dyDescent="0.4">
      <c r="A13" s="182">
        <v>7</v>
      </c>
      <c r="B13" s="183" t="s">
        <v>187</v>
      </c>
      <c r="C13" s="184" t="s">
        <v>188</v>
      </c>
      <c r="D13" s="118" t="s">
        <v>543</v>
      </c>
      <c r="E13" s="187" t="s">
        <v>250</v>
      </c>
      <c r="F13" s="187" t="s">
        <v>207</v>
      </c>
      <c r="G13" s="186" t="s">
        <v>181</v>
      </c>
      <c r="H13" s="188">
        <v>22.75</v>
      </c>
      <c r="I13" s="127"/>
      <c r="J13" s="128" t="s">
        <v>542</v>
      </c>
      <c r="K13" s="127" t="s">
        <v>540</v>
      </c>
      <c r="L13" s="127">
        <v>1</v>
      </c>
      <c r="M13" s="129" t="e">
        <f>'STVS Grundreinigung'!$F$66</f>
        <v>#DIV/0!</v>
      </c>
      <c r="N13" s="189"/>
      <c r="O13" s="190">
        <f>Tabelle134[[#This Row],[Boden-
fläche
(m²)]]*Tabelle134[[#This Row],[Reinigungs-
tage/Jahr]]</f>
        <v>22.75</v>
      </c>
      <c r="P13" s="190">
        <f>IFERROR(Tabelle134[[#This Row],[Reinigungs-
fläche
(m²/Jahr)]]/Tabelle134[[#This Row],[Richtwert
(m²/h)]],0)</f>
        <v>0</v>
      </c>
      <c r="Q13" s="191">
        <f>IFERROR(Tabelle134[[#This Row],[Reinigungs-
zeit
(h/Jahr)]]*Tabelle134[[#This Row],[Stunden-verr.-satz
(€)]],0)</f>
        <v>0</v>
      </c>
    </row>
    <row r="14" spans="1:22" ht="15" x14ac:dyDescent="0.4">
      <c r="A14" s="182">
        <v>8</v>
      </c>
      <c r="B14" s="183" t="s">
        <v>187</v>
      </c>
      <c r="C14" s="184" t="s">
        <v>188</v>
      </c>
      <c r="D14" s="118" t="s">
        <v>543</v>
      </c>
      <c r="E14" s="187" t="s">
        <v>251</v>
      </c>
      <c r="F14" s="186" t="s">
        <v>190</v>
      </c>
      <c r="G14" s="186" t="s">
        <v>181</v>
      </c>
      <c r="H14" s="188">
        <v>51.31</v>
      </c>
      <c r="I14" s="127"/>
      <c r="J14" s="128" t="s">
        <v>542</v>
      </c>
      <c r="K14" s="127" t="s">
        <v>540</v>
      </c>
      <c r="L14" s="127">
        <v>1</v>
      </c>
      <c r="M14" s="129" t="e">
        <f>'STVS Grundreinigung'!$F$66</f>
        <v>#DIV/0!</v>
      </c>
      <c r="N14" s="189"/>
      <c r="O14" s="190">
        <f>Tabelle134[[#This Row],[Boden-
fläche
(m²)]]*Tabelle134[[#This Row],[Reinigungs-
tage/Jahr]]</f>
        <v>51.31</v>
      </c>
      <c r="P14" s="190">
        <f>IFERROR(Tabelle134[[#This Row],[Reinigungs-
fläche
(m²/Jahr)]]/Tabelle134[[#This Row],[Richtwert
(m²/h)]],0)</f>
        <v>0</v>
      </c>
      <c r="Q14" s="191">
        <f>IFERROR(Tabelle134[[#This Row],[Reinigungs-
zeit
(h/Jahr)]]*Tabelle134[[#This Row],[Stunden-verr.-satz
(€)]],0)</f>
        <v>0</v>
      </c>
    </row>
    <row r="15" spans="1:22" ht="15" x14ac:dyDescent="0.4">
      <c r="A15" s="182">
        <v>9</v>
      </c>
      <c r="B15" s="183" t="s">
        <v>187</v>
      </c>
      <c r="C15" s="184" t="s">
        <v>188</v>
      </c>
      <c r="D15" s="118" t="s">
        <v>543</v>
      </c>
      <c r="E15" s="187" t="s">
        <v>252</v>
      </c>
      <c r="F15" s="186" t="s">
        <v>190</v>
      </c>
      <c r="G15" s="186" t="s">
        <v>181</v>
      </c>
      <c r="H15" s="188">
        <v>76.19</v>
      </c>
      <c r="I15" s="127"/>
      <c r="J15" s="128" t="s">
        <v>542</v>
      </c>
      <c r="K15" s="127" t="s">
        <v>540</v>
      </c>
      <c r="L15" s="127">
        <v>1</v>
      </c>
      <c r="M15" s="129" t="e">
        <f>'STVS Grundreinigung'!$F$66</f>
        <v>#DIV/0!</v>
      </c>
      <c r="N15" s="189"/>
      <c r="O15" s="190">
        <f>Tabelle134[[#This Row],[Boden-
fläche
(m²)]]*Tabelle134[[#This Row],[Reinigungs-
tage/Jahr]]</f>
        <v>76.19</v>
      </c>
      <c r="P15" s="190">
        <f>IFERROR(Tabelle134[[#This Row],[Reinigungs-
fläche
(m²/Jahr)]]/Tabelle134[[#This Row],[Richtwert
(m²/h)]],0)</f>
        <v>0</v>
      </c>
      <c r="Q15" s="191">
        <f>IFERROR(Tabelle134[[#This Row],[Reinigungs-
zeit
(h/Jahr)]]*Tabelle134[[#This Row],[Stunden-verr.-satz
(€)]],0)</f>
        <v>0</v>
      </c>
    </row>
    <row r="16" spans="1:22" ht="15" x14ac:dyDescent="0.4">
      <c r="A16" s="182">
        <v>10</v>
      </c>
      <c r="B16" s="183" t="s">
        <v>187</v>
      </c>
      <c r="C16" s="184" t="s">
        <v>188</v>
      </c>
      <c r="D16" s="118" t="s">
        <v>543</v>
      </c>
      <c r="E16" s="187" t="s">
        <v>253</v>
      </c>
      <c r="F16" s="186" t="s">
        <v>190</v>
      </c>
      <c r="G16" s="186" t="s">
        <v>181</v>
      </c>
      <c r="H16" s="188">
        <v>75.3</v>
      </c>
      <c r="I16" s="127"/>
      <c r="J16" s="128" t="s">
        <v>542</v>
      </c>
      <c r="K16" s="127" t="s">
        <v>540</v>
      </c>
      <c r="L16" s="127">
        <v>1</v>
      </c>
      <c r="M16" s="129" t="e">
        <f>'STVS Grundreinigung'!$F$66</f>
        <v>#DIV/0!</v>
      </c>
      <c r="N16" s="189"/>
      <c r="O16" s="190">
        <f>Tabelle134[[#This Row],[Boden-
fläche
(m²)]]*Tabelle134[[#This Row],[Reinigungs-
tage/Jahr]]</f>
        <v>75.3</v>
      </c>
      <c r="P16" s="190">
        <f>IFERROR(Tabelle134[[#This Row],[Reinigungs-
fläche
(m²/Jahr)]]/Tabelle134[[#This Row],[Richtwert
(m²/h)]],0)</f>
        <v>0</v>
      </c>
      <c r="Q16" s="191">
        <f>IFERROR(Tabelle134[[#This Row],[Reinigungs-
zeit
(h/Jahr)]]*Tabelle134[[#This Row],[Stunden-verr.-satz
(€)]],0)</f>
        <v>0</v>
      </c>
    </row>
    <row r="17" spans="1:17" ht="15" x14ac:dyDescent="0.4">
      <c r="A17" s="182">
        <v>11</v>
      </c>
      <c r="B17" s="183" t="s">
        <v>187</v>
      </c>
      <c r="C17" s="184" t="s">
        <v>188</v>
      </c>
      <c r="D17" s="118" t="s">
        <v>543</v>
      </c>
      <c r="E17" s="187" t="s">
        <v>254</v>
      </c>
      <c r="F17" s="186" t="s">
        <v>190</v>
      </c>
      <c r="G17" s="186" t="s">
        <v>181</v>
      </c>
      <c r="H17" s="188">
        <v>51.37</v>
      </c>
      <c r="I17" s="127"/>
      <c r="J17" s="128" t="s">
        <v>542</v>
      </c>
      <c r="K17" s="127" t="s">
        <v>540</v>
      </c>
      <c r="L17" s="127">
        <v>1</v>
      </c>
      <c r="M17" s="129" t="e">
        <f>'STVS Grundreinigung'!$F$66</f>
        <v>#DIV/0!</v>
      </c>
      <c r="N17" s="189"/>
      <c r="O17" s="190">
        <f>Tabelle134[[#This Row],[Boden-
fläche
(m²)]]*Tabelle134[[#This Row],[Reinigungs-
tage/Jahr]]</f>
        <v>51.37</v>
      </c>
      <c r="P17" s="190">
        <f>IFERROR(Tabelle134[[#This Row],[Reinigungs-
fläche
(m²/Jahr)]]/Tabelle134[[#This Row],[Richtwert
(m²/h)]],0)</f>
        <v>0</v>
      </c>
      <c r="Q17" s="191">
        <f>IFERROR(Tabelle134[[#This Row],[Reinigungs-
zeit
(h/Jahr)]]*Tabelle134[[#This Row],[Stunden-verr.-satz
(€)]],0)</f>
        <v>0</v>
      </c>
    </row>
    <row r="18" spans="1:17" ht="30" x14ac:dyDescent="0.4">
      <c r="A18" s="182">
        <v>12</v>
      </c>
      <c r="B18" s="183" t="s">
        <v>187</v>
      </c>
      <c r="C18" s="184" t="s">
        <v>188</v>
      </c>
      <c r="D18" s="118" t="s">
        <v>543</v>
      </c>
      <c r="E18" s="187" t="s">
        <v>255</v>
      </c>
      <c r="F18" s="187" t="s">
        <v>208</v>
      </c>
      <c r="G18" s="186" t="s">
        <v>181</v>
      </c>
      <c r="H18" s="188">
        <v>17.3</v>
      </c>
      <c r="I18" s="127"/>
      <c r="J18" s="128" t="s">
        <v>542</v>
      </c>
      <c r="K18" s="127" t="s">
        <v>540</v>
      </c>
      <c r="L18" s="127">
        <v>1</v>
      </c>
      <c r="M18" s="129" t="e">
        <f>'STVS Grundreinigung'!$F$66</f>
        <v>#DIV/0!</v>
      </c>
      <c r="N18" s="189"/>
      <c r="O18" s="190">
        <f>Tabelle134[[#This Row],[Boden-
fläche
(m²)]]*Tabelle134[[#This Row],[Reinigungs-
tage/Jahr]]</f>
        <v>17.3</v>
      </c>
      <c r="P18" s="190">
        <f>IFERROR(Tabelle134[[#This Row],[Reinigungs-
fläche
(m²/Jahr)]]/Tabelle134[[#This Row],[Richtwert
(m²/h)]],0)</f>
        <v>0</v>
      </c>
      <c r="Q18" s="191">
        <f>IFERROR(Tabelle134[[#This Row],[Reinigungs-
zeit
(h/Jahr)]]*Tabelle134[[#This Row],[Stunden-verr.-satz
(€)]],0)</f>
        <v>0</v>
      </c>
    </row>
    <row r="19" spans="1:17" ht="15" x14ac:dyDescent="0.4">
      <c r="A19" s="182">
        <v>13</v>
      </c>
      <c r="B19" s="183" t="s">
        <v>187</v>
      </c>
      <c r="C19" s="184" t="s">
        <v>188</v>
      </c>
      <c r="D19" s="118" t="s">
        <v>543</v>
      </c>
      <c r="E19" s="187" t="s">
        <v>256</v>
      </c>
      <c r="F19" s="186" t="s">
        <v>192</v>
      </c>
      <c r="G19" s="186" t="s">
        <v>181</v>
      </c>
      <c r="H19" s="188">
        <v>33.08</v>
      </c>
      <c r="I19" s="127"/>
      <c r="J19" s="128" t="s">
        <v>542</v>
      </c>
      <c r="K19" s="127" t="s">
        <v>540</v>
      </c>
      <c r="L19" s="127">
        <v>1</v>
      </c>
      <c r="M19" s="129" t="e">
        <f>'STVS Grundreinigung'!$F$66</f>
        <v>#DIV/0!</v>
      </c>
      <c r="N19" s="189"/>
      <c r="O19" s="190">
        <f>Tabelle134[[#This Row],[Boden-
fläche
(m²)]]*Tabelle134[[#This Row],[Reinigungs-
tage/Jahr]]</f>
        <v>33.08</v>
      </c>
      <c r="P19" s="190">
        <f>IFERROR(Tabelle134[[#This Row],[Reinigungs-
fläche
(m²/Jahr)]]/Tabelle134[[#This Row],[Richtwert
(m²/h)]],0)</f>
        <v>0</v>
      </c>
      <c r="Q19" s="191">
        <f>IFERROR(Tabelle134[[#This Row],[Reinigungs-
zeit
(h/Jahr)]]*Tabelle134[[#This Row],[Stunden-verr.-satz
(€)]],0)</f>
        <v>0</v>
      </c>
    </row>
    <row r="20" spans="1:17" ht="15" x14ac:dyDescent="0.4">
      <c r="A20" s="182">
        <v>14</v>
      </c>
      <c r="B20" s="183" t="s">
        <v>187</v>
      </c>
      <c r="C20" s="184" t="s">
        <v>188</v>
      </c>
      <c r="D20" s="118" t="s">
        <v>543</v>
      </c>
      <c r="E20" s="187" t="s">
        <v>257</v>
      </c>
      <c r="F20" s="186" t="s">
        <v>184</v>
      </c>
      <c r="G20" s="186" t="s">
        <v>180</v>
      </c>
      <c r="H20" s="188">
        <v>34.380000000000003</v>
      </c>
      <c r="I20" s="127"/>
      <c r="J20" s="128" t="s">
        <v>542</v>
      </c>
      <c r="K20" s="127" t="s">
        <v>540</v>
      </c>
      <c r="L20" s="127">
        <v>1</v>
      </c>
      <c r="M20" s="129" t="e">
        <f>'STVS Grundreinigung'!$F$66</f>
        <v>#DIV/0!</v>
      </c>
      <c r="N20" s="189"/>
      <c r="O20" s="190">
        <f>Tabelle134[[#This Row],[Boden-
fläche
(m²)]]*Tabelle134[[#This Row],[Reinigungs-
tage/Jahr]]</f>
        <v>34.380000000000003</v>
      </c>
      <c r="P20" s="190">
        <f>IFERROR(Tabelle134[[#This Row],[Reinigungs-
fläche
(m²/Jahr)]]/Tabelle134[[#This Row],[Richtwert
(m²/h)]],0)</f>
        <v>0</v>
      </c>
      <c r="Q20" s="191">
        <f>IFERROR(Tabelle134[[#This Row],[Reinigungs-
zeit
(h/Jahr)]]*Tabelle134[[#This Row],[Stunden-verr.-satz
(€)]],0)</f>
        <v>0</v>
      </c>
    </row>
    <row r="21" spans="1:17" ht="30" x14ac:dyDescent="0.4">
      <c r="A21" s="182">
        <v>15</v>
      </c>
      <c r="B21" s="183" t="s">
        <v>187</v>
      </c>
      <c r="C21" s="184" t="s">
        <v>188</v>
      </c>
      <c r="D21" s="118" t="s">
        <v>543</v>
      </c>
      <c r="E21" s="187" t="s">
        <v>258</v>
      </c>
      <c r="F21" s="187" t="s">
        <v>209</v>
      </c>
      <c r="G21" s="186" t="s">
        <v>141</v>
      </c>
      <c r="H21" s="188">
        <v>5.53</v>
      </c>
      <c r="I21" s="127"/>
      <c r="J21" s="128" t="s">
        <v>542</v>
      </c>
      <c r="K21" s="127" t="s">
        <v>540</v>
      </c>
      <c r="L21" s="127">
        <v>1</v>
      </c>
      <c r="M21" s="129" t="e">
        <f>'STVS Grundreinigung'!$F$66</f>
        <v>#DIV/0!</v>
      </c>
      <c r="N21" s="189"/>
      <c r="O21" s="190">
        <f>Tabelle134[[#This Row],[Boden-
fläche
(m²)]]*Tabelle134[[#This Row],[Reinigungs-
tage/Jahr]]</f>
        <v>5.53</v>
      </c>
      <c r="P21" s="190">
        <f>IFERROR(Tabelle134[[#This Row],[Reinigungs-
fläche
(m²/Jahr)]]/Tabelle134[[#This Row],[Richtwert
(m²/h)]],0)</f>
        <v>0</v>
      </c>
      <c r="Q21" s="191">
        <f>IFERROR(Tabelle134[[#This Row],[Reinigungs-
zeit
(h/Jahr)]]*Tabelle134[[#This Row],[Stunden-verr.-satz
(€)]],0)</f>
        <v>0</v>
      </c>
    </row>
    <row r="22" spans="1:17" ht="30" x14ac:dyDescent="0.4">
      <c r="A22" s="182">
        <v>16</v>
      </c>
      <c r="B22" s="183" t="s">
        <v>187</v>
      </c>
      <c r="C22" s="184" t="s">
        <v>188</v>
      </c>
      <c r="D22" s="118" t="s">
        <v>543</v>
      </c>
      <c r="E22" s="187" t="s">
        <v>259</v>
      </c>
      <c r="F22" s="187" t="s">
        <v>210</v>
      </c>
      <c r="G22" s="186" t="s">
        <v>141</v>
      </c>
      <c r="H22" s="188">
        <v>4.05</v>
      </c>
      <c r="I22" s="127"/>
      <c r="J22" s="128" t="s">
        <v>542</v>
      </c>
      <c r="K22" s="127" t="s">
        <v>339</v>
      </c>
      <c r="L22" s="127">
        <v>0</v>
      </c>
      <c r="M22" s="129" t="e">
        <f>'STVS Unterhaltsreinigung'!$F$66</f>
        <v>#DIV/0!</v>
      </c>
      <c r="N22" s="189"/>
      <c r="O22" s="190">
        <f>Tabelle134[[#This Row],[Boden-
fläche
(m²)]]*Tabelle134[[#This Row],[Reinigungs-
tage/Jahr]]</f>
        <v>0</v>
      </c>
      <c r="P22" s="190">
        <f>IFERROR(Tabelle134[[#This Row],[Reinigungs-
fläche
(m²/Jahr)]]/Tabelle134[[#This Row],[Richtwert
(m²/h)]],0)</f>
        <v>0</v>
      </c>
      <c r="Q22" s="191">
        <f>IFERROR(Tabelle134[[#This Row],[Reinigungs-
zeit
(h/Jahr)]]*Tabelle134[[#This Row],[Stunden-verr.-satz
(€)]],0)</f>
        <v>0</v>
      </c>
    </row>
    <row r="23" spans="1:17" ht="30" x14ac:dyDescent="0.4">
      <c r="A23" s="182">
        <v>17</v>
      </c>
      <c r="B23" s="183" t="s">
        <v>187</v>
      </c>
      <c r="C23" s="184" t="s">
        <v>188</v>
      </c>
      <c r="D23" s="118" t="s">
        <v>543</v>
      </c>
      <c r="E23" s="187" t="s">
        <v>260</v>
      </c>
      <c r="F23" s="186" t="s">
        <v>193</v>
      </c>
      <c r="G23" s="186" t="s">
        <v>141</v>
      </c>
      <c r="H23" s="188">
        <v>2.0299999999999998</v>
      </c>
      <c r="I23" s="127"/>
      <c r="J23" s="128" t="s">
        <v>542</v>
      </c>
      <c r="K23" s="127" t="s">
        <v>540</v>
      </c>
      <c r="L23" s="127">
        <v>1</v>
      </c>
      <c r="M23" s="129" t="e">
        <f>'STVS Grundreinigung'!$F$66</f>
        <v>#DIV/0!</v>
      </c>
      <c r="N23" s="189"/>
      <c r="O23" s="190">
        <f>Tabelle134[[#This Row],[Boden-
fläche
(m²)]]*Tabelle134[[#This Row],[Reinigungs-
tage/Jahr]]</f>
        <v>2.0299999999999998</v>
      </c>
      <c r="P23" s="190">
        <f>IFERROR(Tabelle134[[#This Row],[Reinigungs-
fläche
(m²/Jahr)]]/Tabelle134[[#This Row],[Richtwert
(m²/h)]],0)</f>
        <v>0</v>
      </c>
      <c r="Q23" s="191">
        <f>IFERROR(Tabelle134[[#This Row],[Reinigungs-
zeit
(h/Jahr)]]*Tabelle134[[#This Row],[Stunden-verr.-satz
(€)]],0)</f>
        <v>0</v>
      </c>
    </row>
    <row r="24" spans="1:17" ht="30" x14ac:dyDescent="0.4">
      <c r="A24" s="182">
        <v>18</v>
      </c>
      <c r="B24" s="183" t="s">
        <v>187</v>
      </c>
      <c r="C24" s="184" t="s">
        <v>188</v>
      </c>
      <c r="D24" s="118" t="s">
        <v>543</v>
      </c>
      <c r="E24" s="187" t="s">
        <v>261</v>
      </c>
      <c r="F24" s="186" t="s">
        <v>194</v>
      </c>
      <c r="G24" s="186" t="s">
        <v>141</v>
      </c>
      <c r="H24" s="188">
        <v>2.15</v>
      </c>
      <c r="I24" s="127"/>
      <c r="J24" s="128" t="s">
        <v>542</v>
      </c>
      <c r="K24" s="127" t="s">
        <v>540</v>
      </c>
      <c r="L24" s="127">
        <v>1</v>
      </c>
      <c r="M24" s="129" t="e">
        <f>'STVS Grundreinigung'!$F$66</f>
        <v>#DIV/0!</v>
      </c>
      <c r="N24" s="189"/>
      <c r="O24" s="190">
        <f>Tabelle134[[#This Row],[Boden-
fläche
(m²)]]*Tabelle134[[#This Row],[Reinigungs-
tage/Jahr]]</f>
        <v>2.15</v>
      </c>
      <c r="P24" s="190">
        <f>IFERROR(Tabelle134[[#This Row],[Reinigungs-
fläche
(m²/Jahr)]]/Tabelle134[[#This Row],[Richtwert
(m²/h)]],0)</f>
        <v>0</v>
      </c>
      <c r="Q24" s="191">
        <f>IFERROR(Tabelle134[[#This Row],[Reinigungs-
zeit
(h/Jahr)]]*Tabelle134[[#This Row],[Stunden-verr.-satz
(€)]],0)</f>
        <v>0</v>
      </c>
    </row>
    <row r="25" spans="1:17" ht="30" x14ac:dyDescent="0.4">
      <c r="A25" s="182">
        <v>19</v>
      </c>
      <c r="B25" s="183" t="s">
        <v>187</v>
      </c>
      <c r="C25" s="184" t="s">
        <v>188</v>
      </c>
      <c r="D25" s="118" t="s">
        <v>543</v>
      </c>
      <c r="E25" s="187" t="s">
        <v>262</v>
      </c>
      <c r="F25" s="187" t="s">
        <v>211</v>
      </c>
      <c r="G25" s="186" t="s">
        <v>141</v>
      </c>
      <c r="H25" s="188">
        <v>3.82</v>
      </c>
      <c r="I25" s="127"/>
      <c r="J25" s="128" t="s">
        <v>542</v>
      </c>
      <c r="K25" s="127" t="s">
        <v>540</v>
      </c>
      <c r="L25" s="127">
        <v>1</v>
      </c>
      <c r="M25" s="129" t="e">
        <f>'STVS Grundreinigung'!$F$66</f>
        <v>#DIV/0!</v>
      </c>
      <c r="N25" s="189"/>
      <c r="O25" s="190">
        <f>Tabelle134[[#This Row],[Boden-
fläche
(m²)]]*Tabelle134[[#This Row],[Reinigungs-
tage/Jahr]]</f>
        <v>3.82</v>
      </c>
      <c r="P25" s="190">
        <f>IFERROR(Tabelle134[[#This Row],[Reinigungs-
fläche
(m²/Jahr)]]/Tabelle134[[#This Row],[Richtwert
(m²/h)]],0)</f>
        <v>0</v>
      </c>
      <c r="Q25" s="191">
        <f>IFERROR(Tabelle134[[#This Row],[Reinigungs-
zeit
(h/Jahr)]]*Tabelle134[[#This Row],[Stunden-verr.-satz
(€)]],0)</f>
        <v>0</v>
      </c>
    </row>
    <row r="26" spans="1:17" ht="30" x14ac:dyDescent="0.4">
      <c r="A26" s="182">
        <v>20</v>
      </c>
      <c r="B26" s="183" t="s">
        <v>187</v>
      </c>
      <c r="C26" s="184" t="s">
        <v>188</v>
      </c>
      <c r="D26" s="118" t="s">
        <v>543</v>
      </c>
      <c r="E26" s="187" t="s">
        <v>263</v>
      </c>
      <c r="F26" s="186" t="s">
        <v>195</v>
      </c>
      <c r="G26" s="186" t="s">
        <v>141</v>
      </c>
      <c r="H26" s="188">
        <v>3.88</v>
      </c>
      <c r="I26" s="127"/>
      <c r="J26" s="128" t="s">
        <v>542</v>
      </c>
      <c r="K26" s="127" t="s">
        <v>540</v>
      </c>
      <c r="L26" s="127">
        <v>1</v>
      </c>
      <c r="M26" s="129" t="e">
        <f>'STVS Grundreinigung'!$F$66</f>
        <v>#DIV/0!</v>
      </c>
      <c r="N26" s="189"/>
      <c r="O26" s="190">
        <f>Tabelle134[[#This Row],[Boden-
fläche
(m²)]]*Tabelle134[[#This Row],[Reinigungs-
tage/Jahr]]</f>
        <v>3.88</v>
      </c>
      <c r="P26" s="190">
        <f>IFERROR(Tabelle134[[#This Row],[Reinigungs-
fläche
(m²/Jahr)]]/Tabelle134[[#This Row],[Richtwert
(m²/h)]],0)</f>
        <v>0</v>
      </c>
      <c r="Q26" s="191">
        <f>IFERROR(Tabelle134[[#This Row],[Reinigungs-
zeit
(h/Jahr)]]*Tabelle134[[#This Row],[Stunden-verr.-satz
(€)]],0)</f>
        <v>0</v>
      </c>
    </row>
    <row r="27" spans="1:17" ht="30" x14ac:dyDescent="0.4">
      <c r="A27" s="182">
        <v>21</v>
      </c>
      <c r="B27" s="183" t="s">
        <v>187</v>
      </c>
      <c r="C27" s="184" t="s">
        <v>188</v>
      </c>
      <c r="D27" s="118" t="s">
        <v>543</v>
      </c>
      <c r="E27" s="187" t="s">
        <v>264</v>
      </c>
      <c r="F27" s="186" t="s">
        <v>196</v>
      </c>
      <c r="G27" s="186" t="s">
        <v>141</v>
      </c>
      <c r="H27" s="188">
        <v>2.19</v>
      </c>
      <c r="I27" s="127"/>
      <c r="J27" s="128" t="s">
        <v>542</v>
      </c>
      <c r="K27" s="127" t="s">
        <v>540</v>
      </c>
      <c r="L27" s="127">
        <v>1</v>
      </c>
      <c r="M27" s="129" t="e">
        <f>'STVS Grundreinigung'!$F$66</f>
        <v>#DIV/0!</v>
      </c>
      <c r="N27" s="189"/>
      <c r="O27" s="190">
        <f>Tabelle134[[#This Row],[Boden-
fläche
(m²)]]*Tabelle134[[#This Row],[Reinigungs-
tage/Jahr]]</f>
        <v>2.19</v>
      </c>
      <c r="P27" s="190">
        <f>IFERROR(Tabelle134[[#This Row],[Reinigungs-
fläche
(m²/Jahr)]]/Tabelle134[[#This Row],[Richtwert
(m²/h)]],0)</f>
        <v>0</v>
      </c>
      <c r="Q27" s="191">
        <f>IFERROR(Tabelle134[[#This Row],[Reinigungs-
zeit
(h/Jahr)]]*Tabelle134[[#This Row],[Stunden-verr.-satz
(€)]],0)</f>
        <v>0</v>
      </c>
    </row>
    <row r="28" spans="1:17" ht="30" x14ac:dyDescent="0.4">
      <c r="A28" s="182">
        <v>22</v>
      </c>
      <c r="B28" s="183" t="s">
        <v>187</v>
      </c>
      <c r="C28" s="184" t="s">
        <v>188</v>
      </c>
      <c r="D28" s="118" t="s">
        <v>543</v>
      </c>
      <c r="E28" s="187" t="s">
        <v>265</v>
      </c>
      <c r="F28" s="186" t="s">
        <v>197</v>
      </c>
      <c r="G28" s="186" t="s">
        <v>141</v>
      </c>
      <c r="H28" s="188">
        <v>2.0699999999999998</v>
      </c>
      <c r="I28" s="127"/>
      <c r="J28" s="128" t="s">
        <v>542</v>
      </c>
      <c r="K28" s="127" t="s">
        <v>540</v>
      </c>
      <c r="L28" s="127">
        <v>1</v>
      </c>
      <c r="M28" s="129" t="e">
        <f>'STVS Grundreinigung'!$F$66</f>
        <v>#DIV/0!</v>
      </c>
      <c r="N28" s="189"/>
      <c r="O28" s="190">
        <f>Tabelle134[[#This Row],[Boden-
fläche
(m²)]]*Tabelle134[[#This Row],[Reinigungs-
tage/Jahr]]</f>
        <v>2.0699999999999998</v>
      </c>
      <c r="P28" s="190">
        <f>IFERROR(Tabelle134[[#This Row],[Reinigungs-
fläche
(m²/Jahr)]]/Tabelle134[[#This Row],[Richtwert
(m²/h)]],0)</f>
        <v>0</v>
      </c>
      <c r="Q28" s="191">
        <f>IFERROR(Tabelle134[[#This Row],[Reinigungs-
zeit
(h/Jahr)]]*Tabelle134[[#This Row],[Stunden-verr.-satz
(€)]],0)</f>
        <v>0</v>
      </c>
    </row>
    <row r="29" spans="1:17" ht="15" x14ac:dyDescent="0.4">
      <c r="A29" s="182">
        <v>23</v>
      </c>
      <c r="B29" s="183" t="s">
        <v>187</v>
      </c>
      <c r="C29" s="184" t="s">
        <v>188</v>
      </c>
      <c r="D29" s="118" t="s">
        <v>543</v>
      </c>
      <c r="E29" s="187" t="s">
        <v>266</v>
      </c>
      <c r="F29" s="187" t="s">
        <v>212</v>
      </c>
      <c r="G29" s="186" t="s">
        <v>181</v>
      </c>
      <c r="H29" s="188">
        <v>9.5399999999999991</v>
      </c>
      <c r="I29" s="127"/>
      <c r="J29" s="128" t="s">
        <v>542</v>
      </c>
      <c r="K29" s="127" t="s">
        <v>540</v>
      </c>
      <c r="L29" s="127">
        <v>1</v>
      </c>
      <c r="M29" s="129" t="e">
        <f>'STVS Grundreinigung'!$F$66</f>
        <v>#DIV/0!</v>
      </c>
      <c r="N29" s="189"/>
      <c r="O29" s="190">
        <f>Tabelle134[[#This Row],[Boden-
fläche
(m²)]]*Tabelle134[[#This Row],[Reinigungs-
tage/Jahr]]</f>
        <v>9.5399999999999991</v>
      </c>
      <c r="P29" s="190">
        <f>IFERROR(Tabelle134[[#This Row],[Reinigungs-
fläche
(m²/Jahr)]]/Tabelle134[[#This Row],[Richtwert
(m²/h)]],0)</f>
        <v>0</v>
      </c>
      <c r="Q29" s="191">
        <f>IFERROR(Tabelle134[[#This Row],[Reinigungs-
zeit
(h/Jahr)]]*Tabelle134[[#This Row],[Stunden-verr.-satz
(€)]],0)</f>
        <v>0</v>
      </c>
    </row>
    <row r="30" spans="1:17" ht="15" x14ac:dyDescent="0.4">
      <c r="A30" s="182">
        <v>24</v>
      </c>
      <c r="B30" s="183" t="s">
        <v>187</v>
      </c>
      <c r="C30" s="184" t="s">
        <v>188</v>
      </c>
      <c r="D30" s="118" t="s">
        <v>543</v>
      </c>
      <c r="E30" s="187" t="s">
        <v>267</v>
      </c>
      <c r="F30" s="186" t="s">
        <v>198</v>
      </c>
      <c r="G30" s="186" t="s">
        <v>181</v>
      </c>
      <c r="H30" s="188">
        <v>5.74</v>
      </c>
      <c r="I30" s="127"/>
      <c r="J30" s="128" t="s">
        <v>542</v>
      </c>
      <c r="K30" s="127" t="s">
        <v>540</v>
      </c>
      <c r="L30" s="127">
        <v>1</v>
      </c>
      <c r="M30" s="129" t="e">
        <f>'STVS Grundreinigung'!$F$66</f>
        <v>#DIV/0!</v>
      </c>
      <c r="N30" s="189"/>
      <c r="O30" s="190">
        <f>Tabelle134[[#This Row],[Boden-
fläche
(m²)]]*Tabelle134[[#This Row],[Reinigungs-
tage/Jahr]]</f>
        <v>5.74</v>
      </c>
      <c r="P30" s="190">
        <f>IFERROR(Tabelle134[[#This Row],[Reinigungs-
fläche
(m²/Jahr)]]/Tabelle134[[#This Row],[Richtwert
(m²/h)]],0)</f>
        <v>0</v>
      </c>
      <c r="Q30" s="191">
        <f>IFERROR(Tabelle134[[#This Row],[Reinigungs-
zeit
(h/Jahr)]]*Tabelle134[[#This Row],[Stunden-verr.-satz
(€)]],0)</f>
        <v>0</v>
      </c>
    </row>
    <row r="31" spans="1:17" ht="30" x14ac:dyDescent="0.4">
      <c r="A31" s="182">
        <v>25</v>
      </c>
      <c r="B31" s="183" t="s">
        <v>187</v>
      </c>
      <c r="C31" s="184" t="s">
        <v>188</v>
      </c>
      <c r="D31" s="118" t="s">
        <v>543</v>
      </c>
      <c r="E31" s="187" t="s">
        <v>268</v>
      </c>
      <c r="F31" s="187" t="s">
        <v>213</v>
      </c>
      <c r="G31" s="186" t="s">
        <v>181</v>
      </c>
      <c r="H31" s="188">
        <v>14.16</v>
      </c>
      <c r="I31" s="127"/>
      <c r="J31" s="128" t="s">
        <v>542</v>
      </c>
      <c r="K31" s="127" t="s">
        <v>540</v>
      </c>
      <c r="L31" s="127">
        <v>1</v>
      </c>
      <c r="M31" s="129" t="e">
        <f>'STVS Grundreinigung'!$F$66</f>
        <v>#DIV/0!</v>
      </c>
      <c r="N31" s="189"/>
      <c r="O31" s="190">
        <f>Tabelle134[[#This Row],[Boden-
fläche
(m²)]]*Tabelle134[[#This Row],[Reinigungs-
tage/Jahr]]</f>
        <v>14.16</v>
      </c>
      <c r="P31" s="190">
        <f>IFERROR(Tabelle134[[#This Row],[Reinigungs-
fläche
(m²/Jahr)]]/Tabelle134[[#This Row],[Richtwert
(m²/h)]],0)</f>
        <v>0</v>
      </c>
      <c r="Q31" s="191">
        <f>IFERROR(Tabelle134[[#This Row],[Reinigungs-
zeit
(h/Jahr)]]*Tabelle134[[#This Row],[Stunden-verr.-satz
(€)]],0)</f>
        <v>0</v>
      </c>
    </row>
    <row r="32" spans="1:17" ht="30" x14ac:dyDescent="0.4">
      <c r="A32" s="182">
        <v>26</v>
      </c>
      <c r="B32" s="183" t="s">
        <v>187</v>
      </c>
      <c r="C32" s="184" t="s">
        <v>188</v>
      </c>
      <c r="D32" s="118" t="s">
        <v>543</v>
      </c>
      <c r="E32" s="187" t="s">
        <v>268</v>
      </c>
      <c r="F32" s="187" t="s">
        <v>214</v>
      </c>
      <c r="G32" s="187" t="s">
        <v>336</v>
      </c>
      <c r="H32" s="188">
        <v>3.51</v>
      </c>
      <c r="I32" s="127"/>
      <c r="J32" s="128" t="s">
        <v>542</v>
      </c>
      <c r="K32" s="127" t="s">
        <v>339</v>
      </c>
      <c r="L32" s="127">
        <v>0</v>
      </c>
      <c r="M32" s="129" t="e">
        <f>'STVS Unterhaltsreinigung'!$F$66</f>
        <v>#DIV/0!</v>
      </c>
      <c r="N32" s="189"/>
      <c r="O32" s="190">
        <f>Tabelle134[[#This Row],[Boden-
fläche
(m²)]]*Tabelle134[[#This Row],[Reinigungs-
tage/Jahr]]</f>
        <v>0</v>
      </c>
      <c r="P32" s="190">
        <f>IFERROR(Tabelle134[[#This Row],[Reinigungs-
fläche
(m²/Jahr)]]/Tabelle134[[#This Row],[Richtwert
(m²/h)]],0)</f>
        <v>0</v>
      </c>
      <c r="Q32" s="191">
        <f>IFERROR(Tabelle134[[#This Row],[Reinigungs-
zeit
(h/Jahr)]]*Tabelle134[[#This Row],[Stunden-verr.-satz
(€)]],0)</f>
        <v>0</v>
      </c>
    </row>
    <row r="33" spans="1:17" ht="15" x14ac:dyDescent="0.4">
      <c r="A33" s="182">
        <v>27</v>
      </c>
      <c r="B33" s="183" t="s">
        <v>187</v>
      </c>
      <c r="C33" s="184" t="s">
        <v>188</v>
      </c>
      <c r="D33" s="118" t="s">
        <v>543</v>
      </c>
      <c r="E33" s="187" t="s">
        <v>269</v>
      </c>
      <c r="F33" s="186" t="s">
        <v>178</v>
      </c>
      <c r="G33" s="186" t="s">
        <v>181</v>
      </c>
      <c r="H33" s="188">
        <v>5.32</v>
      </c>
      <c r="I33" s="127"/>
      <c r="J33" s="128" t="s">
        <v>542</v>
      </c>
      <c r="K33" s="127" t="s">
        <v>339</v>
      </c>
      <c r="L33" s="127">
        <v>0</v>
      </c>
      <c r="M33" s="129" t="e">
        <f>'STVS Unterhaltsreinigung'!$F$66</f>
        <v>#DIV/0!</v>
      </c>
      <c r="N33" s="189"/>
      <c r="O33" s="190">
        <f>Tabelle134[[#This Row],[Boden-
fläche
(m²)]]*Tabelle134[[#This Row],[Reinigungs-
tage/Jahr]]</f>
        <v>0</v>
      </c>
      <c r="P33" s="190">
        <f>IFERROR(Tabelle134[[#This Row],[Reinigungs-
fläche
(m²/Jahr)]]/Tabelle134[[#This Row],[Richtwert
(m²/h)]],0)</f>
        <v>0</v>
      </c>
      <c r="Q33" s="191">
        <f>IFERROR(Tabelle134[[#This Row],[Reinigungs-
zeit
(h/Jahr)]]*Tabelle134[[#This Row],[Stunden-verr.-satz
(€)]],0)</f>
        <v>0</v>
      </c>
    </row>
    <row r="34" spans="1:17" ht="15" x14ac:dyDescent="0.4">
      <c r="A34" s="182">
        <v>28</v>
      </c>
      <c r="B34" s="183" t="s">
        <v>187</v>
      </c>
      <c r="C34" s="184" t="s">
        <v>188</v>
      </c>
      <c r="D34" s="118" t="s">
        <v>543</v>
      </c>
      <c r="E34" s="187" t="s">
        <v>270</v>
      </c>
      <c r="F34" s="186" t="s">
        <v>179</v>
      </c>
      <c r="G34" s="186" t="s">
        <v>181</v>
      </c>
      <c r="H34" s="188">
        <v>30.32</v>
      </c>
      <c r="I34" s="127"/>
      <c r="J34" s="128" t="s">
        <v>542</v>
      </c>
      <c r="K34" s="127" t="s">
        <v>540</v>
      </c>
      <c r="L34" s="127">
        <v>1</v>
      </c>
      <c r="M34" s="129" t="e">
        <f>'STVS Grundreinigung'!$F$66</f>
        <v>#DIV/0!</v>
      </c>
      <c r="N34" s="189"/>
      <c r="O34" s="190">
        <f>Tabelle134[[#This Row],[Boden-
fläche
(m²)]]*Tabelle134[[#This Row],[Reinigungs-
tage/Jahr]]</f>
        <v>30.32</v>
      </c>
      <c r="P34" s="190">
        <f>IFERROR(Tabelle134[[#This Row],[Reinigungs-
fläche
(m²/Jahr)]]/Tabelle134[[#This Row],[Richtwert
(m²/h)]],0)</f>
        <v>0</v>
      </c>
      <c r="Q34" s="191">
        <f>IFERROR(Tabelle134[[#This Row],[Reinigungs-
zeit
(h/Jahr)]]*Tabelle134[[#This Row],[Stunden-verr.-satz
(€)]],0)</f>
        <v>0</v>
      </c>
    </row>
    <row r="35" spans="1:17" ht="30" x14ac:dyDescent="0.4">
      <c r="A35" s="182">
        <v>29</v>
      </c>
      <c r="B35" s="183" t="s">
        <v>187</v>
      </c>
      <c r="C35" s="184" t="s">
        <v>188</v>
      </c>
      <c r="D35" s="118" t="s">
        <v>543</v>
      </c>
      <c r="E35" s="187" t="s">
        <v>271</v>
      </c>
      <c r="F35" s="187" t="s">
        <v>215</v>
      </c>
      <c r="G35" s="186" t="s">
        <v>333</v>
      </c>
      <c r="H35" s="188">
        <v>52.8</v>
      </c>
      <c r="I35" s="127"/>
      <c r="J35" s="128" t="s">
        <v>542</v>
      </c>
      <c r="K35" s="127" t="s">
        <v>540</v>
      </c>
      <c r="L35" s="127">
        <v>1</v>
      </c>
      <c r="M35" s="129" t="e">
        <f>'STVS Grundreinigung'!$F$66</f>
        <v>#DIV/0!</v>
      </c>
      <c r="N35" s="189"/>
      <c r="O35" s="190">
        <f>Tabelle134[[#This Row],[Boden-
fläche
(m²)]]*Tabelle134[[#This Row],[Reinigungs-
tage/Jahr]]</f>
        <v>52.8</v>
      </c>
      <c r="P35" s="190">
        <f>IFERROR(Tabelle134[[#This Row],[Reinigungs-
fläche
(m²/Jahr)]]/Tabelle134[[#This Row],[Richtwert
(m²/h)]],0)</f>
        <v>0</v>
      </c>
      <c r="Q35" s="191">
        <f>IFERROR(Tabelle134[[#This Row],[Reinigungs-
zeit
(h/Jahr)]]*Tabelle134[[#This Row],[Stunden-verr.-satz
(€)]],0)</f>
        <v>0</v>
      </c>
    </row>
    <row r="36" spans="1:17" ht="15" x14ac:dyDescent="0.4">
      <c r="A36" s="182">
        <v>30</v>
      </c>
      <c r="B36" s="183" t="s">
        <v>187</v>
      </c>
      <c r="C36" s="184" t="s">
        <v>188</v>
      </c>
      <c r="D36" s="118" t="s">
        <v>543</v>
      </c>
      <c r="E36" s="187" t="s">
        <v>272</v>
      </c>
      <c r="F36" s="187" t="s">
        <v>215</v>
      </c>
      <c r="G36" s="186" t="s">
        <v>181</v>
      </c>
      <c r="H36" s="188">
        <v>67.72</v>
      </c>
      <c r="I36" s="127"/>
      <c r="J36" s="128" t="s">
        <v>542</v>
      </c>
      <c r="K36" s="127" t="s">
        <v>540</v>
      </c>
      <c r="L36" s="127">
        <v>1</v>
      </c>
      <c r="M36" s="129" t="e">
        <f>'STVS Grundreinigung'!$F$66</f>
        <v>#DIV/0!</v>
      </c>
      <c r="N36" s="189"/>
      <c r="O36" s="190">
        <f>Tabelle134[[#This Row],[Boden-
fläche
(m²)]]*Tabelle134[[#This Row],[Reinigungs-
tage/Jahr]]</f>
        <v>67.72</v>
      </c>
      <c r="P36" s="190">
        <f>IFERROR(Tabelle134[[#This Row],[Reinigungs-
fläche
(m²/Jahr)]]/Tabelle134[[#This Row],[Richtwert
(m²/h)]],0)</f>
        <v>0</v>
      </c>
      <c r="Q36" s="191">
        <f>IFERROR(Tabelle134[[#This Row],[Reinigungs-
zeit
(h/Jahr)]]*Tabelle134[[#This Row],[Stunden-verr.-satz
(€)]],0)</f>
        <v>0</v>
      </c>
    </row>
    <row r="37" spans="1:17" ht="15" x14ac:dyDescent="0.4">
      <c r="A37" s="182">
        <v>31</v>
      </c>
      <c r="B37" s="183" t="s">
        <v>187</v>
      </c>
      <c r="C37" s="184" t="s">
        <v>188</v>
      </c>
      <c r="D37" s="118" t="s">
        <v>543</v>
      </c>
      <c r="E37" s="187" t="s">
        <v>273</v>
      </c>
      <c r="F37" s="186" t="s">
        <v>199</v>
      </c>
      <c r="G37" s="186" t="s">
        <v>181</v>
      </c>
      <c r="H37" s="188">
        <v>18.8</v>
      </c>
      <c r="I37" s="127"/>
      <c r="J37" s="128" t="s">
        <v>542</v>
      </c>
      <c r="K37" s="127" t="s">
        <v>540</v>
      </c>
      <c r="L37" s="127">
        <v>1</v>
      </c>
      <c r="M37" s="129" t="e">
        <f>'STVS Grundreinigung'!$F$66</f>
        <v>#DIV/0!</v>
      </c>
      <c r="N37" s="189"/>
      <c r="O37" s="190">
        <f>Tabelle134[[#This Row],[Boden-
fläche
(m²)]]*Tabelle134[[#This Row],[Reinigungs-
tage/Jahr]]</f>
        <v>18.8</v>
      </c>
      <c r="P37" s="190">
        <f>IFERROR(Tabelle134[[#This Row],[Reinigungs-
fläche
(m²/Jahr)]]/Tabelle134[[#This Row],[Richtwert
(m²/h)]],0)</f>
        <v>0</v>
      </c>
      <c r="Q37" s="191">
        <f>IFERROR(Tabelle134[[#This Row],[Reinigungs-
zeit
(h/Jahr)]]*Tabelle134[[#This Row],[Stunden-verr.-satz
(€)]],0)</f>
        <v>0</v>
      </c>
    </row>
    <row r="38" spans="1:17" ht="15" x14ac:dyDescent="0.4">
      <c r="A38" s="182">
        <v>32</v>
      </c>
      <c r="B38" s="183" t="s">
        <v>187</v>
      </c>
      <c r="C38" s="184" t="s">
        <v>188</v>
      </c>
      <c r="D38" s="118" t="s">
        <v>543</v>
      </c>
      <c r="E38" s="187" t="s">
        <v>274</v>
      </c>
      <c r="F38" s="186" t="s">
        <v>199</v>
      </c>
      <c r="G38" s="186" t="s">
        <v>181</v>
      </c>
      <c r="H38" s="188">
        <v>34.76</v>
      </c>
      <c r="I38" s="127"/>
      <c r="J38" s="128" t="s">
        <v>542</v>
      </c>
      <c r="K38" s="127" t="s">
        <v>540</v>
      </c>
      <c r="L38" s="127">
        <v>1</v>
      </c>
      <c r="M38" s="129" t="e">
        <f>'STVS Grundreinigung'!$F$66</f>
        <v>#DIV/0!</v>
      </c>
      <c r="N38" s="189"/>
      <c r="O38" s="190">
        <f>Tabelle134[[#This Row],[Boden-
fläche
(m²)]]*Tabelle134[[#This Row],[Reinigungs-
tage/Jahr]]</f>
        <v>34.76</v>
      </c>
      <c r="P38" s="190">
        <f>IFERROR(Tabelle134[[#This Row],[Reinigungs-
fläche
(m²/Jahr)]]/Tabelle134[[#This Row],[Richtwert
(m²/h)]],0)</f>
        <v>0</v>
      </c>
      <c r="Q38" s="191">
        <f>IFERROR(Tabelle134[[#This Row],[Reinigungs-
zeit
(h/Jahr)]]*Tabelle134[[#This Row],[Stunden-verr.-satz
(€)]],0)</f>
        <v>0</v>
      </c>
    </row>
    <row r="39" spans="1:17" ht="30" x14ac:dyDescent="0.4">
      <c r="A39" s="182">
        <v>33</v>
      </c>
      <c r="B39" s="183" t="s">
        <v>187</v>
      </c>
      <c r="C39" s="184" t="s">
        <v>188</v>
      </c>
      <c r="D39" s="118" t="s">
        <v>544</v>
      </c>
      <c r="E39" s="186" t="s">
        <v>242</v>
      </c>
      <c r="F39" s="186" t="s">
        <v>189</v>
      </c>
      <c r="G39" s="187" t="s">
        <v>334</v>
      </c>
      <c r="H39" s="188">
        <v>12.39</v>
      </c>
      <c r="I39" s="127"/>
      <c r="J39" s="128" t="s">
        <v>542</v>
      </c>
      <c r="K39" s="127" t="s">
        <v>540</v>
      </c>
      <c r="L39" s="127">
        <v>1</v>
      </c>
      <c r="M39" s="129" t="e">
        <f>'STVS Grundreinigung'!$F$66</f>
        <v>#DIV/0!</v>
      </c>
      <c r="N39" s="189"/>
      <c r="O39" s="190">
        <f>Tabelle134[[#This Row],[Boden-
fläche
(m²)]]*Tabelle134[[#This Row],[Reinigungs-
tage/Jahr]]</f>
        <v>12.39</v>
      </c>
      <c r="P39" s="190">
        <f>IFERROR(Tabelle134[[#This Row],[Reinigungs-
fläche
(m²/Jahr)]]/Tabelle134[[#This Row],[Richtwert
(m²/h)]],0)</f>
        <v>0</v>
      </c>
      <c r="Q39" s="191">
        <f>IFERROR(Tabelle134[[#This Row],[Reinigungs-
zeit
(h/Jahr)]]*Tabelle134[[#This Row],[Stunden-verr.-satz
(€)]],0)</f>
        <v>0</v>
      </c>
    </row>
    <row r="40" spans="1:17" ht="30" x14ac:dyDescent="0.4">
      <c r="A40" s="182">
        <v>34</v>
      </c>
      <c r="B40" s="183" t="s">
        <v>187</v>
      </c>
      <c r="C40" s="184" t="s">
        <v>188</v>
      </c>
      <c r="D40" s="118" t="s">
        <v>544</v>
      </c>
      <c r="E40" s="186" t="s">
        <v>243</v>
      </c>
      <c r="F40" s="187" t="s">
        <v>204</v>
      </c>
      <c r="G40" s="186" t="s">
        <v>332</v>
      </c>
      <c r="H40" s="188">
        <v>10.92</v>
      </c>
      <c r="I40" s="127"/>
      <c r="J40" s="128" t="s">
        <v>542</v>
      </c>
      <c r="K40" s="127" t="s">
        <v>540</v>
      </c>
      <c r="L40" s="127">
        <v>1</v>
      </c>
      <c r="M40" s="129" t="e">
        <f>'STVS Grundreinigung'!$F$66</f>
        <v>#DIV/0!</v>
      </c>
      <c r="N40" s="189"/>
      <c r="O40" s="190">
        <f>Tabelle134[[#This Row],[Boden-
fläche
(m²)]]*Tabelle134[[#This Row],[Reinigungs-
tage/Jahr]]</f>
        <v>10.92</v>
      </c>
      <c r="P40" s="190">
        <f>IFERROR(Tabelle134[[#This Row],[Reinigungs-
fläche
(m²/Jahr)]]/Tabelle134[[#This Row],[Richtwert
(m²/h)]],0)</f>
        <v>0</v>
      </c>
      <c r="Q40" s="191">
        <f>IFERROR(Tabelle134[[#This Row],[Reinigungs-
zeit
(h/Jahr)]]*Tabelle134[[#This Row],[Stunden-verr.-satz
(€)]],0)</f>
        <v>0</v>
      </c>
    </row>
    <row r="41" spans="1:17" ht="30" x14ac:dyDescent="0.4">
      <c r="A41" s="182">
        <v>35</v>
      </c>
      <c r="B41" s="183" t="s">
        <v>187</v>
      </c>
      <c r="C41" s="184" t="s">
        <v>188</v>
      </c>
      <c r="D41" s="118" t="s">
        <v>544</v>
      </c>
      <c r="E41" s="186" t="s">
        <v>244</v>
      </c>
      <c r="F41" s="187" t="s">
        <v>205</v>
      </c>
      <c r="G41" s="187" t="s">
        <v>335</v>
      </c>
      <c r="H41" s="188">
        <v>18.77</v>
      </c>
      <c r="I41" s="127"/>
      <c r="J41" s="128" t="s">
        <v>542</v>
      </c>
      <c r="K41" s="127" t="s">
        <v>540</v>
      </c>
      <c r="L41" s="127">
        <v>1</v>
      </c>
      <c r="M41" s="129" t="e">
        <f>'STVS Grundreinigung'!$F$66</f>
        <v>#DIV/0!</v>
      </c>
      <c r="N41" s="189"/>
      <c r="O41" s="190">
        <f>Tabelle134[[#This Row],[Boden-
fläche
(m²)]]*Tabelle134[[#This Row],[Reinigungs-
tage/Jahr]]</f>
        <v>18.77</v>
      </c>
      <c r="P41" s="190">
        <f>IFERROR(Tabelle134[[#This Row],[Reinigungs-
fläche
(m²/Jahr)]]/Tabelle134[[#This Row],[Richtwert
(m²/h)]],0)</f>
        <v>0</v>
      </c>
      <c r="Q41" s="191">
        <f>IFERROR(Tabelle134[[#This Row],[Reinigungs-
zeit
(h/Jahr)]]*Tabelle134[[#This Row],[Stunden-verr.-satz
(€)]],0)</f>
        <v>0</v>
      </c>
    </row>
    <row r="42" spans="1:17" ht="30" x14ac:dyDescent="0.4">
      <c r="A42" s="182">
        <v>36</v>
      </c>
      <c r="B42" s="183" t="s">
        <v>187</v>
      </c>
      <c r="C42" s="184" t="s">
        <v>188</v>
      </c>
      <c r="D42" s="118" t="s">
        <v>544</v>
      </c>
      <c r="E42" s="187" t="s">
        <v>275</v>
      </c>
      <c r="F42" s="186" t="s">
        <v>190</v>
      </c>
      <c r="G42" s="186" t="s">
        <v>181</v>
      </c>
      <c r="H42" s="188">
        <v>43.56</v>
      </c>
      <c r="I42" s="127"/>
      <c r="J42" s="128" t="s">
        <v>542</v>
      </c>
      <c r="K42" s="127" t="s">
        <v>540</v>
      </c>
      <c r="L42" s="127">
        <v>1</v>
      </c>
      <c r="M42" s="129" t="e">
        <f>'STVS Grundreinigung'!$F$66</f>
        <v>#DIV/0!</v>
      </c>
      <c r="N42" s="189"/>
      <c r="O42" s="190">
        <f>Tabelle134[[#This Row],[Boden-
fläche
(m²)]]*Tabelle134[[#This Row],[Reinigungs-
tage/Jahr]]</f>
        <v>43.56</v>
      </c>
      <c r="P42" s="190">
        <f>IFERROR(Tabelle134[[#This Row],[Reinigungs-
fläche
(m²/Jahr)]]/Tabelle134[[#This Row],[Richtwert
(m²/h)]],0)</f>
        <v>0</v>
      </c>
      <c r="Q42" s="191">
        <f>IFERROR(Tabelle134[[#This Row],[Reinigungs-
zeit
(h/Jahr)]]*Tabelle134[[#This Row],[Stunden-verr.-satz
(€)]],0)</f>
        <v>0</v>
      </c>
    </row>
    <row r="43" spans="1:17" ht="30" x14ac:dyDescent="0.4">
      <c r="A43" s="182">
        <v>37</v>
      </c>
      <c r="B43" s="183" t="s">
        <v>187</v>
      </c>
      <c r="C43" s="184" t="s">
        <v>188</v>
      </c>
      <c r="D43" s="118" t="s">
        <v>544</v>
      </c>
      <c r="E43" s="187" t="s">
        <v>276</v>
      </c>
      <c r="F43" s="187" t="s">
        <v>206</v>
      </c>
      <c r="G43" s="186" t="s">
        <v>181</v>
      </c>
      <c r="H43" s="188">
        <v>24.46</v>
      </c>
      <c r="I43" s="127"/>
      <c r="J43" s="128" t="s">
        <v>542</v>
      </c>
      <c r="K43" s="127" t="s">
        <v>540</v>
      </c>
      <c r="L43" s="127">
        <v>1</v>
      </c>
      <c r="M43" s="129" t="e">
        <f>'STVS Grundreinigung'!$F$66</f>
        <v>#DIV/0!</v>
      </c>
      <c r="N43" s="189"/>
      <c r="O43" s="190">
        <f>Tabelle134[[#This Row],[Boden-
fläche
(m²)]]*Tabelle134[[#This Row],[Reinigungs-
tage/Jahr]]</f>
        <v>24.46</v>
      </c>
      <c r="P43" s="190">
        <f>IFERROR(Tabelle134[[#This Row],[Reinigungs-
fläche
(m²/Jahr)]]/Tabelle134[[#This Row],[Richtwert
(m²/h)]],0)</f>
        <v>0</v>
      </c>
      <c r="Q43" s="191">
        <f>IFERROR(Tabelle134[[#This Row],[Reinigungs-
zeit
(h/Jahr)]]*Tabelle134[[#This Row],[Stunden-verr.-satz
(€)]],0)</f>
        <v>0</v>
      </c>
    </row>
    <row r="44" spans="1:17" ht="30" x14ac:dyDescent="0.4">
      <c r="A44" s="182">
        <v>38</v>
      </c>
      <c r="B44" s="183" t="s">
        <v>187</v>
      </c>
      <c r="C44" s="184" t="s">
        <v>188</v>
      </c>
      <c r="D44" s="118" t="s">
        <v>544</v>
      </c>
      <c r="E44" s="187" t="s">
        <v>277</v>
      </c>
      <c r="F44" s="187" t="s">
        <v>207</v>
      </c>
      <c r="G44" s="186" t="s">
        <v>181</v>
      </c>
      <c r="H44" s="188">
        <v>22.75</v>
      </c>
      <c r="I44" s="127"/>
      <c r="J44" s="128" t="s">
        <v>542</v>
      </c>
      <c r="K44" s="127" t="s">
        <v>540</v>
      </c>
      <c r="L44" s="127">
        <v>1</v>
      </c>
      <c r="M44" s="129" t="e">
        <f>'STVS Grundreinigung'!$F$66</f>
        <v>#DIV/0!</v>
      </c>
      <c r="N44" s="189"/>
      <c r="O44" s="190">
        <f>Tabelle134[[#This Row],[Boden-
fläche
(m²)]]*Tabelle134[[#This Row],[Reinigungs-
tage/Jahr]]</f>
        <v>22.75</v>
      </c>
      <c r="P44" s="190">
        <f>IFERROR(Tabelle134[[#This Row],[Reinigungs-
fläche
(m²/Jahr)]]/Tabelle134[[#This Row],[Richtwert
(m²/h)]],0)</f>
        <v>0</v>
      </c>
      <c r="Q44" s="191">
        <f>IFERROR(Tabelle134[[#This Row],[Reinigungs-
zeit
(h/Jahr)]]*Tabelle134[[#This Row],[Stunden-verr.-satz
(€)]],0)</f>
        <v>0</v>
      </c>
    </row>
    <row r="45" spans="1:17" ht="15" x14ac:dyDescent="0.4">
      <c r="A45" s="182">
        <v>39</v>
      </c>
      <c r="B45" s="183" t="s">
        <v>187</v>
      </c>
      <c r="C45" s="184" t="s">
        <v>188</v>
      </c>
      <c r="D45" s="118" t="s">
        <v>544</v>
      </c>
      <c r="E45" s="187" t="s">
        <v>278</v>
      </c>
      <c r="F45" s="186" t="s">
        <v>190</v>
      </c>
      <c r="G45" s="186" t="s">
        <v>181</v>
      </c>
      <c r="H45" s="188">
        <v>51.31</v>
      </c>
      <c r="I45" s="127"/>
      <c r="J45" s="128" t="s">
        <v>542</v>
      </c>
      <c r="K45" s="127" t="s">
        <v>540</v>
      </c>
      <c r="L45" s="127">
        <v>1</v>
      </c>
      <c r="M45" s="129" t="e">
        <f>'STVS Grundreinigung'!$F$66</f>
        <v>#DIV/0!</v>
      </c>
      <c r="N45" s="189"/>
      <c r="O45" s="190">
        <f>Tabelle134[[#This Row],[Boden-
fläche
(m²)]]*Tabelle134[[#This Row],[Reinigungs-
tage/Jahr]]</f>
        <v>51.31</v>
      </c>
      <c r="P45" s="190">
        <f>IFERROR(Tabelle134[[#This Row],[Reinigungs-
fläche
(m²/Jahr)]]/Tabelle134[[#This Row],[Richtwert
(m²/h)]],0)</f>
        <v>0</v>
      </c>
      <c r="Q45" s="191">
        <f>IFERROR(Tabelle134[[#This Row],[Reinigungs-
zeit
(h/Jahr)]]*Tabelle134[[#This Row],[Stunden-verr.-satz
(€)]],0)</f>
        <v>0</v>
      </c>
    </row>
    <row r="46" spans="1:17" ht="15" x14ac:dyDescent="0.4">
      <c r="A46" s="182">
        <v>40</v>
      </c>
      <c r="B46" s="183" t="s">
        <v>187</v>
      </c>
      <c r="C46" s="184" t="s">
        <v>188</v>
      </c>
      <c r="D46" s="118" t="s">
        <v>544</v>
      </c>
      <c r="E46" s="187" t="s">
        <v>279</v>
      </c>
      <c r="F46" s="186" t="s">
        <v>190</v>
      </c>
      <c r="G46" s="186" t="s">
        <v>181</v>
      </c>
      <c r="H46" s="188">
        <v>76.19</v>
      </c>
      <c r="I46" s="127"/>
      <c r="J46" s="128" t="s">
        <v>542</v>
      </c>
      <c r="K46" s="127" t="s">
        <v>540</v>
      </c>
      <c r="L46" s="127">
        <v>1</v>
      </c>
      <c r="M46" s="129" t="e">
        <f>'STVS Grundreinigung'!$F$66</f>
        <v>#DIV/0!</v>
      </c>
      <c r="N46" s="189"/>
      <c r="O46" s="190">
        <f>Tabelle134[[#This Row],[Boden-
fläche
(m²)]]*Tabelle134[[#This Row],[Reinigungs-
tage/Jahr]]</f>
        <v>76.19</v>
      </c>
      <c r="P46" s="190">
        <f>IFERROR(Tabelle134[[#This Row],[Reinigungs-
fläche
(m²/Jahr)]]/Tabelle134[[#This Row],[Richtwert
(m²/h)]],0)</f>
        <v>0</v>
      </c>
      <c r="Q46" s="191">
        <f>IFERROR(Tabelle134[[#This Row],[Reinigungs-
zeit
(h/Jahr)]]*Tabelle134[[#This Row],[Stunden-verr.-satz
(€)]],0)</f>
        <v>0</v>
      </c>
    </row>
    <row r="47" spans="1:17" ht="15" x14ac:dyDescent="0.4">
      <c r="A47" s="182">
        <v>41</v>
      </c>
      <c r="B47" s="183" t="s">
        <v>187</v>
      </c>
      <c r="C47" s="184" t="s">
        <v>188</v>
      </c>
      <c r="D47" s="118" t="s">
        <v>544</v>
      </c>
      <c r="E47" s="187" t="s">
        <v>280</v>
      </c>
      <c r="F47" s="186" t="s">
        <v>190</v>
      </c>
      <c r="G47" s="186" t="s">
        <v>181</v>
      </c>
      <c r="H47" s="188">
        <v>75.3</v>
      </c>
      <c r="I47" s="127"/>
      <c r="J47" s="128" t="s">
        <v>542</v>
      </c>
      <c r="K47" s="127" t="s">
        <v>540</v>
      </c>
      <c r="L47" s="127">
        <v>1</v>
      </c>
      <c r="M47" s="129" t="e">
        <f>'STVS Grundreinigung'!$F$66</f>
        <v>#DIV/0!</v>
      </c>
      <c r="N47" s="189"/>
      <c r="O47" s="190">
        <f>Tabelle134[[#This Row],[Boden-
fläche
(m²)]]*Tabelle134[[#This Row],[Reinigungs-
tage/Jahr]]</f>
        <v>75.3</v>
      </c>
      <c r="P47" s="190">
        <f>IFERROR(Tabelle134[[#This Row],[Reinigungs-
fläche
(m²/Jahr)]]/Tabelle134[[#This Row],[Richtwert
(m²/h)]],0)</f>
        <v>0</v>
      </c>
      <c r="Q47" s="191">
        <f>IFERROR(Tabelle134[[#This Row],[Reinigungs-
zeit
(h/Jahr)]]*Tabelle134[[#This Row],[Stunden-verr.-satz
(€)]],0)</f>
        <v>0</v>
      </c>
    </row>
    <row r="48" spans="1:17" ht="30" x14ac:dyDescent="0.4">
      <c r="A48" s="182">
        <v>42</v>
      </c>
      <c r="B48" s="183" t="s">
        <v>187</v>
      </c>
      <c r="C48" s="184" t="s">
        <v>188</v>
      </c>
      <c r="D48" s="118" t="s">
        <v>544</v>
      </c>
      <c r="E48" s="187" t="s">
        <v>281</v>
      </c>
      <c r="F48" s="186" t="s">
        <v>190</v>
      </c>
      <c r="G48" s="186" t="s">
        <v>181</v>
      </c>
      <c r="H48" s="188">
        <v>51.37</v>
      </c>
      <c r="I48" s="127"/>
      <c r="J48" s="128" t="s">
        <v>542</v>
      </c>
      <c r="K48" s="127" t="s">
        <v>540</v>
      </c>
      <c r="L48" s="127">
        <v>1</v>
      </c>
      <c r="M48" s="129" t="e">
        <f>'STVS Grundreinigung'!$F$66</f>
        <v>#DIV/0!</v>
      </c>
      <c r="N48" s="189"/>
      <c r="O48" s="190">
        <f>Tabelle134[[#This Row],[Boden-
fläche
(m²)]]*Tabelle134[[#This Row],[Reinigungs-
tage/Jahr]]</f>
        <v>51.37</v>
      </c>
      <c r="P48" s="190">
        <f>IFERROR(Tabelle134[[#This Row],[Reinigungs-
fläche
(m²/Jahr)]]/Tabelle134[[#This Row],[Richtwert
(m²/h)]],0)</f>
        <v>0</v>
      </c>
      <c r="Q48" s="191">
        <f>IFERROR(Tabelle134[[#This Row],[Reinigungs-
zeit
(h/Jahr)]]*Tabelle134[[#This Row],[Stunden-verr.-satz
(€)]],0)</f>
        <v>0</v>
      </c>
    </row>
    <row r="49" spans="1:17" ht="30" x14ac:dyDescent="0.4">
      <c r="A49" s="182">
        <v>43</v>
      </c>
      <c r="B49" s="183" t="s">
        <v>187</v>
      </c>
      <c r="C49" s="184" t="s">
        <v>188</v>
      </c>
      <c r="D49" s="118" t="s">
        <v>544</v>
      </c>
      <c r="E49" s="187" t="s">
        <v>282</v>
      </c>
      <c r="F49" s="187" t="s">
        <v>208</v>
      </c>
      <c r="G49" s="186" t="s">
        <v>181</v>
      </c>
      <c r="H49" s="188">
        <v>17.3</v>
      </c>
      <c r="I49" s="127"/>
      <c r="J49" s="128" t="s">
        <v>542</v>
      </c>
      <c r="K49" s="127" t="s">
        <v>540</v>
      </c>
      <c r="L49" s="127">
        <v>1</v>
      </c>
      <c r="M49" s="129" t="e">
        <f>'STVS Grundreinigung'!$F$66</f>
        <v>#DIV/0!</v>
      </c>
      <c r="N49" s="189"/>
      <c r="O49" s="190">
        <f>Tabelle134[[#This Row],[Boden-
fläche
(m²)]]*Tabelle134[[#This Row],[Reinigungs-
tage/Jahr]]</f>
        <v>17.3</v>
      </c>
      <c r="P49" s="190">
        <f>IFERROR(Tabelle134[[#This Row],[Reinigungs-
fläche
(m²/Jahr)]]/Tabelle134[[#This Row],[Richtwert
(m²/h)]],0)</f>
        <v>0</v>
      </c>
      <c r="Q49" s="191">
        <f>IFERROR(Tabelle134[[#This Row],[Reinigungs-
zeit
(h/Jahr)]]*Tabelle134[[#This Row],[Stunden-verr.-satz
(€)]],0)</f>
        <v>0</v>
      </c>
    </row>
    <row r="50" spans="1:17" ht="15" x14ac:dyDescent="0.4">
      <c r="A50" s="182">
        <v>44</v>
      </c>
      <c r="B50" s="183" t="s">
        <v>187</v>
      </c>
      <c r="C50" s="184" t="s">
        <v>188</v>
      </c>
      <c r="D50" s="118" t="s">
        <v>544</v>
      </c>
      <c r="E50" s="187" t="s">
        <v>283</v>
      </c>
      <c r="F50" s="186" t="s">
        <v>192</v>
      </c>
      <c r="G50" s="186" t="s">
        <v>181</v>
      </c>
      <c r="H50" s="188">
        <v>33.08</v>
      </c>
      <c r="I50" s="127"/>
      <c r="J50" s="128" t="s">
        <v>542</v>
      </c>
      <c r="K50" s="127" t="s">
        <v>540</v>
      </c>
      <c r="L50" s="127">
        <v>1</v>
      </c>
      <c r="M50" s="129" t="e">
        <f>'STVS Grundreinigung'!$F$66</f>
        <v>#DIV/0!</v>
      </c>
      <c r="N50" s="189"/>
      <c r="O50" s="190">
        <f>Tabelle134[[#This Row],[Boden-
fläche
(m²)]]*Tabelle134[[#This Row],[Reinigungs-
tage/Jahr]]</f>
        <v>33.08</v>
      </c>
      <c r="P50" s="190">
        <f>IFERROR(Tabelle134[[#This Row],[Reinigungs-
fläche
(m²/Jahr)]]/Tabelle134[[#This Row],[Richtwert
(m²/h)]],0)</f>
        <v>0</v>
      </c>
      <c r="Q50" s="191">
        <f>IFERROR(Tabelle134[[#This Row],[Reinigungs-
zeit
(h/Jahr)]]*Tabelle134[[#This Row],[Stunden-verr.-satz
(€)]],0)</f>
        <v>0</v>
      </c>
    </row>
    <row r="51" spans="1:17" ht="15" x14ac:dyDescent="0.4">
      <c r="A51" s="182">
        <v>45</v>
      </c>
      <c r="B51" s="183" t="s">
        <v>187</v>
      </c>
      <c r="C51" s="184" t="s">
        <v>188</v>
      </c>
      <c r="D51" s="118" t="s">
        <v>544</v>
      </c>
      <c r="E51" s="187" t="s">
        <v>284</v>
      </c>
      <c r="F51" s="186" t="s">
        <v>184</v>
      </c>
      <c r="G51" s="186" t="s">
        <v>180</v>
      </c>
      <c r="H51" s="188">
        <v>34.380000000000003</v>
      </c>
      <c r="I51" s="127"/>
      <c r="J51" s="128" t="s">
        <v>542</v>
      </c>
      <c r="K51" s="127" t="s">
        <v>540</v>
      </c>
      <c r="L51" s="127">
        <v>1</v>
      </c>
      <c r="M51" s="129" t="e">
        <f>'STVS Grundreinigung'!$F$66</f>
        <v>#DIV/0!</v>
      </c>
      <c r="N51" s="189"/>
      <c r="O51" s="190">
        <f>Tabelle134[[#This Row],[Boden-
fläche
(m²)]]*Tabelle134[[#This Row],[Reinigungs-
tage/Jahr]]</f>
        <v>34.380000000000003</v>
      </c>
      <c r="P51" s="190">
        <f>IFERROR(Tabelle134[[#This Row],[Reinigungs-
fläche
(m²/Jahr)]]/Tabelle134[[#This Row],[Richtwert
(m²/h)]],0)</f>
        <v>0</v>
      </c>
      <c r="Q51" s="191">
        <f>IFERROR(Tabelle134[[#This Row],[Reinigungs-
zeit
(h/Jahr)]]*Tabelle134[[#This Row],[Stunden-verr.-satz
(€)]],0)</f>
        <v>0</v>
      </c>
    </row>
    <row r="52" spans="1:17" ht="30" x14ac:dyDescent="0.4">
      <c r="A52" s="182">
        <v>46</v>
      </c>
      <c r="B52" s="183" t="s">
        <v>187</v>
      </c>
      <c r="C52" s="184" t="s">
        <v>188</v>
      </c>
      <c r="D52" s="118" t="s">
        <v>544</v>
      </c>
      <c r="E52" s="187" t="s">
        <v>285</v>
      </c>
      <c r="F52" s="187" t="s">
        <v>209</v>
      </c>
      <c r="G52" s="186" t="s">
        <v>141</v>
      </c>
      <c r="H52" s="188">
        <v>5.53</v>
      </c>
      <c r="I52" s="127"/>
      <c r="J52" s="128" t="s">
        <v>542</v>
      </c>
      <c r="K52" s="127" t="s">
        <v>540</v>
      </c>
      <c r="L52" s="127">
        <v>1</v>
      </c>
      <c r="M52" s="129" t="e">
        <f>'STVS Grundreinigung'!$F$66</f>
        <v>#DIV/0!</v>
      </c>
      <c r="N52" s="189"/>
      <c r="O52" s="190">
        <f>Tabelle134[[#This Row],[Boden-
fläche
(m²)]]*Tabelle134[[#This Row],[Reinigungs-
tage/Jahr]]</f>
        <v>5.53</v>
      </c>
      <c r="P52" s="190">
        <f>IFERROR(Tabelle134[[#This Row],[Reinigungs-
fläche
(m²/Jahr)]]/Tabelle134[[#This Row],[Richtwert
(m²/h)]],0)</f>
        <v>0</v>
      </c>
      <c r="Q52" s="191">
        <f>IFERROR(Tabelle134[[#This Row],[Reinigungs-
zeit
(h/Jahr)]]*Tabelle134[[#This Row],[Stunden-verr.-satz
(€)]],0)</f>
        <v>0</v>
      </c>
    </row>
    <row r="53" spans="1:17" ht="30" x14ac:dyDescent="0.4">
      <c r="A53" s="182">
        <v>47</v>
      </c>
      <c r="B53" s="183" t="s">
        <v>187</v>
      </c>
      <c r="C53" s="184" t="s">
        <v>188</v>
      </c>
      <c r="D53" s="118" t="s">
        <v>544</v>
      </c>
      <c r="E53" s="187" t="s">
        <v>286</v>
      </c>
      <c r="F53" s="187" t="s">
        <v>210</v>
      </c>
      <c r="G53" s="186" t="s">
        <v>141</v>
      </c>
      <c r="H53" s="188">
        <v>4.05</v>
      </c>
      <c r="I53" s="127"/>
      <c r="J53" s="128" t="s">
        <v>542</v>
      </c>
      <c r="K53" s="127" t="s">
        <v>339</v>
      </c>
      <c r="L53" s="127">
        <v>0</v>
      </c>
      <c r="M53" s="129" t="e">
        <f>'STVS Unterhaltsreinigung'!$F$66</f>
        <v>#DIV/0!</v>
      </c>
      <c r="N53" s="189"/>
      <c r="O53" s="190">
        <f>Tabelle134[[#This Row],[Boden-
fläche
(m²)]]*Tabelle134[[#This Row],[Reinigungs-
tage/Jahr]]</f>
        <v>0</v>
      </c>
      <c r="P53" s="190">
        <f>IFERROR(Tabelle134[[#This Row],[Reinigungs-
fläche
(m²/Jahr)]]/Tabelle134[[#This Row],[Richtwert
(m²/h)]],0)</f>
        <v>0</v>
      </c>
      <c r="Q53" s="191">
        <f>IFERROR(Tabelle134[[#This Row],[Reinigungs-
zeit
(h/Jahr)]]*Tabelle134[[#This Row],[Stunden-verr.-satz
(€)]],0)</f>
        <v>0</v>
      </c>
    </row>
    <row r="54" spans="1:17" ht="30" x14ac:dyDescent="0.4">
      <c r="A54" s="182">
        <v>48</v>
      </c>
      <c r="B54" s="183" t="s">
        <v>187</v>
      </c>
      <c r="C54" s="184" t="s">
        <v>188</v>
      </c>
      <c r="D54" s="118" t="s">
        <v>544</v>
      </c>
      <c r="E54" s="187" t="s">
        <v>287</v>
      </c>
      <c r="F54" s="186" t="s">
        <v>193</v>
      </c>
      <c r="G54" s="186" t="s">
        <v>141</v>
      </c>
      <c r="H54" s="188">
        <v>2.0299999999999998</v>
      </c>
      <c r="I54" s="127"/>
      <c r="J54" s="128" t="s">
        <v>542</v>
      </c>
      <c r="K54" s="127" t="s">
        <v>540</v>
      </c>
      <c r="L54" s="127">
        <v>1</v>
      </c>
      <c r="M54" s="129" t="e">
        <f>'STVS Grundreinigung'!$F$66</f>
        <v>#DIV/0!</v>
      </c>
      <c r="N54" s="189"/>
      <c r="O54" s="190">
        <f>Tabelle134[[#This Row],[Boden-
fläche
(m²)]]*Tabelle134[[#This Row],[Reinigungs-
tage/Jahr]]</f>
        <v>2.0299999999999998</v>
      </c>
      <c r="P54" s="190">
        <f>IFERROR(Tabelle134[[#This Row],[Reinigungs-
fläche
(m²/Jahr)]]/Tabelle134[[#This Row],[Richtwert
(m²/h)]],0)</f>
        <v>0</v>
      </c>
      <c r="Q54" s="191">
        <f>IFERROR(Tabelle134[[#This Row],[Reinigungs-
zeit
(h/Jahr)]]*Tabelle134[[#This Row],[Stunden-verr.-satz
(€)]],0)</f>
        <v>0</v>
      </c>
    </row>
    <row r="55" spans="1:17" ht="30" x14ac:dyDescent="0.4">
      <c r="A55" s="182">
        <v>49</v>
      </c>
      <c r="B55" s="183" t="s">
        <v>187</v>
      </c>
      <c r="C55" s="184" t="s">
        <v>188</v>
      </c>
      <c r="D55" s="118" t="s">
        <v>544</v>
      </c>
      <c r="E55" s="187" t="s">
        <v>288</v>
      </c>
      <c r="F55" s="186" t="s">
        <v>194</v>
      </c>
      <c r="G55" s="186" t="s">
        <v>141</v>
      </c>
      <c r="H55" s="188">
        <v>2.15</v>
      </c>
      <c r="I55" s="127"/>
      <c r="J55" s="128" t="s">
        <v>542</v>
      </c>
      <c r="K55" s="127" t="s">
        <v>540</v>
      </c>
      <c r="L55" s="127">
        <v>1</v>
      </c>
      <c r="M55" s="129" t="e">
        <f>'STVS Grundreinigung'!$F$66</f>
        <v>#DIV/0!</v>
      </c>
      <c r="N55" s="189"/>
      <c r="O55" s="190">
        <f>Tabelle134[[#This Row],[Boden-
fläche
(m²)]]*Tabelle134[[#This Row],[Reinigungs-
tage/Jahr]]</f>
        <v>2.15</v>
      </c>
      <c r="P55" s="190">
        <f>IFERROR(Tabelle134[[#This Row],[Reinigungs-
fläche
(m²/Jahr)]]/Tabelle134[[#This Row],[Richtwert
(m²/h)]],0)</f>
        <v>0</v>
      </c>
      <c r="Q55" s="191">
        <f>IFERROR(Tabelle134[[#This Row],[Reinigungs-
zeit
(h/Jahr)]]*Tabelle134[[#This Row],[Stunden-verr.-satz
(€)]],0)</f>
        <v>0</v>
      </c>
    </row>
    <row r="56" spans="1:17" ht="30" x14ac:dyDescent="0.4">
      <c r="A56" s="182">
        <v>50</v>
      </c>
      <c r="B56" s="183" t="s">
        <v>187</v>
      </c>
      <c r="C56" s="184" t="s">
        <v>188</v>
      </c>
      <c r="D56" s="118" t="s">
        <v>544</v>
      </c>
      <c r="E56" s="187" t="s">
        <v>289</v>
      </c>
      <c r="F56" s="187" t="s">
        <v>211</v>
      </c>
      <c r="G56" s="186" t="s">
        <v>141</v>
      </c>
      <c r="H56" s="188">
        <v>3.82</v>
      </c>
      <c r="I56" s="127"/>
      <c r="J56" s="128" t="s">
        <v>542</v>
      </c>
      <c r="K56" s="127" t="s">
        <v>540</v>
      </c>
      <c r="L56" s="127">
        <v>1</v>
      </c>
      <c r="M56" s="129" t="e">
        <f>'STVS Grundreinigung'!$F$66</f>
        <v>#DIV/0!</v>
      </c>
      <c r="N56" s="189"/>
      <c r="O56" s="190">
        <f>Tabelle134[[#This Row],[Boden-
fläche
(m²)]]*Tabelle134[[#This Row],[Reinigungs-
tage/Jahr]]</f>
        <v>3.82</v>
      </c>
      <c r="P56" s="190">
        <f>IFERROR(Tabelle134[[#This Row],[Reinigungs-
fläche
(m²/Jahr)]]/Tabelle134[[#This Row],[Richtwert
(m²/h)]],0)</f>
        <v>0</v>
      </c>
      <c r="Q56" s="191">
        <f>IFERROR(Tabelle134[[#This Row],[Reinigungs-
zeit
(h/Jahr)]]*Tabelle134[[#This Row],[Stunden-verr.-satz
(€)]],0)</f>
        <v>0</v>
      </c>
    </row>
    <row r="57" spans="1:17" ht="30" x14ac:dyDescent="0.4">
      <c r="A57" s="182">
        <v>51</v>
      </c>
      <c r="B57" s="183" t="s">
        <v>187</v>
      </c>
      <c r="C57" s="184" t="s">
        <v>188</v>
      </c>
      <c r="D57" s="118" t="s">
        <v>544</v>
      </c>
      <c r="E57" s="187" t="s">
        <v>290</v>
      </c>
      <c r="F57" s="186" t="s">
        <v>195</v>
      </c>
      <c r="G57" s="186" t="s">
        <v>141</v>
      </c>
      <c r="H57" s="188">
        <v>3.88</v>
      </c>
      <c r="I57" s="127"/>
      <c r="J57" s="128" t="s">
        <v>542</v>
      </c>
      <c r="K57" s="127" t="s">
        <v>540</v>
      </c>
      <c r="L57" s="127">
        <v>1</v>
      </c>
      <c r="M57" s="129" t="e">
        <f>'STVS Grundreinigung'!$F$66</f>
        <v>#DIV/0!</v>
      </c>
      <c r="N57" s="189"/>
      <c r="O57" s="190">
        <f>Tabelle134[[#This Row],[Boden-
fläche
(m²)]]*Tabelle134[[#This Row],[Reinigungs-
tage/Jahr]]</f>
        <v>3.88</v>
      </c>
      <c r="P57" s="190">
        <f>IFERROR(Tabelle134[[#This Row],[Reinigungs-
fläche
(m²/Jahr)]]/Tabelle134[[#This Row],[Richtwert
(m²/h)]],0)</f>
        <v>0</v>
      </c>
      <c r="Q57" s="191">
        <f>IFERROR(Tabelle134[[#This Row],[Reinigungs-
zeit
(h/Jahr)]]*Tabelle134[[#This Row],[Stunden-verr.-satz
(€)]],0)</f>
        <v>0</v>
      </c>
    </row>
    <row r="58" spans="1:17" ht="30" x14ac:dyDescent="0.4">
      <c r="A58" s="182">
        <v>52</v>
      </c>
      <c r="B58" s="183" t="s">
        <v>187</v>
      </c>
      <c r="C58" s="184" t="s">
        <v>188</v>
      </c>
      <c r="D58" s="118" t="s">
        <v>544</v>
      </c>
      <c r="E58" s="187" t="s">
        <v>291</v>
      </c>
      <c r="F58" s="186" t="s">
        <v>196</v>
      </c>
      <c r="G58" s="186" t="s">
        <v>141</v>
      </c>
      <c r="H58" s="188">
        <v>2.19</v>
      </c>
      <c r="I58" s="127"/>
      <c r="J58" s="128" t="s">
        <v>542</v>
      </c>
      <c r="K58" s="127" t="s">
        <v>540</v>
      </c>
      <c r="L58" s="127">
        <v>1</v>
      </c>
      <c r="M58" s="129" t="e">
        <f>'STVS Grundreinigung'!$F$66</f>
        <v>#DIV/0!</v>
      </c>
      <c r="N58" s="189"/>
      <c r="O58" s="190">
        <f>Tabelle134[[#This Row],[Boden-
fläche
(m²)]]*Tabelle134[[#This Row],[Reinigungs-
tage/Jahr]]</f>
        <v>2.19</v>
      </c>
      <c r="P58" s="190">
        <f>IFERROR(Tabelle134[[#This Row],[Reinigungs-
fläche
(m²/Jahr)]]/Tabelle134[[#This Row],[Richtwert
(m²/h)]],0)</f>
        <v>0</v>
      </c>
      <c r="Q58" s="191">
        <f>IFERROR(Tabelle134[[#This Row],[Reinigungs-
zeit
(h/Jahr)]]*Tabelle134[[#This Row],[Stunden-verr.-satz
(€)]],0)</f>
        <v>0</v>
      </c>
    </row>
    <row r="59" spans="1:17" ht="30" x14ac:dyDescent="0.4">
      <c r="A59" s="182">
        <v>53</v>
      </c>
      <c r="B59" s="183" t="s">
        <v>187</v>
      </c>
      <c r="C59" s="184" t="s">
        <v>188</v>
      </c>
      <c r="D59" s="118" t="s">
        <v>544</v>
      </c>
      <c r="E59" s="187" t="s">
        <v>292</v>
      </c>
      <c r="F59" s="186" t="s">
        <v>197</v>
      </c>
      <c r="G59" s="186" t="s">
        <v>141</v>
      </c>
      <c r="H59" s="188">
        <v>2.0699999999999998</v>
      </c>
      <c r="I59" s="127"/>
      <c r="J59" s="128" t="s">
        <v>542</v>
      </c>
      <c r="K59" s="127" t="s">
        <v>540</v>
      </c>
      <c r="L59" s="127">
        <v>1</v>
      </c>
      <c r="M59" s="129" t="e">
        <f>'STVS Grundreinigung'!$F$66</f>
        <v>#DIV/0!</v>
      </c>
      <c r="N59" s="189"/>
      <c r="O59" s="190">
        <f>Tabelle134[[#This Row],[Boden-
fläche
(m²)]]*Tabelle134[[#This Row],[Reinigungs-
tage/Jahr]]</f>
        <v>2.0699999999999998</v>
      </c>
      <c r="P59" s="190">
        <f>IFERROR(Tabelle134[[#This Row],[Reinigungs-
fläche
(m²/Jahr)]]/Tabelle134[[#This Row],[Richtwert
(m²/h)]],0)</f>
        <v>0</v>
      </c>
      <c r="Q59" s="191">
        <f>IFERROR(Tabelle134[[#This Row],[Reinigungs-
zeit
(h/Jahr)]]*Tabelle134[[#This Row],[Stunden-verr.-satz
(€)]],0)</f>
        <v>0</v>
      </c>
    </row>
    <row r="60" spans="1:17" ht="15" x14ac:dyDescent="0.4">
      <c r="A60" s="182">
        <v>54</v>
      </c>
      <c r="B60" s="183" t="s">
        <v>187</v>
      </c>
      <c r="C60" s="184" t="s">
        <v>188</v>
      </c>
      <c r="D60" s="118" t="s">
        <v>544</v>
      </c>
      <c r="E60" s="187" t="s">
        <v>293</v>
      </c>
      <c r="F60" s="187" t="s">
        <v>212</v>
      </c>
      <c r="G60" s="186" t="s">
        <v>181</v>
      </c>
      <c r="H60" s="188">
        <v>9.5399999999999991</v>
      </c>
      <c r="I60" s="127"/>
      <c r="J60" s="128" t="s">
        <v>542</v>
      </c>
      <c r="K60" s="127" t="s">
        <v>540</v>
      </c>
      <c r="L60" s="127">
        <v>1</v>
      </c>
      <c r="M60" s="129" t="e">
        <f>'STVS Grundreinigung'!$F$66</f>
        <v>#DIV/0!</v>
      </c>
      <c r="N60" s="189"/>
      <c r="O60" s="190">
        <f>Tabelle134[[#This Row],[Boden-
fläche
(m²)]]*Tabelle134[[#This Row],[Reinigungs-
tage/Jahr]]</f>
        <v>9.5399999999999991</v>
      </c>
      <c r="P60" s="190">
        <f>IFERROR(Tabelle134[[#This Row],[Reinigungs-
fläche
(m²/Jahr)]]/Tabelle134[[#This Row],[Richtwert
(m²/h)]],0)</f>
        <v>0</v>
      </c>
      <c r="Q60" s="191">
        <f>IFERROR(Tabelle134[[#This Row],[Reinigungs-
zeit
(h/Jahr)]]*Tabelle134[[#This Row],[Stunden-verr.-satz
(€)]],0)</f>
        <v>0</v>
      </c>
    </row>
    <row r="61" spans="1:17" ht="15" x14ac:dyDescent="0.4">
      <c r="A61" s="182">
        <v>55</v>
      </c>
      <c r="B61" s="183" t="s">
        <v>187</v>
      </c>
      <c r="C61" s="184" t="s">
        <v>188</v>
      </c>
      <c r="D61" s="118" t="s">
        <v>544</v>
      </c>
      <c r="E61" s="187" t="s">
        <v>294</v>
      </c>
      <c r="F61" s="186" t="s">
        <v>198</v>
      </c>
      <c r="G61" s="186" t="s">
        <v>181</v>
      </c>
      <c r="H61" s="188">
        <v>5.74</v>
      </c>
      <c r="I61" s="127"/>
      <c r="J61" s="128" t="s">
        <v>542</v>
      </c>
      <c r="K61" s="127" t="s">
        <v>540</v>
      </c>
      <c r="L61" s="127">
        <v>1</v>
      </c>
      <c r="M61" s="129" t="e">
        <f>'STVS Grundreinigung'!$F$66</f>
        <v>#DIV/0!</v>
      </c>
      <c r="N61" s="189"/>
      <c r="O61" s="190">
        <f>Tabelle134[[#This Row],[Boden-
fläche
(m²)]]*Tabelle134[[#This Row],[Reinigungs-
tage/Jahr]]</f>
        <v>5.74</v>
      </c>
      <c r="P61" s="190">
        <f>IFERROR(Tabelle134[[#This Row],[Reinigungs-
fläche
(m²/Jahr)]]/Tabelle134[[#This Row],[Richtwert
(m²/h)]],0)</f>
        <v>0</v>
      </c>
      <c r="Q61" s="191">
        <f>IFERROR(Tabelle134[[#This Row],[Reinigungs-
zeit
(h/Jahr)]]*Tabelle134[[#This Row],[Stunden-verr.-satz
(€)]],0)</f>
        <v>0</v>
      </c>
    </row>
    <row r="62" spans="1:17" ht="30" x14ac:dyDescent="0.4">
      <c r="A62" s="182">
        <v>56</v>
      </c>
      <c r="B62" s="183" t="s">
        <v>187</v>
      </c>
      <c r="C62" s="184" t="s">
        <v>188</v>
      </c>
      <c r="D62" s="118" t="s">
        <v>544</v>
      </c>
      <c r="E62" s="187" t="s">
        <v>295</v>
      </c>
      <c r="F62" s="187" t="s">
        <v>213</v>
      </c>
      <c r="G62" s="186" t="s">
        <v>181</v>
      </c>
      <c r="H62" s="188">
        <v>14.16</v>
      </c>
      <c r="I62" s="127"/>
      <c r="J62" s="128" t="s">
        <v>542</v>
      </c>
      <c r="K62" s="127" t="s">
        <v>540</v>
      </c>
      <c r="L62" s="127">
        <v>1</v>
      </c>
      <c r="M62" s="129" t="e">
        <f>'STVS Grundreinigung'!$F$66</f>
        <v>#DIV/0!</v>
      </c>
      <c r="N62" s="189"/>
      <c r="O62" s="190">
        <f>Tabelle134[[#This Row],[Boden-
fläche
(m²)]]*Tabelle134[[#This Row],[Reinigungs-
tage/Jahr]]</f>
        <v>14.16</v>
      </c>
      <c r="P62" s="190">
        <f>IFERROR(Tabelle134[[#This Row],[Reinigungs-
fläche
(m²/Jahr)]]/Tabelle134[[#This Row],[Richtwert
(m²/h)]],0)</f>
        <v>0</v>
      </c>
      <c r="Q62" s="191">
        <f>IFERROR(Tabelle134[[#This Row],[Reinigungs-
zeit
(h/Jahr)]]*Tabelle134[[#This Row],[Stunden-verr.-satz
(€)]],0)</f>
        <v>0</v>
      </c>
    </row>
    <row r="63" spans="1:17" ht="30" x14ac:dyDescent="0.4">
      <c r="A63" s="182">
        <v>57</v>
      </c>
      <c r="B63" s="183" t="s">
        <v>187</v>
      </c>
      <c r="C63" s="184" t="s">
        <v>188</v>
      </c>
      <c r="D63" s="118" t="s">
        <v>544</v>
      </c>
      <c r="E63" s="187" t="s">
        <v>295</v>
      </c>
      <c r="F63" s="187" t="s">
        <v>214</v>
      </c>
      <c r="G63" s="187" t="s">
        <v>336</v>
      </c>
      <c r="H63" s="188">
        <v>3.51</v>
      </c>
      <c r="I63" s="127"/>
      <c r="J63" s="128" t="s">
        <v>542</v>
      </c>
      <c r="K63" s="127" t="s">
        <v>339</v>
      </c>
      <c r="L63" s="127">
        <v>0</v>
      </c>
      <c r="M63" s="129" t="e">
        <f>'STVS Unterhaltsreinigung'!$F$66</f>
        <v>#DIV/0!</v>
      </c>
      <c r="N63" s="189"/>
      <c r="O63" s="190">
        <f>Tabelle134[[#This Row],[Boden-
fläche
(m²)]]*Tabelle134[[#This Row],[Reinigungs-
tage/Jahr]]</f>
        <v>0</v>
      </c>
      <c r="P63" s="190">
        <f>IFERROR(Tabelle134[[#This Row],[Reinigungs-
fläche
(m²/Jahr)]]/Tabelle134[[#This Row],[Richtwert
(m²/h)]],0)</f>
        <v>0</v>
      </c>
      <c r="Q63" s="191">
        <f>IFERROR(Tabelle134[[#This Row],[Reinigungs-
zeit
(h/Jahr)]]*Tabelle134[[#This Row],[Stunden-verr.-satz
(€)]],0)</f>
        <v>0</v>
      </c>
    </row>
    <row r="64" spans="1:17" ht="15" x14ac:dyDescent="0.4">
      <c r="A64" s="182">
        <v>58</v>
      </c>
      <c r="B64" s="183" t="s">
        <v>187</v>
      </c>
      <c r="C64" s="184" t="s">
        <v>188</v>
      </c>
      <c r="D64" s="118" t="s">
        <v>544</v>
      </c>
      <c r="E64" s="187" t="s">
        <v>296</v>
      </c>
      <c r="F64" s="186" t="s">
        <v>178</v>
      </c>
      <c r="G64" s="186" t="s">
        <v>181</v>
      </c>
      <c r="H64" s="188">
        <v>5.32</v>
      </c>
      <c r="I64" s="127"/>
      <c r="J64" s="128" t="s">
        <v>542</v>
      </c>
      <c r="K64" s="127" t="s">
        <v>339</v>
      </c>
      <c r="L64" s="127">
        <v>0</v>
      </c>
      <c r="M64" s="129" t="e">
        <f>'STVS Unterhaltsreinigung'!$F$66</f>
        <v>#DIV/0!</v>
      </c>
      <c r="N64" s="189"/>
      <c r="O64" s="190">
        <f>Tabelle134[[#This Row],[Boden-
fläche
(m²)]]*Tabelle134[[#This Row],[Reinigungs-
tage/Jahr]]</f>
        <v>0</v>
      </c>
      <c r="P64" s="190">
        <f>IFERROR(Tabelle134[[#This Row],[Reinigungs-
fläche
(m²/Jahr)]]/Tabelle134[[#This Row],[Richtwert
(m²/h)]],0)</f>
        <v>0</v>
      </c>
      <c r="Q64" s="191">
        <f>IFERROR(Tabelle134[[#This Row],[Reinigungs-
zeit
(h/Jahr)]]*Tabelle134[[#This Row],[Stunden-verr.-satz
(€)]],0)</f>
        <v>0</v>
      </c>
    </row>
    <row r="65" spans="1:17" ht="15" x14ac:dyDescent="0.4">
      <c r="A65" s="182">
        <v>59</v>
      </c>
      <c r="B65" s="183" t="s">
        <v>187</v>
      </c>
      <c r="C65" s="184" t="s">
        <v>188</v>
      </c>
      <c r="D65" s="118" t="s">
        <v>544</v>
      </c>
      <c r="E65" s="187" t="s">
        <v>297</v>
      </c>
      <c r="F65" s="186" t="s">
        <v>179</v>
      </c>
      <c r="G65" s="186" t="s">
        <v>181</v>
      </c>
      <c r="H65" s="188">
        <v>30.32</v>
      </c>
      <c r="I65" s="127"/>
      <c r="J65" s="128" t="s">
        <v>542</v>
      </c>
      <c r="K65" s="127" t="s">
        <v>540</v>
      </c>
      <c r="L65" s="127">
        <v>1</v>
      </c>
      <c r="M65" s="129" t="e">
        <f>'STVS Grundreinigung'!$F$66</f>
        <v>#DIV/0!</v>
      </c>
      <c r="N65" s="189"/>
      <c r="O65" s="190">
        <f>Tabelle134[[#This Row],[Boden-
fläche
(m²)]]*Tabelle134[[#This Row],[Reinigungs-
tage/Jahr]]</f>
        <v>30.32</v>
      </c>
      <c r="P65" s="190">
        <f>IFERROR(Tabelle134[[#This Row],[Reinigungs-
fläche
(m²/Jahr)]]/Tabelle134[[#This Row],[Richtwert
(m²/h)]],0)</f>
        <v>0</v>
      </c>
      <c r="Q65" s="191">
        <f>IFERROR(Tabelle134[[#This Row],[Reinigungs-
zeit
(h/Jahr)]]*Tabelle134[[#This Row],[Stunden-verr.-satz
(€)]],0)</f>
        <v>0</v>
      </c>
    </row>
    <row r="66" spans="1:17" ht="30" x14ac:dyDescent="0.4">
      <c r="A66" s="182">
        <v>60</v>
      </c>
      <c r="B66" s="183" t="s">
        <v>187</v>
      </c>
      <c r="C66" s="184" t="s">
        <v>188</v>
      </c>
      <c r="D66" s="118" t="s">
        <v>544</v>
      </c>
      <c r="E66" s="187" t="s">
        <v>298</v>
      </c>
      <c r="F66" s="187" t="s">
        <v>215</v>
      </c>
      <c r="G66" s="186" t="s">
        <v>333</v>
      </c>
      <c r="H66" s="188">
        <v>52.8</v>
      </c>
      <c r="I66" s="127"/>
      <c r="J66" s="128" t="s">
        <v>542</v>
      </c>
      <c r="K66" s="127" t="s">
        <v>540</v>
      </c>
      <c r="L66" s="127">
        <v>1</v>
      </c>
      <c r="M66" s="129" t="e">
        <f>'STVS Grundreinigung'!$F$66</f>
        <v>#DIV/0!</v>
      </c>
      <c r="N66" s="189"/>
      <c r="O66" s="190">
        <f>Tabelle134[[#This Row],[Boden-
fläche
(m²)]]*Tabelle134[[#This Row],[Reinigungs-
tage/Jahr]]</f>
        <v>52.8</v>
      </c>
      <c r="P66" s="190">
        <f>IFERROR(Tabelle134[[#This Row],[Reinigungs-
fläche
(m²/Jahr)]]/Tabelle134[[#This Row],[Richtwert
(m²/h)]],0)</f>
        <v>0</v>
      </c>
      <c r="Q66" s="191">
        <f>IFERROR(Tabelle134[[#This Row],[Reinigungs-
zeit
(h/Jahr)]]*Tabelle134[[#This Row],[Stunden-verr.-satz
(€)]],0)</f>
        <v>0</v>
      </c>
    </row>
    <row r="67" spans="1:17" ht="15" x14ac:dyDescent="0.4">
      <c r="A67" s="182">
        <v>61</v>
      </c>
      <c r="B67" s="183" t="s">
        <v>187</v>
      </c>
      <c r="C67" s="184" t="s">
        <v>188</v>
      </c>
      <c r="D67" s="118" t="s">
        <v>544</v>
      </c>
      <c r="E67" s="187" t="s">
        <v>299</v>
      </c>
      <c r="F67" s="187" t="s">
        <v>215</v>
      </c>
      <c r="G67" s="186" t="s">
        <v>181</v>
      </c>
      <c r="H67" s="188">
        <v>67.72</v>
      </c>
      <c r="I67" s="127"/>
      <c r="J67" s="128" t="s">
        <v>542</v>
      </c>
      <c r="K67" s="127" t="s">
        <v>540</v>
      </c>
      <c r="L67" s="127">
        <v>1</v>
      </c>
      <c r="M67" s="129" t="e">
        <f>'STVS Grundreinigung'!$F$66</f>
        <v>#DIV/0!</v>
      </c>
      <c r="N67" s="189"/>
      <c r="O67" s="190">
        <f>Tabelle134[[#This Row],[Boden-
fläche
(m²)]]*Tabelle134[[#This Row],[Reinigungs-
tage/Jahr]]</f>
        <v>67.72</v>
      </c>
      <c r="P67" s="190">
        <f>IFERROR(Tabelle134[[#This Row],[Reinigungs-
fläche
(m²/Jahr)]]/Tabelle134[[#This Row],[Richtwert
(m²/h)]],0)</f>
        <v>0</v>
      </c>
      <c r="Q67" s="191">
        <f>IFERROR(Tabelle134[[#This Row],[Reinigungs-
zeit
(h/Jahr)]]*Tabelle134[[#This Row],[Stunden-verr.-satz
(€)]],0)</f>
        <v>0</v>
      </c>
    </row>
    <row r="68" spans="1:17" ht="15" x14ac:dyDescent="0.4">
      <c r="A68" s="182">
        <v>62</v>
      </c>
      <c r="B68" s="183" t="s">
        <v>187</v>
      </c>
      <c r="C68" s="184" t="s">
        <v>188</v>
      </c>
      <c r="D68" s="118" t="s">
        <v>544</v>
      </c>
      <c r="E68" s="187" t="s">
        <v>300</v>
      </c>
      <c r="F68" s="186" t="s">
        <v>199</v>
      </c>
      <c r="G68" s="186" t="s">
        <v>181</v>
      </c>
      <c r="H68" s="188">
        <v>18.8</v>
      </c>
      <c r="I68" s="127"/>
      <c r="J68" s="128" t="s">
        <v>542</v>
      </c>
      <c r="K68" s="127" t="s">
        <v>540</v>
      </c>
      <c r="L68" s="127">
        <v>1</v>
      </c>
      <c r="M68" s="129" t="e">
        <f>'STVS Grundreinigung'!$F$66</f>
        <v>#DIV/0!</v>
      </c>
      <c r="N68" s="189"/>
      <c r="O68" s="190">
        <f>Tabelle134[[#This Row],[Boden-
fläche
(m²)]]*Tabelle134[[#This Row],[Reinigungs-
tage/Jahr]]</f>
        <v>18.8</v>
      </c>
      <c r="P68" s="190">
        <f>IFERROR(Tabelle134[[#This Row],[Reinigungs-
fläche
(m²/Jahr)]]/Tabelle134[[#This Row],[Richtwert
(m²/h)]],0)</f>
        <v>0</v>
      </c>
      <c r="Q68" s="191">
        <f>IFERROR(Tabelle134[[#This Row],[Reinigungs-
zeit
(h/Jahr)]]*Tabelle134[[#This Row],[Stunden-verr.-satz
(€)]],0)</f>
        <v>0</v>
      </c>
    </row>
    <row r="69" spans="1:17" ht="15" x14ac:dyDescent="0.4">
      <c r="A69" s="182">
        <v>63</v>
      </c>
      <c r="B69" s="183" t="s">
        <v>187</v>
      </c>
      <c r="C69" s="184" t="s">
        <v>188</v>
      </c>
      <c r="D69" s="118" t="s">
        <v>544</v>
      </c>
      <c r="E69" s="187" t="s">
        <v>301</v>
      </c>
      <c r="F69" s="186" t="s">
        <v>199</v>
      </c>
      <c r="G69" s="186" t="s">
        <v>181</v>
      </c>
      <c r="H69" s="188">
        <v>34.76</v>
      </c>
      <c r="I69" s="127"/>
      <c r="J69" s="128" t="s">
        <v>542</v>
      </c>
      <c r="K69" s="127" t="s">
        <v>540</v>
      </c>
      <c r="L69" s="127">
        <v>1</v>
      </c>
      <c r="M69" s="129" t="e">
        <f>'STVS Grundreinigung'!$F$66</f>
        <v>#DIV/0!</v>
      </c>
      <c r="N69" s="189"/>
      <c r="O69" s="190">
        <f>Tabelle134[[#This Row],[Boden-
fläche
(m²)]]*Tabelle134[[#This Row],[Reinigungs-
tage/Jahr]]</f>
        <v>34.76</v>
      </c>
      <c r="P69" s="190">
        <f>IFERROR(Tabelle134[[#This Row],[Reinigungs-
fläche
(m²/Jahr)]]/Tabelle134[[#This Row],[Richtwert
(m²/h)]],0)</f>
        <v>0</v>
      </c>
      <c r="Q69" s="191">
        <f>IFERROR(Tabelle134[[#This Row],[Reinigungs-
zeit
(h/Jahr)]]*Tabelle134[[#This Row],[Stunden-verr.-satz
(€)]],0)</f>
        <v>0</v>
      </c>
    </row>
    <row r="70" spans="1:17" ht="30" x14ac:dyDescent="0.4">
      <c r="A70" s="182">
        <v>64</v>
      </c>
      <c r="B70" s="183" t="s">
        <v>187</v>
      </c>
      <c r="C70" s="184" t="s">
        <v>188</v>
      </c>
      <c r="D70" s="118" t="s">
        <v>545</v>
      </c>
      <c r="E70" s="186" t="s">
        <v>245</v>
      </c>
      <c r="F70" s="186" t="s">
        <v>189</v>
      </c>
      <c r="G70" s="187" t="s">
        <v>334</v>
      </c>
      <c r="H70" s="188">
        <v>12.39</v>
      </c>
      <c r="I70" s="127"/>
      <c r="J70" s="128" t="s">
        <v>542</v>
      </c>
      <c r="K70" s="127" t="s">
        <v>540</v>
      </c>
      <c r="L70" s="127">
        <v>1</v>
      </c>
      <c r="M70" s="129" t="e">
        <f>'STVS Grundreinigung'!$F$66</f>
        <v>#DIV/0!</v>
      </c>
      <c r="N70" s="189"/>
      <c r="O70" s="190">
        <f>Tabelle134[[#This Row],[Boden-
fläche
(m²)]]*Tabelle134[[#This Row],[Reinigungs-
tage/Jahr]]</f>
        <v>12.39</v>
      </c>
      <c r="P70" s="190">
        <f>IFERROR(Tabelle134[[#This Row],[Reinigungs-
fläche
(m²/Jahr)]]/Tabelle134[[#This Row],[Richtwert
(m²/h)]],0)</f>
        <v>0</v>
      </c>
      <c r="Q70" s="191">
        <f>IFERROR(Tabelle134[[#This Row],[Reinigungs-
zeit
(h/Jahr)]]*Tabelle134[[#This Row],[Stunden-verr.-satz
(€)]],0)</f>
        <v>0</v>
      </c>
    </row>
    <row r="71" spans="1:17" ht="30" x14ac:dyDescent="0.4">
      <c r="A71" s="182">
        <v>65</v>
      </c>
      <c r="B71" s="183" t="s">
        <v>187</v>
      </c>
      <c r="C71" s="184" t="s">
        <v>188</v>
      </c>
      <c r="D71" s="118" t="s">
        <v>545</v>
      </c>
      <c r="E71" s="186" t="s">
        <v>246</v>
      </c>
      <c r="F71" s="187" t="s">
        <v>204</v>
      </c>
      <c r="G71" s="187" t="s">
        <v>335</v>
      </c>
      <c r="H71" s="188">
        <v>18.77</v>
      </c>
      <c r="I71" s="127"/>
      <c r="J71" s="128" t="s">
        <v>542</v>
      </c>
      <c r="K71" s="127" t="s">
        <v>540</v>
      </c>
      <c r="L71" s="127">
        <v>1</v>
      </c>
      <c r="M71" s="129" t="e">
        <f>'STVS Grundreinigung'!$F$66</f>
        <v>#DIV/0!</v>
      </c>
      <c r="N71" s="189"/>
      <c r="O71" s="190">
        <f>Tabelle134[[#This Row],[Boden-
fläche
(m²)]]*Tabelle134[[#This Row],[Reinigungs-
tage/Jahr]]</f>
        <v>18.77</v>
      </c>
      <c r="P71" s="190">
        <f>IFERROR(Tabelle134[[#This Row],[Reinigungs-
fläche
(m²/Jahr)]]/Tabelle134[[#This Row],[Richtwert
(m²/h)]],0)</f>
        <v>0</v>
      </c>
      <c r="Q71" s="191">
        <f>IFERROR(Tabelle134[[#This Row],[Reinigungs-
zeit
(h/Jahr)]]*Tabelle134[[#This Row],[Stunden-verr.-satz
(€)]],0)</f>
        <v>0</v>
      </c>
    </row>
    <row r="72" spans="1:17" ht="30" x14ac:dyDescent="0.4">
      <c r="A72" s="182">
        <v>66</v>
      </c>
      <c r="B72" s="183" t="s">
        <v>187</v>
      </c>
      <c r="C72" s="184" t="s">
        <v>188</v>
      </c>
      <c r="D72" s="118" t="s">
        <v>545</v>
      </c>
      <c r="E72" s="187" t="s">
        <v>302</v>
      </c>
      <c r="F72" s="186" t="s">
        <v>190</v>
      </c>
      <c r="G72" s="186" t="s">
        <v>181</v>
      </c>
      <c r="H72" s="188">
        <v>43.58</v>
      </c>
      <c r="I72" s="127"/>
      <c r="J72" s="128" t="s">
        <v>542</v>
      </c>
      <c r="K72" s="127" t="s">
        <v>540</v>
      </c>
      <c r="L72" s="127">
        <v>1</v>
      </c>
      <c r="M72" s="129" t="e">
        <f>'STVS Grundreinigung'!$F$66</f>
        <v>#DIV/0!</v>
      </c>
      <c r="N72" s="189"/>
      <c r="O72" s="190">
        <f>Tabelle134[[#This Row],[Boden-
fläche
(m²)]]*Tabelle134[[#This Row],[Reinigungs-
tage/Jahr]]</f>
        <v>43.58</v>
      </c>
      <c r="P72" s="190">
        <f>IFERROR(Tabelle134[[#This Row],[Reinigungs-
fläche
(m²/Jahr)]]/Tabelle134[[#This Row],[Richtwert
(m²/h)]],0)</f>
        <v>0</v>
      </c>
      <c r="Q72" s="191">
        <f>IFERROR(Tabelle134[[#This Row],[Reinigungs-
zeit
(h/Jahr)]]*Tabelle134[[#This Row],[Stunden-verr.-satz
(€)]],0)</f>
        <v>0</v>
      </c>
    </row>
    <row r="73" spans="1:17" ht="15" x14ac:dyDescent="0.4">
      <c r="A73" s="182">
        <v>67</v>
      </c>
      <c r="B73" s="183" t="s">
        <v>187</v>
      </c>
      <c r="C73" s="184" t="s">
        <v>188</v>
      </c>
      <c r="D73" s="118" t="s">
        <v>545</v>
      </c>
      <c r="E73" s="187" t="s">
        <v>303</v>
      </c>
      <c r="F73" s="187" t="s">
        <v>216</v>
      </c>
      <c r="G73" s="186" t="s">
        <v>181</v>
      </c>
      <c r="H73" s="188">
        <v>17.29</v>
      </c>
      <c r="I73" s="127"/>
      <c r="J73" s="128" t="s">
        <v>542</v>
      </c>
      <c r="K73" s="127" t="s">
        <v>540</v>
      </c>
      <c r="L73" s="127">
        <v>1</v>
      </c>
      <c r="M73" s="129" t="e">
        <f>'STVS Grundreinigung'!$F$66</f>
        <v>#DIV/0!</v>
      </c>
      <c r="N73" s="189"/>
      <c r="O73" s="190">
        <f>Tabelle134[[#This Row],[Boden-
fläche
(m²)]]*Tabelle134[[#This Row],[Reinigungs-
tage/Jahr]]</f>
        <v>17.29</v>
      </c>
      <c r="P73" s="190">
        <f>IFERROR(Tabelle134[[#This Row],[Reinigungs-
fläche
(m²/Jahr)]]/Tabelle134[[#This Row],[Richtwert
(m²/h)]],0)</f>
        <v>0</v>
      </c>
      <c r="Q73" s="191">
        <f>IFERROR(Tabelle134[[#This Row],[Reinigungs-
zeit
(h/Jahr)]]*Tabelle134[[#This Row],[Stunden-verr.-satz
(€)]],0)</f>
        <v>0</v>
      </c>
    </row>
    <row r="74" spans="1:17" ht="15" x14ac:dyDescent="0.4">
      <c r="A74" s="182">
        <v>68</v>
      </c>
      <c r="B74" s="183" t="s">
        <v>187</v>
      </c>
      <c r="C74" s="184" t="s">
        <v>188</v>
      </c>
      <c r="D74" s="118" t="s">
        <v>545</v>
      </c>
      <c r="E74" s="187" t="s">
        <v>304</v>
      </c>
      <c r="F74" s="187" t="s">
        <v>217</v>
      </c>
      <c r="G74" s="186" t="s">
        <v>181</v>
      </c>
      <c r="H74" s="188">
        <v>29.94</v>
      </c>
      <c r="I74" s="127"/>
      <c r="J74" s="128" t="s">
        <v>542</v>
      </c>
      <c r="K74" s="127" t="s">
        <v>540</v>
      </c>
      <c r="L74" s="127">
        <v>1</v>
      </c>
      <c r="M74" s="129" t="e">
        <f>'STVS Grundreinigung'!$F$66</f>
        <v>#DIV/0!</v>
      </c>
      <c r="N74" s="189"/>
      <c r="O74" s="190">
        <f>Tabelle134[[#This Row],[Boden-
fläche
(m²)]]*Tabelle134[[#This Row],[Reinigungs-
tage/Jahr]]</f>
        <v>29.94</v>
      </c>
      <c r="P74" s="190">
        <f>IFERROR(Tabelle134[[#This Row],[Reinigungs-
fläche
(m²/Jahr)]]/Tabelle134[[#This Row],[Richtwert
(m²/h)]],0)</f>
        <v>0</v>
      </c>
      <c r="Q74" s="191">
        <f>IFERROR(Tabelle134[[#This Row],[Reinigungs-
zeit
(h/Jahr)]]*Tabelle134[[#This Row],[Stunden-verr.-satz
(€)]],0)</f>
        <v>0</v>
      </c>
    </row>
    <row r="75" spans="1:17" ht="30" x14ac:dyDescent="0.4">
      <c r="A75" s="182">
        <v>69</v>
      </c>
      <c r="B75" s="183" t="s">
        <v>187</v>
      </c>
      <c r="C75" s="184" t="s">
        <v>188</v>
      </c>
      <c r="D75" s="118" t="s">
        <v>545</v>
      </c>
      <c r="E75" s="187" t="s">
        <v>305</v>
      </c>
      <c r="F75" s="186" t="s">
        <v>190</v>
      </c>
      <c r="G75" s="186" t="s">
        <v>181</v>
      </c>
      <c r="H75" s="188">
        <v>55.96</v>
      </c>
      <c r="I75" s="127"/>
      <c r="J75" s="128" t="s">
        <v>542</v>
      </c>
      <c r="K75" s="127" t="s">
        <v>540</v>
      </c>
      <c r="L75" s="127">
        <v>1</v>
      </c>
      <c r="M75" s="129" t="e">
        <f>'STVS Grundreinigung'!$F$66</f>
        <v>#DIV/0!</v>
      </c>
      <c r="N75" s="189"/>
      <c r="O75" s="190">
        <f>Tabelle134[[#This Row],[Boden-
fläche
(m²)]]*Tabelle134[[#This Row],[Reinigungs-
tage/Jahr]]</f>
        <v>55.96</v>
      </c>
      <c r="P75" s="190">
        <f>IFERROR(Tabelle134[[#This Row],[Reinigungs-
fläche
(m²/Jahr)]]/Tabelle134[[#This Row],[Richtwert
(m²/h)]],0)</f>
        <v>0</v>
      </c>
      <c r="Q75" s="191">
        <f>IFERROR(Tabelle134[[#This Row],[Reinigungs-
zeit
(h/Jahr)]]*Tabelle134[[#This Row],[Stunden-verr.-satz
(€)]],0)</f>
        <v>0</v>
      </c>
    </row>
    <row r="76" spans="1:17" ht="15" x14ac:dyDescent="0.4">
      <c r="A76" s="182">
        <v>70</v>
      </c>
      <c r="B76" s="183" t="s">
        <v>187</v>
      </c>
      <c r="C76" s="184" t="s">
        <v>188</v>
      </c>
      <c r="D76" s="118" t="s">
        <v>545</v>
      </c>
      <c r="E76" s="187" t="s">
        <v>306</v>
      </c>
      <c r="F76" s="186" t="s">
        <v>190</v>
      </c>
      <c r="G76" s="186" t="s">
        <v>181</v>
      </c>
      <c r="H76" s="188">
        <v>76.2</v>
      </c>
      <c r="I76" s="127"/>
      <c r="J76" s="128" t="s">
        <v>542</v>
      </c>
      <c r="K76" s="127" t="s">
        <v>540</v>
      </c>
      <c r="L76" s="127">
        <v>1</v>
      </c>
      <c r="M76" s="129" t="e">
        <f>'STVS Grundreinigung'!$F$66</f>
        <v>#DIV/0!</v>
      </c>
      <c r="N76" s="189"/>
      <c r="O76" s="190">
        <f>Tabelle134[[#This Row],[Boden-
fläche
(m²)]]*Tabelle134[[#This Row],[Reinigungs-
tage/Jahr]]</f>
        <v>76.2</v>
      </c>
      <c r="P76" s="190">
        <f>IFERROR(Tabelle134[[#This Row],[Reinigungs-
fläche
(m²/Jahr)]]/Tabelle134[[#This Row],[Richtwert
(m²/h)]],0)</f>
        <v>0</v>
      </c>
      <c r="Q76" s="191">
        <f>IFERROR(Tabelle134[[#This Row],[Reinigungs-
zeit
(h/Jahr)]]*Tabelle134[[#This Row],[Stunden-verr.-satz
(€)]],0)</f>
        <v>0</v>
      </c>
    </row>
    <row r="77" spans="1:17" ht="15" x14ac:dyDescent="0.4">
      <c r="A77" s="182">
        <v>71</v>
      </c>
      <c r="B77" s="183" t="s">
        <v>187</v>
      </c>
      <c r="C77" s="184" t="s">
        <v>188</v>
      </c>
      <c r="D77" s="118" t="s">
        <v>545</v>
      </c>
      <c r="E77" s="187" t="s">
        <v>307</v>
      </c>
      <c r="F77" s="186" t="s">
        <v>190</v>
      </c>
      <c r="G77" s="186" t="s">
        <v>181</v>
      </c>
      <c r="H77" s="188">
        <v>75.53</v>
      </c>
      <c r="I77" s="127"/>
      <c r="J77" s="128" t="s">
        <v>542</v>
      </c>
      <c r="K77" s="127" t="s">
        <v>540</v>
      </c>
      <c r="L77" s="127">
        <v>1</v>
      </c>
      <c r="M77" s="129" t="e">
        <f>'STVS Grundreinigung'!$F$66</f>
        <v>#DIV/0!</v>
      </c>
      <c r="N77" s="189"/>
      <c r="O77" s="190">
        <f>Tabelle134[[#This Row],[Boden-
fläche
(m²)]]*Tabelle134[[#This Row],[Reinigungs-
tage/Jahr]]</f>
        <v>75.53</v>
      </c>
      <c r="P77" s="190">
        <f>IFERROR(Tabelle134[[#This Row],[Reinigungs-
fläche
(m²/Jahr)]]/Tabelle134[[#This Row],[Richtwert
(m²/h)]],0)</f>
        <v>0</v>
      </c>
      <c r="Q77" s="191">
        <f>IFERROR(Tabelle134[[#This Row],[Reinigungs-
zeit
(h/Jahr)]]*Tabelle134[[#This Row],[Stunden-verr.-satz
(€)]],0)</f>
        <v>0</v>
      </c>
    </row>
    <row r="78" spans="1:17" ht="30" x14ac:dyDescent="0.4">
      <c r="A78" s="182">
        <v>72</v>
      </c>
      <c r="B78" s="183" t="s">
        <v>187</v>
      </c>
      <c r="C78" s="184" t="s">
        <v>188</v>
      </c>
      <c r="D78" s="118" t="s">
        <v>545</v>
      </c>
      <c r="E78" s="187" t="s">
        <v>308</v>
      </c>
      <c r="F78" s="186" t="s">
        <v>190</v>
      </c>
      <c r="G78" s="186" t="s">
        <v>181</v>
      </c>
      <c r="H78" s="188">
        <v>51.18</v>
      </c>
      <c r="I78" s="127"/>
      <c r="J78" s="128" t="s">
        <v>542</v>
      </c>
      <c r="K78" s="127" t="s">
        <v>540</v>
      </c>
      <c r="L78" s="127">
        <v>1</v>
      </c>
      <c r="M78" s="129" t="e">
        <f>'STVS Grundreinigung'!$F$66</f>
        <v>#DIV/0!</v>
      </c>
      <c r="N78" s="189"/>
      <c r="O78" s="190">
        <f>Tabelle134[[#This Row],[Boden-
fläche
(m²)]]*Tabelle134[[#This Row],[Reinigungs-
tage/Jahr]]</f>
        <v>51.18</v>
      </c>
      <c r="P78" s="190">
        <f>IFERROR(Tabelle134[[#This Row],[Reinigungs-
fläche
(m²/Jahr)]]/Tabelle134[[#This Row],[Richtwert
(m²/h)]],0)</f>
        <v>0</v>
      </c>
      <c r="Q78" s="191">
        <f>IFERROR(Tabelle134[[#This Row],[Reinigungs-
zeit
(h/Jahr)]]*Tabelle134[[#This Row],[Stunden-verr.-satz
(€)]],0)</f>
        <v>0</v>
      </c>
    </row>
    <row r="79" spans="1:17" ht="30" x14ac:dyDescent="0.4">
      <c r="A79" s="182">
        <v>73</v>
      </c>
      <c r="B79" s="183" t="s">
        <v>187</v>
      </c>
      <c r="C79" s="184" t="s">
        <v>188</v>
      </c>
      <c r="D79" s="118" t="s">
        <v>545</v>
      </c>
      <c r="E79" s="187" t="s">
        <v>309</v>
      </c>
      <c r="F79" s="187" t="s">
        <v>208</v>
      </c>
      <c r="G79" s="186" t="s">
        <v>181</v>
      </c>
      <c r="H79" s="188">
        <v>17.27</v>
      </c>
      <c r="I79" s="127"/>
      <c r="J79" s="128" t="s">
        <v>542</v>
      </c>
      <c r="K79" s="127" t="s">
        <v>540</v>
      </c>
      <c r="L79" s="127">
        <v>1</v>
      </c>
      <c r="M79" s="129" t="e">
        <f>'STVS Grundreinigung'!$F$66</f>
        <v>#DIV/0!</v>
      </c>
      <c r="N79" s="189"/>
      <c r="O79" s="190">
        <f>Tabelle134[[#This Row],[Boden-
fläche
(m²)]]*Tabelle134[[#This Row],[Reinigungs-
tage/Jahr]]</f>
        <v>17.27</v>
      </c>
      <c r="P79" s="190">
        <f>IFERROR(Tabelle134[[#This Row],[Reinigungs-
fläche
(m²/Jahr)]]/Tabelle134[[#This Row],[Richtwert
(m²/h)]],0)</f>
        <v>0</v>
      </c>
      <c r="Q79" s="191">
        <f>IFERROR(Tabelle134[[#This Row],[Reinigungs-
zeit
(h/Jahr)]]*Tabelle134[[#This Row],[Stunden-verr.-satz
(€)]],0)</f>
        <v>0</v>
      </c>
    </row>
    <row r="80" spans="1:17" ht="15" x14ac:dyDescent="0.4">
      <c r="A80" s="182">
        <v>74</v>
      </c>
      <c r="B80" s="183" t="s">
        <v>187</v>
      </c>
      <c r="C80" s="184" t="s">
        <v>188</v>
      </c>
      <c r="D80" s="118" t="s">
        <v>545</v>
      </c>
      <c r="E80" s="187" t="s">
        <v>310</v>
      </c>
      <c r="F80" s="186" t="s">
        <v>192</v>
      </c>
      <c r="G80" s="186" t="s">
        <v>181</v>
      </c>
      <c r="H80" s="188">
        <v>33.090000000000003</v>
      </c>
      <c r="I80" s="127"/>
      <c r="J80" s="128" t="s">
        <v>542</v>
      </c>
      <c r="K80" s="127" t="s">
        <v>540</v>
      </c>
      <c r="L80" s="127">
        <v>1</v>
      </c>
      <c r="M80" s="129" t="e">
        <f>'STVS Grundreinigung'!$F$66</f>
        <v>#DIV/0!</v>
      </c>
      <c r="N80" s="189"/>
      <c r="O80" s="190">
        <f>Tabelle134[[#This Row],[Boden-
fläche
(m²)]]*Tabelle134[[#This Row],[Reinigungs-
tage/Jahr]]</f>
        <v>33.090000000000003</v>
      </c>
      <c r="P80" s="190">
        <f>IFERROR(Tabelle134[[#This Row],[Reinigungs-
fläche
(m²/Jahr)]]/Tabelle134[[#This Row],[Richtwert
(m²/h)]],0)</f>
        <v>0</v>
      </c>
      <c r="Q80" s="191">
        <f>IFERROR(Tabelle134[[#This Row],[Reinigungs-
zeit
(h/Jahr)]]*Tabelle134[[#This Row],[Stunden-verr.-satz
(€)]],0)</f>
        <v>0</v>
      </c>
    </row>
    <row r="81" spans="1:17" ht="15" x14ac:dyDescent="0.4">
      <c r="A81" s="182">
        <v>75</v>
      </c>
      <c r="B81" s="183" t="s">
        <v>187</v>
      </c>
      <c r="C81" s="184" t="s">
        <v>188</v>
      </c>
      <c r="D81" s="118" t="s">
        <v>545</v>
      </c>
      <c r="E81" s="187" t="s">
        <v>311</v>
      </c>
      <c r="F81" s="186" t="s">
        <v>184</v>
      </c>
      <c r="G81" s="186" t="s">
        <v>180</v>
      </c>
      <c r="H81" s="188">
        <v>34.33</v>
      </c>
      <c r="I81" s="127"/>
      <c r="J81" s="128" t="s">
        <v>542</v>
      </c>
      <c r="K81" s="127" t="s">
        <v>540</v>
      </c>
      <c r="L81" s="127">
        <v>1</v>
      </c>
      <c r="M81" s="129" t="e">
        <f>'STVS Grundreinigung'!$F$66</f>
        <v>#DIV/0!</v>
      </c>
      <c r="N81" s="189"/>
      <c r="O81" s="190">
        <f>Tabelle134[[#This Row],[Boden-
fläche
(m²)]]*Tabelle134[[#This Row],[Reinigungs-
tage/Jahr]]</f>
        <v>34.33</v>
      </c>
      <c r="P81" s="190">
        <f>IFERROR(Tabelle134[[#This Row],[Reinigungs-
fläche
(m²/Jahr)]]/Tabelle134[[#This Row],[Richtwert
(m²/h)]],0)</f>
        <v>0</v>
      </c>
      <c r="Q81" s="191">
        <f>IFERROR(Tabelle134[[#This Row],[Reinigungs-
zeit
(h/Jahr)]]*Tabelle134[[#This Row],[Stunden-verr.-satz
(€)]],0)</f>
        <v>0</v>
      </c>
    </row>
    <row r="82" spans="1:17" ht="30" x14ac:dyDescent="0.4">
      <c r="A82" s="182">
        <v>76</v>
      </c>
      <c r="B82" s="183" t="s">
        <v>187</v>
      </c>
      <c r="C82" s="184" t="s">
        <v>188</v>
      </c>
      <c r="D82" s="118" t="s">
        <v>545</v>
      </c>
      <c r="E82" s="187" t="s">
        <v>312</v>
      </c>
      <c r="F82" s="187" t="s">
        <v>218</v>
      </c>
      <c r="G82" s="186" t="s">
        <v>141</v>
      </c>
      <c r="H82" s="188">
        <v>7.56</v>
      </c>
      <c r="I82" s="127"/>
      <c r="J82" s="128" t="s">
        <v>542</v>
      </c>
      <c r="K82" s="127" t="s">
        <v>540</v>
      </c>
      <c r="L82" s="127">
        <v>1</v>
      </c>
      <c r="M82" s="129" t="e">
        <f>'STVS Grundreinigung'!$F$66</f>
        <v>#DIV/0!</v>
      </c>
      <c r="N82" s="189"/>
      <c r="O82" s="190">
        <f>Tabelle134[[#This Row],[Boden-
fläche
(m²)]]*Tabelle134[[#This Row],[Reinigungs-
tage/Jahr]]</f>
        <v>7.56</v>
      </c>
      <c r="P82" s="190">
        <f>IFERROR(Tabelle134[[#This Row],[Reinigungs-
fläche
(m²/Jahr)]]/Tabelle134[[#This Row],[Richtwert
(m²/h)]],0)</f>
        <v>0</v>
      </c>
      <c r="Q82" s="191">
        <f>IFERROR(Tabelle134[[#This Row],[Reinigungs-
zeit
(h/Jahr)]]*Tabelle134[[#This Row],[Stunden-verr.-satz
(€)]],0)</f>
        <v>0</v>
      </c>
    </row>
    <row r="83" spans="1:17" ht="30" x14ac:dyDescent="0.4">
      <c r="A83" s="182">
        <v>77</v>
      </c>
      <c r="B83" s="183" t="s">
        <v>187</v>
      </c>
      <c r="C83" s="184" t="s">
        <v>188</v>
      </c>
      <c r="D83" s="118" t="s">
        <v>545</v>
      </c>
      <c r="E83" s="187" t="s">
        <v>313</v>
      </c>
      <c r="F83" s="186" t="s">
        <v>193</v>
      </c>
      <c r="G83" s="186" t="s">
        <v>141</v>
      </c>
      <c r="H83" s="188">
        <v>2.09</v>
      </c>
      <c r="I83" s="127"/>
      <c r="J83" s="128" t="s">
        <v>542</v>
      </c>
      <c r="K83" s="127" t="s">
        <v>540</v>
      </c>
      <c r="L83" s="127">
        <v>1</v>
      </c>
      <c r="M83" s="129" t="e">
        <f>'STVS Grundreinigung'!$F$66</f>
        <v>#DIV/0!</v>
      </c>
      <c r="N83" s="189"/>
      <c r="O83" s="190">
        <f>Tabelle134[[#This Row],[Boden-
fläche
(m²)]]*Tabelle134[[#This Row],[Reinigungs-
tage/Jahr]]</f>
        <v>2.09</v>
      </c>
      <c r="P83" s="190">
        <f>IFERROR(Tabelle134[[#This Row],[Reinigungs-
fläche
(m²/Jahr)]]/Tabelle134[[#This Row],[Richtwert
(m²/h)]],0)</f>
        <v>0</v>
      </c>
      <c r="Q83" s="191">
        <f>IFERROR(Tabelle134[[#This Row],[Reinigungs-
zeit
(h/Jahr)]]*Tabelle134[[#This Row],[Stunden-verr.-satz
(€)]],0)</f>
        <v>0</v>
      </c>
    </row>
    <row r="84" spans="1:17" ht="30" x14ac:dyDescent="0.4">
      <c r="A84" s="182">
        <v>78</v>
      </c>
      <c r="B84" s="183" t="s">
        <v>187</v>
      </c>
      <c r="C84" s="184" t="s">
        <v>188</v>
      </c>
      <c r="D84" s="118" t="s">
        <v>545</v>
      </c>
      <c r="E84" s="187" t="s">
        <v>314</v>
      </c>
      <c r="F84" s="186" t="s">
        <v>194</v>
      </c>
      <c r="G84" s="186" t="s">
        <v>141</v>
      </c>
      <c r="H84" s="188">
        <v>2.19</v>
      </c>
      <c r="I84" s="127"/>
      <c r="J84" s="128" t="s">
        <v>542</v>
      </c>
      <c r="K84" s="127" t="s">
        <v>540</v>
      </c>
      <c r="L84" s="127">
        <v>1</v>
      </c>
      <c r="M84" s="129" t="e">
        <f>'STVS Grundreinigung'!$F$66</f>
        <v>#DIV/0!</v>
      </c>
      <c r="N84" s="189"/>
      <c r="O84" s="190">
        <f>Tabelle134[[#This Row],[Boden-
fläche
(m²)]]*Tabelle134[[#This Row],[Reinigungs-
tage/Jahr]]</f>
        <v>2.19</v>
      </c>
      <c r="P84" s="190">
        <f>IFERROR(Tabelle134[[#This Row],[Reinigungs-
fläche
(m²/Jahr)]]/Tabelle134[[#This Row],[Richtwert
(m²/h)]],0)</f>
        <v>0</v>
      </c>
      <c r="Q84" s="191">
        <f>IFERROR(Tabelle134[[#This Row],[Reinigungs-
zeit
(h/Jahr)]]*Tabelle134[[#This Row],[Stunden-verr.-satz
(€)]],0)</f>
        <v>0</v>
      </c>
    </row>
    <row r="85" spans="1:17" ht="30" x14ac:dyDescent="0.4">
      <c r="A85" s="182">
        <v>79</v>
      </c>
      <c r="B85" s="183" t="s">
        <v>187</v>
      </c>
      <c r="C85" s="184" t="s">
        <v>188</v>
      </c>
      <c r="D85" s="118" t="s">
        <v>545</v>
      </c>
      <c r="E85" s="187" t="s">
        <v>315</v>
      </c>
      <c r="F85" s="186" t="s">
        <v>200</v>
      </c>
      <c r="G85" s="186" t="s">
        <v>141</v>
      </c>
      <c r="H85" s="188">
        <v>2.0699999999999998</v>
      </c>
      <c r="I85" s="127"/>
      <c r="J85" s="128" t="s">
        <v>542</v>
      </c>
      <c r="K85" s="127" t="s">
        <v>540</v>
      </c>
      <c r="L85" s="127">
        <v>1</v>
      </c>
      <c r="M85" s="129" t="e">
        <f>'STVS Grundreinigung'!$F$66</f>
        <v>#DIV/0!</v>
      </c>
      <c r="N85" s="189"/>
      <c r="O85" s="190">
        <f>Tabelle134[[#This Row],[Boden-
fläche
(m²)]]*Tabelle134[[#This Row],[Reinigungs-
tage/Jahr]]</f>
        <v>2.0699999999999998</v>
      </c>
      <c r="P85" s="190">
        <f>IFERROR(Tabelle134[[#This Row],[Reinigungs-
fläche
(m²/Jahr)]]/Tabelle134[[#This Row],[Richtwert
(m²/h)]],0)</f>
        <v>0</v>
      </c>
      <c r="Q85" s="191">
        <f>IFERROR(Tabelle134[[#This Row],[Reinigungs-
zeit
(h/Jahr)]]*Tabelle134[[#This Row],[Stunden-verr.-satz
(€)]],0)</f>
        <v>0</v>
      </c>
    </row>
    <row r="86" spans="1:17" ht="30" x14ac:dyDescent="0.4">
      <c r="A86" s="182">
        <v>80</v>
      </c>
      <c r="B86" s="183" t="s">
        <v>187</v>
      </c>
      <c r="C86" s="184" t="s">
        <v>188</v>
      </c>
      <c r="D86" s="118" t="s">
        <v>545</v>
      </c>
      <c r="E86" s="187" t="s">
        <v>316</v>
      </c>
      <c r="F86" s="187" t="s">
        <v>211</v>
      </c>
      <c r="G86" s="186" t="s">
        <v>141</v>
      </c>
      <c r="H86" s="188">
        <v>3.82</v>
      </c>
      <c r="I86" s="127"/>
      <c r="J86" s="128" t="s">
        <v>542</v>
      </c>
      <c r="K86" s="127" t="s">
        <v>540</v>
      </c>
      <c r="L86" s="127">
        <v>1</v>
      </c>
      <c r="M86" s="129" t="e">
        <f>'STVS Grundreinigung'!$F$66</f>
        <v>#DIV/0!</v>
      </c>
      <c r="N86" s="189"/>
      <c r="O86" s="190">
        <f>Tabelle134[[#This Row],[Boden-
fläche
(m²)]]*Tabelle134[[#This Row],[Reinigungs-
tage/Jahr]]</f>
        <v>3.82</v>
      </c>
      <c r="P86" s="190">
        <f>IFERROR(Tabelle134[[#This Row],[Reinigungs-
fläche
(m²/Jahr)]]/Tabelle134[[#This Row],[Richtwert
(m²/h)]],0)</f>
        <v>0</v>
      </c>
      <c r="Q86" s="191">
        <f>IFERROR(Tabelle134[[#This Row],[Reinigungs-
zeit
(h/Jahr)]]*Tabelle134[[#This Row],[Stunden-verr.-satz
(€)]],0)</f>
        <v>0</v>
      </c>
    </row>
    <row r="87" spans="1:17" ht="30" x14ac:dyDescent="0.4">
      <c r="A87" s="182">
        <v>81</v>
      </c>
      <c r="B87" s="183" t="s">
        <v>187</v>
      </c>
      <c r="C87" s="184" t="s">
        <v>188</v>
      </c>
      <c r="D87" s="118" t="s">
        <v>545</v>
      </c>
      <c r="E87" s="187" t="s">
        <v>317</v>
      </c>
      <c r="F87" s="186" t="s">
        <v>195</v>
      </c>
      <c r="G87" s="186" t="s">
        <v>141</v>
      </c>
      <c r="H87" s="188">
        <v>3.88</v>
      </c>
      <c r="I87" s="127"/>
      <c r="J87" s="128" t="s">
        <v>542</v>
      </c>
      <c r="K87" s="127" t="s">
        <v>540</v>
      </c>
      <c r="L87" s="127">
        <v>1</v>
      </c>
      <c r="M87" s="129" t="e">
        <f>'STVS Grundreinigung'!$F$66</f>
        <v>#DIV/0!</v>
      </c>
      <c r="N87" s="189"/>
      <c r="O87" s="190">
        <f>Tabelle134[[#This Row],[Boden-
fläche
(m²)]]*Tabelle134[[#This Row],[Reinigungs-
tage/Jahr]]</f>
        <v>3.88</v>
      </c>
      <c r="P87" s="190">
        <f>IFERROR(Tabelle134[[#This Row],[Reinigungs-
fläche
(m²/Jahr)]]/Tabelle134[[#This Row],[Richtwert
(m²/h)]],0)</f>
        <v>0</v>
      </c>
      <c r="Q87" s="191">
        <f>IFERROR(Tabelle134[[#This Row],[Reinigungs-
zeit
(h/Jahr)]]*Tabelle134[[#This Row],[Stunden-verr.-satz
(€)]],0)</f>
        <v>0</v>
      </c>
    </row>
    <row r="88" spans="1:17" ht="30" x14ac:dyDescent="0.4">
      <c r="A88" s="182">
        <v>82</v>
      </c>
      <c r="B88" s="183" t="s">
        <v>187</v>
      </c>
      <c r="C88" s="184" t="s">
        <v>188</v>
      </c>
      <c r="D88" s="118" t="s">
        <v>545</v>
      </c>
      <c r="E88" s="187" t="s">
        <v>318</v>
      </c>
      <c r="F88" s="186" t="s">
        <v>196</v>
      </c>
      <c r="G88" s="186" t="s">
        <v>141</v>
      </c>
      <c r="H88" s="188">
        <v>2.19</v>
      </c>
      <c r="I88" s="127"/>
      <c r="J88" s="128" t="s">
        <v>542</v>
      </c>
      <c r="K88" s="127" t="s">
        <v>540</v>
      </c>
      <c r="L88" s="127">
        <v>1</v>
      </c>
      <c r="M88" s="129" t="e">
        <f>'STVS Grundreinigung'!$F$66</f>
        <v>#DIV/0!</v>
      </c>
      <c r="N88" s="189"/>
      <c r="O88" s="190">
        <f>Tabelle134[[#This Row],[Boden-
fläche
(m²)]]*Tabelle134[[#This Row],[Reinigungs-
tage/Jahr]]</f>
        <v>2.19</v>
      </c>
      <c r="P88" s="190">
        <f>IFERROR(Tabelle134[[#This Row],[Reinigungs-
fläche
(m²/Jahr)]]/Tabelle134[[#This Row],[Richtwert
(m²/h)]],0)</f>
        <v>0</v>
      </c>
      <c r="Q88" s="191">
        <f>IFERROR(Tabelle134[[#This Row],[Reinigungs-
zeit
(h/Jahr)]]*Tabelle134[[#This Row],[Stunden-verr.-satz
(€)]],0)</f>
        <v>0</v>
      </c>
    </row>
    <row r="89" spans="1:17" ht="30" x14ac:dyDescent="0.4">
      <c r="A89" s="182">
        <v>83</v>
      </c>
      <c r="B89" s="183" t="s">
        <v>187</v>
      </c>
      <c r="C89" s="184" t="s">
        <v>188</v>
      </c>
      <c r="D89" s="118" t="s">
        <v>545</v>
      </c>
      <c r="E89" s="187" t="s">
        <v>319</v>
      </c>
      <c r="F89" s="186" t="s">
        <v>197</v>
      </c>
      <c r="G89" s="186" t="s">
        <v>141</v>
      </c>
      <c r="H89" s="188">
        <v>2.12</v>
      </c>
      <c r="I89" s="127"/>
      <c r="J89" s="128" t="s">
        <v>542</v>
      </c>
      <c r="K89" s="127" t="s">
        <v>540</v>
      </c>
      <c r="L89" s="127">
        <v>1</v>
      </c>
      <c r="M89" s="129" t="e">
        <f>'STVS Grundreinigung'!$F$66</f>
        <v>#DIV/0!</v>
      </c>
      <c r="N89" s="189"/>
      <c r="O89" s="190">
        <f>Tabelle134[[#This Row],[Boden-
fläche
(m²)]]*Tabelle134[[#This Row],[Reinigungs-
tage/Jahr]]</f>
        <v>2.12</v>
      </c>
      <c r="P89" s="190">
        <f>IFERROR(Tabelle134[[#This Row],[Reinigungs-
fläche
(m²/Jahr)]]/Tabelle134[[#This Row],[Richtwert
(m²/h)]],0)</f>
        <v>0</v>
      </c>
      <c r="Q89" s="191">
        <f>IFERROR(Tabelle134[[#This Row],[Reinigungs-
zeit
(h/Jahr)]]*Tabelle134[[#This Row],[Stunden-verr.-satz
(€)]],0)</f>
        <v>0</v>
      </c>
    </row>
    <row r="90" spans="1:17" ht="15" x14ac:dyDescent="0.4">
      <c r="A90" s="182">
        <v>84</v>
      </c>
      <c r="B90" s="183" t="s">
        <v>187</v>
      </c>
      <c r="C90" s="184" t="s">
        <v>188</v>
      </c>
      <c r="D90" s="118" t="s">
        <v>545</v>
      </c>
      <c r="E90" s="187" t="s">
        <v>320</v>
      </c>
      <c r="F90" s="187" t="s">
        <v>212</v>
      </c>
      <c r="G90" s="186" t="s">
        <v>181</v>
      </c>
      <c r="H90" s="188">
        <v>9.5399999999999991</v>
      </c>
      <c r="I90" s="127"/>
      <c r="J90" s="128" t="s">
        <v>542</v>
      </c>
      <c r="K90" s="127" t="s">
        <v>540</v>
      </c>
      <c r="L90" s="127">
        <v>1</v>
      </c>
      <c r="M90" s="129" t="e">
        <f>'STVS Grundreinigung'!$F$66</f>
        <v>#DIV/0!</v>
      </c>
      <c r="N90" s="189"/>
      <c r="O90" s="190">
        <f>Tabelle134[[#This Row],[Boden-
fläche
(m²)]]*Tabelle134[[#This Row],[Reinigungs-
tage/Jahr]]</f>
        <v>9.5399999999999991</v>
      </c>
      <c r="P90" s="190">
        <f>IFERROR(Tabelle134[[#This Row],[Reinigungs-
fläche
(m²/Jahr)]]/Tabelle134[[#This Row],[Richtwert
(m²/h)]],0)</f>
        <v>0</v>
      </c>
      <c r="Q90" s="191">
        <f>IFERROR(Tabelle134[[#This Row],[Reinigungs-
zeit
(h/Jahr)]]*Tabelle134[[#This Row],[Stunden-verr.-satz
(€)]],0)</f>
        <v>0</v>
      </c>
    </row>
    <row r="91" spans="1:17" ht="15" x14ac:dyDescent="0.4">
      <c r="A91" s="182">
        <v>85</v>
      </c>
      <c r="B91" s="183" t="s">
        <v>187</v>
      </c>
      <c r="C91" s="184" t="s">
        <v>188</v>
      </c>
      <c r="D91" s="118" t="s">
        <v>545</v>
      </c>
      <c r="E91" s="187" t="s">
        <v>321</v>
      </c>
      <c r="F91" s="187" t="s">
        <v>219</v>
      </c>
      <c r="G91" s="186" t="s">
        <v>181</v>
      </c>
      <c r="H91" s="188">
        <v>5.46</v>
      </c>
      <c r="I91" s="127"/>
      <c r="J91" s="128" t="s">
        <v>542</v>
      </c>
      <c r="K91" s="127" t="s">
        <v>540</v>
      </c>
      <c r="L91" s="127">
        <v>1</v>
      </c>
      <c r="M91" s="129" t="e">
        <f>'STVS Grundreinigung'!$F$66</f>
        <v>#DIV/0!</v>
      </c>
      <c r="N91" s="189"/>
      <c r="O91" s="190">
        <f>Tabelle134[[#This Row],[Boden-
fläche
(m²)]]*Tabelle134[[#This Row],[Reinigungs-
tage/Jahr]]</f>
        <v>5.46</v>
      </c>
      <c r="P91" s="190">
        <f>IFERROR(Tabelle134[[#This Row],[Reinigungs-
fläche
(m²/Jahr)]]/Tabelle134[[#This Row],[Richtwert
(m²/h)]],0)</f>
        <v>0</v>
      </c>
      <c r="Q91" s="191">
        <f>IFERROR(Tabelle134[[#This Row],[Reinigungs-
zeit
(h/Jahr)]]*Tabelle134[[#This Row],[Stunden-verr.-satz
(€)]],0)</f>
        <v>0</v>
      </c>
    </row>
    <row r="92" spans="1:17" ht="30" x14ac:dyDescent="0.4">
      <c r="A92" s="182">
        <v>86</v>
      </c>
      <c r="B92" s="183" t="s">
        <v>187</v>
      </c>
      <c r="C92" s="184" t="s">
        <v>188</v>
      </c>
      <c r="D92" s="118" t="s">
        <v>545</v>
      </c>
      <c r="E92" s="187" t="s">
        <v>322</v>
      </c>
      <c r="F92" s="187" t="s">
        <v>213</v>
      </c>
      <c r="G92" s="186" t="s">
        <v>181</v>
      </c>
      <c r="H92" s="188">
        <v>19.97</v>
      </c>
      <c r="I92" s="127"/>
      <c r="J92" s="128" t="s">
        <v>542</v>
      </c>
      <c r="K92" s="127" t="s">
        <v>540</v>
      </c>
      <c r="L92" s="127">
        <v>1</v>
      </c>
      <c r="M92" s="129" t="e">
        <f>'STVS Grundreinigung'!$F$66</f>
        <v>#DIV/0!</v>
      </c>
      <c r="N92" s="189"/>
      <c r="O92" s="190">
        <f>Tabelle134[[#This Row],[Boden-
fläche
(m²)]]*Tabelle134[[#This Row],[Reinigungs-
tage/Jahr]]</f>
        <v>19.97</v>
      </c>
      <c r="P92" s="190">
        <f>IFERROR(Tabelle134[[#This Row],[Reinigungs-
fläche
(m²/Jahr)]]/Tabelle134[[#This Row],[Richtwert
(m²/h)]],0)</f>
        <v>0</v>
      </c>
      <c r="Q92" s="191">
        <f>IFERROR(Tabelle134[[#This Row],[Reinigungs-
zeit
(h/Jahr)]]*Tabelle134[[#This Row],[Stunden-verr.-satz
(€)]],0)</f>
        <v>0</v>
      </c>
    </row>
    <row r="93" spans="1:17" ht="30" x14ac:dyDescent="0.4">
      <c r="A93" s="182">
        <v>87</v>
      </c>
      <c r="B93" s="183" t="s">
        <v>187</v>
      </c>
      <c r="C93" s="184" t="s">
        <v>188</v>
      </c>
      <c r="D93" s="118" t="s">
        <v>545</v>
      </c>
      <c r="E93" s="187" t="s">
        <v>323</v>
      </c>
      <c r="F93" s="186" t="s">
        <v>178</v>
      </c>
      <c r="G93" s="186" t="s">
        <v>181</v>
      </c>
      <c r="H93" s="188">
        <v>5.32</v>
      </c>
      <c r="I93" s="127"/>
      <c r="J93" s="128" t="s">
        <v>542</v>
      </c>
      <c r="K93" s="127" t="s">
        <v>339</v>
      </c>
      <c r="L93" s="127">
        <v>0</v>
      </c>
      <c r="M93" s="129" t="e">
        <f>'STVS Unterhaltsreinigung'!$F$66</f>
        <v>#DIV/0!</v>
      </c>
      <c r="N93" s="189"/>
      <c r="O93" s="190">
        <f>Tabelle134[[#This Row],[Boden-
fläche
(m²)]]*Tabelle134[[#This Row],[Reinigungs-
tage/Jahr]]</f>
        <v>0</v>
      </c>
      <c r="P93" s="190">
        <f>IFERROR(Tabelle134[[#This Row],[Reinigungs-
fläche
(m²/Jahr)]]/Tabelle134[[#This Row],[Richtwert
(m²/h)]],0)</f>
        <v>0</v>
      </c>
      <c r="Q93" s="191">
        <f>IFERROR(Tabelle134[[#This Row],[Reinigungs-
zeit
(h/Jahr)]]*Tabelle134[[#This Row],[Stunden-verr.-satz
(€)]],0)</f>
        <v>0</v>
      </c>
    </row>
    <row r="94" spans="1:17" ht="30" x14ac:dyDescent="0.4">
      <c r="A94" s="182">
        <v>88</v>
      </c>
      <c r="B94" s="183" t="s">
        <v>187</v>
      </c>
      <c r="C94" s="184" t="s">
        <v>188</v>
      </c>
      <c r="D94" s="118" t="s">
        <v>545</v>
      </c>
      <c r="E94" s="187" t="s">
        <v>324</v>
      </c>
      <c r="F94" s="186" t="s">
        <v>331</v>
      </c>
      <c r="G94" s="187" t="s">
        <v>337</v>
      </c>
      <c r="H94" s="188">
        <v>3.51</v>
      </c>
      <c r="I94" s="127"/>
      <c r="J94" s="128" t="s">
        <v>542</v>
      </c>
      <c r="K94" s="127" t="s">
        <v>339</v>
      </c>
      <c r="L94" s="127">
        <v>0</v>
      </c>
      <c r="M94" s="129" t="e">
        <f>'STVS Unterhaltsreinigung'!$F$66</f>
        <v>#DIV/0!</v>
      </c>
      <c r="N94" s="189"/>
      <c r="O94" s="190">
        <f>Tabelle134[[#This Row],[Boden-
fläche
(m²)]]*Tabelle134[[#This Row],[Reinigungs-
tage/Jahr]]</f>
        <v>0</v>
      </c>
      <c r="P94" s="190">
        <f>IFERROR(Tabelle134[[#This Row],[Reinigungs-
fläche
(m²/Jahr)]]/Tabelle134[[#This Row],[Richtwert
(m²/h)]],0)</f>
        <v>0</v>
      </c>
      <c r="Q94" s="191">
        <f>IFERROR(Tabelle134[[#This Row],[Reinigungs-
zeit
(h/Jahr)]]*Tabelle134[[#This Row],[Stunden-verr.-satz
(€)]],0)</f>
        <v>0</v>
      </c>
    </row>
    <row r="95" spans="1:17" ht="15" x14ac:dyDescent="0.4">
      <c r="A95" s="182">
        <v>89</v>
      </c>
      <c r="B95" s="183" t="s">
        <v>187</v>
      </c>
      <c r="C95" s="184" t="s">
        <v>188</v>
      </c>
      <c r="D95" s="118" t="s">
        <v>545</v>
      </c>
      <c r="E95" s="187" t="s">
        <v>325</v>
      </c>
      <c r="F95" s="186" t="s">
        <v>179</v>
      </c>
      <c r="G95" s="186" t="s">
        <v>181</v>
      </c>
      <c r="H95" s="188">
        <v>30.32</v>
      </c>
      <c r="I95" s="127"/>
      <c r="J95" s="128" t="s">
        <v>542</v>
      </c>
      <c r="K95" s="127" t="s">
        <v>540</v>
      </c>
      <c r="L95" s="127">
        <v>1</v>
      </c>
      <c r="M95" s="129" t="e">
        <f>'STVS Grundreinigung'!$F$66</f>
        <v>#DIV/0!</v>
      </c>
      <c r="N95" s="189"/>
      <c r="O95" s="190">
        <f>Tabelle134[[#This Row],[Boden-
fläche
(m²)]]*Tabelle134[[#This Row],[Reinigungs-
tage/Jahr]]</f>
        <v>30.32</v>
      </c>
      <c r="P95" s="190">
        <f>IFERROR(Tabelle134[[#This Row],[Reinigungs-
fläche
(m²/Jahr)]]/Tabelle134[[#This Row],[Richtwert
(m²/h)]],0)</f>
        <v>0</v>
      </c>
      <c r="Q95" s="191">
        <f>IFERROR(Tabelle134[[#This Row],[Reinigungs-
zeit
(h/Jahr)]]*Tabelle134[[#This Row],[Stunden-verr.-satz
(€)]],0)</f>
        <v>0</v>
      </c>
    </row>
    <row r="96" spans="1:17" ht="30" x14ac:dyDescent="0.4">
      <c r="A96" s="182">
        <v>90</v>
      </c>
      <c r="B96" s="183" t="s">
        <v>187</v>
      </c>
      <c r="C96" s="184" t="s">
        <v>188</v>
      </c>
      <c r="D96" s="118" t="s">
        <v>545</v>
      </c>
      <c r="E96" s="187" t="s">
        <v>326</v>
      </c>
      <c r="F96" s="187" t="s">
        <v>215</v>
      </c>
      <c r="G96" s="186" t="s">
        <v>333</v>
      </c>
      <c r="H96" s="188">
        <v>52.82</v>
      </c>
      <c r="I96" s="127"/>
      <c r="J96" s="128" t="s">
        <v>542</v>
      </c>
      <c r="K96" s="127" t="s">
        <v>540</v>
      </c>
      <c r="L96" s="127">
        <v>1</v>
      </c>
      <c r="M96" s="129" t="e">
        <f>'STVS Grundreinigung'!$F$66</f>
        <v>#DIV/0!</v>
      </c>
      <c r="N96" s="189"/>
      <c r="O96" s="190">
        <f>Tabelle134[[#This Row],[Boden-
fläche
(m²)]]*Tabelle134[[#This Row],[Reinigungs-
tage/Jahr]]</f>
        <v>52.82</v>
      </c>
      <c r="P96" s="190">
        <f>IFERROR(Tabelle134[[#This Row],[Reinigungs-
fläche
(m²/Jahr)]]/Tabelle134[[#This Row],[Richtwert
(m²/h)]],0)</f>
        <v>0</v>
      </c>
      <c r="Q96" s="191">
        <f>IFERROR(Tabelle134[[#This Row],[Reinigungs-
zeit
(h/Jahr)]]*Tabelle134[[#This Row],[Stunden-verr.-satz
(€)]],0)</f>
        <v>0</v>
      </c>
    </row>
    <row r="97" spans="1:17" ht="15" x14ac:dyDescent="0.4">
      <c r="A97" s="182">
        <v>91</v>
      </c>
      <c r="B97" s="183" t="s">
        <v>187</v>
      </c>
      <c r="C97" s="184" t="s">
        <v>188</v>
      </c>
      <c r="D97" s="118" t="s">
        <v>545</v>
      </c>
      <c r="E97" s="187" t="s">
        <v>327</v>
      </c>
      <c r="F97" s="187" t="s">
        <v>215</v>
      </c>
      <c r="G97" s="186" t="s">
        <v>181</v>
      </c>
      <c r="H97" s="188">
        <v>64.25</v>
      </c>
      <c r="I97" s="127"/>
      <c r="J97" s="128" t="s">
        <v>542</v>
      </c>
      <c r="K97" s="127" t="s">
        <v>540</v>
      </c>
      <c r="L97" s="127">
        <v>1</v>
      </c>
      <c r="M97" s="129" t="e">
        <f>'STVS Grundreinigung'!$F$66</f>
        <v>#DIV/0!</v>
      </c>
      <c r="N97" s="189"/>
      <c r="O97" s="190">
        <f>Tabelle134[[#This Row],[Boden-
fläche
(m²)]]*Tabelle134[[#This Row],[Reinigungs-
tage/Jahr]]</f>
        <v>64.25</v>
      </c>
      <c r="P97" s="190">
        <f>IFERROR(Tabelle134[[#This Row],[Reinigungs-
fläche
(m²/Jahr)]]/Tabelle134[[#This Row],[Richtwert
(m²/h)]],0)</f>
        <v>0</v>
      </c>
      <c r="Q97" s="191">
        <f>IFERROR(Tabelle134[[#This Row],[Reinigungs-
zeit
(h/Jahr)]]*Tabelle134[[#This Row],[Stunden-verr.-satz
(€)]],0)</f>
        <v>0</v>
      </c>
    </row>
    <row r="98" spans="1:17" ht="15" x14ac:dyDescent="0.4">
      <c r="A98" s="182">
        <v>92</v>
      </c>
      <c r="B98" s="183" t="s">
        <v>187</v>
      </c>
      <c r="C98" s="184" t="s">
        <v>188</v>
      </c>
      <c r="D98" s="118" t="s">
        <v>545</v>
      </c>
      <c r="E98" s="187" t="s">
        <v>328</v>
      </c>
      <c r="F98" s="186" t="s">
        <v>199</v>
      </c>
      <c r="G98" s="186" t="s">
        <v>181</v>
      </c>
      <c r="H98" s="188">
        <v>18.89</v>
      </c>
      <c r="I98" s="127"/>
      <c r="J98" s="128" t="s">
        <v>542</v>
      </c>
      <c r="K98" s="127" t="s">
        <v>540</v>
      </c>
      <c r="L98" s="127">
        <v>1</v>
      </c>
      <c r="M98" s="129" t="e">
        <f>'STVS Grundreinigung'!$F$66</f>
        <v>#DIV/0!</v>
      </c>
      <c r="N98" s="189"/>
      <c r="O98" s="190">
        <f>Tabelle134[[#This Row],[Boden-
fläche
(m²)]]*Tabelle134[[#This Row],[Reinigungs-
tage/Jahr]]</f>
        <v>18.89</v>
      </c>
      <c r="P98" s="190">
        <f>IFERROR(Tabelle134[[#This Row],[Reinigungs-
fläche
(m²/Jahr)]]/Tabelle134[[#This Row],[Richtwert
(m²/h)]],0)</f>
        <v>0</v>
      </c>
      <c r="Q98" s="191">
        <f>IFERROR(Tabelle134[[#This Row],[Reinigungs-
zeit
(h/Jahr)]]*Tabelle134[[#This Row],[Stunden-verr.-satz
(€)]],0)</f>
        <v>0</v>
      </c>
    </row>
    <row r="99" spans="1:17" ht="15" x14ac:dyDescent="0.4">
      <c r="A99" s="182">
        <v>93</v>
      </c>
      <c r="B99" s="183" t="s">
        <v>187</v>
      </c>
      <c r="C99" s="184" t="s">
        <v>188</v>
      </c>
      <c r="D99" s="118" t="s">
        <v>545</v>
      </c>
      <c r="E99" s="187" t="s">
        <v>329</v>
      </c>
      <c r="F99" s="186" t="s">
        <v>199</v>
      </c>
      <c r="G99" s="186" t="s">
        <v>181</v>
      </c>
      <c r="H99" s="188">
        <v>34.68</v>
      </c>
      <c r="I99" s="127"/>
      <c r="J99" s="128" t="s">
        <v>542</v>
      </c>
      <c r="K99" s="127" t="s">
        <v>540</v>
      </c>
      <c r="L99" s="127">
        <v>1</v>
      </c>
      <c r="M99" s="129" t="e">
        <f>'STVS Grundreinigung'!$F$66</f>
        <v>#DIV/0!</v>
      </c>
      <c r="N99" s="189"/>
      <c r="O99" s="190">
        <f>Tabelle134[[#This Row],[Boden-
fläche
(m²)]]*Tabelle134[[#This Row],[Reinigungs-
tage/Jahr]]</f>
        <v>34.68</v>
      </c>
      <c r="P99" s="190">
        <f>IFERROR(Tabelle134[[#This Row],[Reinigungs-
fläche
(m²/Jahr)]]/Tabelle134[[#This Row],[Richtwert
(m²/h)]],0)</f>
        <v>0</v>
      </c>
      <c r="Q99" s="191">
        <f>IFERROR(Tabelle134[[#This Row],[Reinigungs-
zeit
(h/Jahr)]]*Tabelle134[[#This Row],[Stunden-verr.-satz
(€)]],0)</f>
        <v>0</v>
      </c>
    </row>
    <row r="100" spans="1:17" ht="15" x14ac:dyDescent="0.4">
      <c r="A100" s="182">
        <v>94</v>
      </c>
      <c r="B100" s="183" t="s">
        <v>187</v>
      </c>
      <c r="C100" s="184" t="s">
        <v>238</v>
      </c>
      <c r="D100" s="126"/>
      <c r="E100" s="192">
        <v>1</v>
      </c>
      <c r="F100" s="187" t="s">
        <v>220</v>
      </c>
      <c r="G100" s="186" t="s">
        <v>181</v>
      </c>
      <c r="H100" s="188">
        <v>43.7</v>
      </c>
      <c r="I100" s="127"/>
      <c r="J100" s="128" t="s">
        <v>542</v>
      </c>
      <c r="K100" s="127" t="s">
        <v>540</v>
      </c>
      <c r="L100" s="127">
        <v>1</v>
      </c>
      <c r="M100" s="129" t="e">
        <f>'STVS Grundreinigung'!$F$66</f>
        <v>#DIV/0!</v>
      </c>
      <c r="N100" s="189"/>
      <c r="O100" s="190">
        <f>Tabelle134[[#This Row],[Boden-
fläche
(m²)]]*Tabelle134[[#This Row],[Reinigungs-
tage/Jahr]]</f>
        <v>43.7</v>
      </c>
      <c r="P100" s="190">
        <f>IFERROR(Tabelle134[[#This Row],[Reinigungs-
fläche
(m²/Jahr)]]/Tabelle134[[#This Row],[Richtwert
(m²/h)]],0)</f>
        <v>0</v>
      </c>
      <c r="Q100" s="191">
        <f>IFERROR(Tabelle134[[#This Row],[Reinigungs-
zeit
(h/Jahr)]]*Tabelle134[[#This Row],[Stunden-verr.-satz
(€)]],0)</f>
        <v>0</v>
      </c>
    </row>
    <row r="101" spans="1:17" ht="15" x14ac:dyDescent="0.4">
      <c r="A101" s="182">
        <v>95</v>
      </c>
      <c r="B101" s="183" t="s">
        <v>187</v>
      </c>
      <c r="C101" s="184" t="s">
        <v>238</v>
      </c>
      <c r="D101" s="126"/>
      <c r="E101" s="192">
        <v>2</v>
      </c>
      <c r="F101" s="187" t="s">
        <v>221</v>
      </c>
      <c r="G101" s="186" t="s">
        <v>181</v>
      </c>
      <c r="H101" s="188">
        <v>44.48</v>
      </c>
      <c r="I101" s="127"/>
      <c r="J101" s="128" t="s">
        <v>542</v>
      </c>
      <c r="K101" s="127" t="s">
        <v>540</v>
      </c>
      <c r="L101" s="127">
        <v>1</v>
      </c>
      <c r="M101" s="129" t="e">
        <f>'STVS Grundreinigung'!$F$66</f>
        <v>#DIV/0!</v>
      </c>
      <c r="N101" s="189"/>
      <c r="O101" s="190">
        <f>Tabelle134[[#This Row],[Boden-
fläche
(m²)]]*Tabelle134[[#This Row],[Reinigungs-
tage/Jahr]]</f>
        <v>44.48</v>
      </c>
      <c r="P101" s="190">
        <f>IFERROR(Tabelle134[[#This Row],[Reinigungs-
fläche
(m²/Jahr)]]/Tabelle134[[#This Row],[Richtwert
(m²/h)]],0)</f>
        <v>0</v>
      </c>
      <c r="Q101" s="191">
        <f>IFERROR(Tabelle134[[#This Row],[Reinigungs-
zeit
(h/Jahr)]]*Tabelle134[[#This Row],[Stunden-verr.-satz
(€)]],0)</f>
        <v>0</v>
      </c>
    </row>
    <row r="102" spans="1:17" ht="15" x14ac:dyDescent="0.4">
      <c r="A102" s="182">
        <v>96</v>
      </c>
      <c r="B102" s="183" t="s">
        <v>187</v>
      </c>
      <c r="C102" s="184" t="s">
        <v>238</v>
      </c>
      <c r="D102" s="126"/>
      <c r="E102" s="192">
        <v>3</v>
      </c>
      <c r="F102" s="187" t="s">
        <v>222</v>
      </c>
      <c r="G102" s="186" t="s">
        <v>181</v>
      </c>
      <c r="H102" s="188">
        <v>34.619999999999997</v>
      </c>
      <c r="I102" s="127"/>
      <c r="J102" s="128" t="s">
        <v>542</v>
      </c>
      <c r="K102" s="127" t="s">
        <v>540</v>
      </c>
      <c r="L102" s="127">
        <v>1</v>
      </c>
      <c r="M102" s="129" t="e">
        <f>'STVS Grundreinigung'!$F$66</f>
        <v>#DIV/0!</v>
      </c>
      <c r="N102" s="189"/>
      <c r="O102" s="190">
        <f>Tabelle134[[#This Row],[Boden-
fläche
(m²)]]*Tabelle134[[#This Row],[Reinigungs-
tage/Jahr]]</f>
        <v>34.619999999999997</v>
      </c>
      <c r="P102" s="190">
        <f>IFERROR(Tabelle134[[#This Row],[Reinigungs-
fläche
(m²/Jahr)]]/Tabelle134[[#This Row],[Richtwert
(m²/h)]],0)</f>
        <v>0</v>
      </c>
      <c r="Q102" s="191">
        <f>IFERROR(Tabelle134[[#This Row],[Reinigungs-
zeit
(h/Jahr)]]*Tabelle134[[#This Row],[Stunden-verr.-satz
(€)]],0)</f>
        <v>0</v>
      </c>
    </row>
    <row r="103" spans="1:17" ht="15" x14ac:dyDescent="0.4">
      <c r="A103" s="182">
        <v>97</v>
      </c>
      <c r="B103" s="183" t="s">
        <v>187</v>
      </c>
      <c r="C103" s="184" t="s">
        <v>238</v>
      </c>
      <c r="D103" s="126"/>
      <c r="E103" s="187" t="s">
        <v>330</v>
      </c>
      <c r="F103" s="187" t="s">
        <v>223</v>
      </c>
      <c r="G103" s="186" t="s">
        <v>181</v>
      </c>
      <c r="H103" s="188">
        <v>168.21</v>
      </c>
      <c r="I103" s="127"/>
      <c r="J103" s="128" t="s">
        <v>542</v>
      </c>
      <c r="K103" s="127" t="s">
        <v>540</v>
      </c>
      <c r="L103" s="127">
        <v>1</v>
      </c>
      <c r="M103" s="129" t="e">
        <f>'STVS Grundreinigung'!$F$66</f>
        <v>#DIV/0!</v>
      </c>
      <c r="N103" s="189"/>
      <c r="O103" s="190">
        <f>Tabelle134[[#This Row],[Boden-
fläche
(m²)]]*Tabelle134[[#This Row],[Reinigungs-
tage/Jahr]]</f>
        <v>168.21</v>
      </c>
      <c r="P103" s="190">
        <f>IFERROR(Tabelle134[[#This Row],[Reinigungs-
fläche
(m²/Jahr)]]/Tabelle134[[#This Row],[Richtwert
(m²/h)]],0)</f>
        <v>0</v>
      </c>
      <c r="Q103" s="191">
        <f>IFERROR(Tabelle134[[#This Row],[Reinigungs-
zeit
(h/Jahr)]]*Tabelle134[[#This Row],[Stunden-verr.-satz
(€)]],0)</f>
        <v>0</v>
      </c>
    </row>
    <row r="104" spans="1:17" ht="15" x14ac:dyDescent="0.4">
      <c r="A104" s="182">
        <v>98</v>
      </c>
      <c r="B104" s="183" t="s">
        <v>187</v>
      </c>
      <c r="C104" s="184" t="s">
        <v>238</v>
      </c>
      <c r="D104" s="126"/>
      <c r="E104" s="192">
        <v>9</v>
      </c>
      <c r="F104" s="187" t="s">
        <v>224</v>
      </c>
      <c r="G104" s="186" t="s">
        <v>181</v>
      </c>
      <c r="H104" s="188">
        <v>4.32</v>
      </c>
      <c r="I104" s="127"/>
      <c r="J104" s="128" t="s">
        <v>542</v>
      </c>
      <c r="K104" s="127" t="s">
        <v>339</v>
      </c>
      <c r="L104" s="127">
        <v>0</v>
      </c>
      <c r="M104" s="129" t="e">
        <f>'STVS Unterhaltsreinigung'!$F$66</f>
        <v>#DIV/0!</v>
      </c>
      <c r="N104" s="189"/>
      <c r="O104" s="190">
        <f>Tabelle134[[#This Row],[Boden-
fläche
(m²)]]*Tabelle134[[#This Row],[Reinigungs-
tage/Jahr]]</f>
        <v>0</v>
      </c>
      <c r="P104" s="190">
        <f>IFERROR(Tabelle134[[#This Row],[Reinigungs-
fläche
(m²/Jahr)]]/Tabelle134[[#This Row],[Richtwert
(m²/h)]],0)</f>
        <v>0</v>
      </c>
      <c r="Q104" s="191">
        <f>IFERROR(Tabelle134[[#This Row],[Reinigungs-
zeit
(h/Jahr)]]*Tabelle134[[#This Row],[Stunden-verr.-satz
(€)]],0)</f>
        <v>0</v>
      </c>
    </row>
    <row r="105" spans="1:17" ht="30" x14ac:dyDescent="0.4">
      <c r="A105" s="182">
        <v>99</v>
      </c>
      <c r="B105" s="183" t="s">
        <v>187</v>
      </c>
      <c r="C105" s="184" t="s">
        <v>238</v>
      </c>
      <c r="D105" s="126"/>
      <c r="E105" s="192">
        <v>10</v>
      </c>
      <c r="F105" s="187" t="s">
        <v>225</v>
      </c>
      <c r="G105" s="187" t="s">
        <v>337</v>
      </c>
      <c r="H105" s="188">
        <v>18.82</v>
      </c>
      <c r="I105" s="127"/>
      <c r="J105" s="128" t="s">
        <v>542</v>
      </c>
      <c r="K105" s="127" t="s">
        <v>540</v>
      </c>
      <c r="L105" s="127">
        <v>1</v>
      </c>
      <c r="M105" s="129" t="e">
        <f>'STVS Grundreinigung'!$F$66</f>
        <v>#DIV/0!</v>
      </c>
      <c r="N105" s="189"/>
      <c r="O105" s="190">
        <f>Tabelle134[[#This Row],[Boden-
fläche
(m²)]]*Tabelle134[[#This Row],[Reinigungs-
tage/Jahr]]</f>
        <v>18.82</v>
      </c>
      <c r="P105" s="190">
        <f>IFERROR(Tabelle134[[#This Row],[Reinigungs-
fläche
(m²/Jahr)]]/Tabelle134[[#This Row],[Richtwert
(m²/h)]],0)</f>
        <v>0</v>
      </c>
      <c r="Q105" s="191">
        <f>IFERROR(Tabelle134[[#This Row],[Reinigungs-
zeit
(h/Jahr)]]*Tabelle134[[#This Row],[Stunden-verr.-satz
(€)]],0)</f>
        <v>0</v>
      </c>
    </row>
    <row r="106" spans="1:17" ht="15" x14ac:dyDescent="0.4">
      <c r="A106" s="182">
        <v>100</v>
      </c>
      <c r="B106" s="183" t="s">
        <v>187</v>
      </c>
      <c r="C106" s="184" t="s">
        <v>238</v>
      </c>
      <c r="D106" s="126"/>
      <c r="E106" s="192">
        <v>11</v>
      </c>
      <c r="F106" s="187" t="s">
        <v>226</v>
      </c>
      <c r="G106" s="186" t="s">
        <v>181</v>
      </c>
      <c r="H106" s="193">
        <v>3.8</v>
      </c>
      <c r="I106" s="127"/>
      <c r="J106" s="128" t="s">
        <v>542</v>
      </c>
      <c r="K106" s="127" t="s">
        <v>540</v>
      </c>
      <c r="L106" s="127">
        <v>1</v>
      </c>
      <c r="M106" s="129" t="e">
        <f>'STVS Grundreinigung'!$F$66</f>
        <v>#DIV/0!</v>
      </c>
      <c r="N106" s="189"/>
      <c r="O106" s="190">
        <f>Tabelle134[[#This Row],[Boden-
fläche
(m²)]]*Tabelle134[[#This Row],[Reinigungs-
tage/Jahr]]</f>
        <v>3.8</v>
      </c>
      <c r="P106" s="190">
        <f>IFERROR(Tabelle134[[#This Row],[Reinigungs-
fläche
(m²/Jahr)]]/Tabelle134[[#This Row],[Richtwert
(m²/h)]],0)</f>
        <v>0</v>
      </c>
      <c r="Q106" s="191">
        <f>IFERROR(Tabelle134[[#This Row],[Reinigungs-
zeit
(h/Jahr)]]*Tabelle134[[#This Row],[Stunden-verr.-satz
(€)]],0)</f>
        <v>0</v>
      </c>
    </row>
    <row r="107" spans="1:17" ht="15" x14ac:dyDescent="0.4">
      <c r="A107" s="182">
        <v>101</v>
      </c>
      <c r="B107" s="183" t="s">
        <v>187</v>
      </c>
      <c r="C107" s="184" t="s">
        <v>238</v>
      </c>
      <c r="D107" s="126"/>
      <c r="E107" s="192">
        <v>13</v>
      </c>
      <c r="F107" s="186" t="s">
        <v>201</v>
      </c>
      <c r="G107" s="186" t="s">
        <v>181</v>
      </c>
      <c r="H107" s="188">
        <v>28.77</v>
      </c>
      <c r="I107" s="127"/>
      <c r="J107" s="128" t="s">
        <v>542</v>
      </c>
      <c r="K107" s="127" t="s">
        <v>540</v>
      </c>
      <c r="L107" s="127">
        <v>1</v>
      </c>
      <c r="M107" s="129" t="e">
        <f>'STVS Grundreinigung'!$F$66</f>
        <v>#DIV/0!</v>
      </c>
      <c r="N107" s="189"/>
      <c r="O107" s="190">
        <f>Tabelle134[[#This Row],[Boden-
fläche
(m²)]]*Tabelle134[[#This Row],[Reinigungs-
tage/Jahr]]</f>
        <v>28.77</v>
      </c>
      <c r="P107" s="190">
        <f>IFERROR(Tabelle134[[#This Row],[Reinigungs-
fläche
(m²/Jahr)]]/Tabelle134[[#This Row],[Richtwert
(m²/h)]],0)</f>
        <v>0</v>
      </c>
      <c r="Q107" s="191">
        <f>IFERROR(Tabelle134[[#This Row],[Reinigungs-
zeit
(h/Jahr)]]*Tabelle134[[#This Row],[Stunden-verr.-satz
(€)]],0)</f>
        <v>0</v>
      </c>
    </row>
    <row r="108" spans="1:17" ht="15" x14ac:dyDescent="0.4">
      <c r="A108" s="182">
        <v>102</v>
      </c>
      <c r="B108" s="183" t="s">
        <v>187</v>
      </c>
      <c r="C108" s="184" t="s">
        <v>238</v>
      </c>
      <c r="D108" s="126"/>
      <c r="E108" s="192">
        <v>14</v>
      </c>
      <c r="F108" s="187" t="s">
        <v>227</v>
      </c>
      <c r="G108" s="186" t="s">
        <v>181</v>
      </c>
      <c r="H108" s="188">
        <v>96.76</v>
      </c>
      <c r="I108" s="127"/>
      <c r="J108" s="128" t="s">
        <v>542</v>
      </c>
      <c r="K108" s="127" t="s">
        <v>540</v>
      </c>
      <c r="L108" s="127">
        <v>1</v>
      </c>
      <c r="M108" s="129" t="e">
        <f>'STVS Grundreinigung'!$F$66</f>
        <v>#DIV/0!</v>
      </c>
      <c r="N108" s="189"/>
      <c r="O108" s="190">
        <f>Tabelle134[[#This Row],[Boden-
fläche
(m²)]]*Tabelle134[[#This Row],[Reinigungs-
tage/Jahr]]</f>
        <v>96.76</v>
      </c>
      <c r="P108" s="190">
        <f>IFERROR(Tabelle134[[#This Row],[Reinigungs-
fläche
(m²/Jahr)]]/Tabelle134[[#This Row],[Richtwert
(m²/h)]],0)</f>
        <v>0</v>
      </c>
      <c r="Q108" s="191">
        <f>IFERROR(Tabelle134[[#This Row],[Reinigungs-
zeit
(h/Jahr)]]*Tabelle134[[#This Row],[Stunden-verr.-satz
(€)]],0)</f>
        <v>0</v>
      </c>
    </row>
    <row r="109" spans="1:17" ht="15" x14ac:dyDescent="0.4">
      <c r="A109" s="182">
        <v>103</v>
      </c>
      <c r="B109" s="183" t="s">
        <v>187</v>
      </c>
      <c r="C109" s="184" t="s">
        <v>238</v>
      </c>
      <c r="D109" s="126"/>
      <c r="E109" s="192">
        <v>15</v>
      </c>
      <c r="F109" s="187" t="s">
        <v>228</v>
      </c>
      <c r="G109" s="186" t="s">
        <v>181</v>
      </c>
      <c r="H109" s="192">
        <v>0</v>
      </c>
      <c r="I109" s="127"/>
      <c r="J109" s="128" t="s">
        <v>542</v>
      </c>
      <c r="K109" s="127" t="s">
        <v>540</v>
      </c>
      <c r="L109" s="127">
        <v>1</v>
      </c>
      <c r="M109" s="129" t="e">
        <f>'STVS Grundreinigung'!$F$66</f>
        <v>#DIV/0!</v>
      </c>
      <c r="N109" s="189"/>
      <c r="O109" s="190">
        <f>Tabelle134[[#This Row],[Boden-
fläche
(m²)]]*Tabelle134[[#This Row],[Reinigungs-
tage/Jahr]]</f>
        <v>0</v>
      </c>
      <c r="P109" s="190">
        <f>IFERROR(Tabelle134[[#This Row],[Reinigungs-
fläche
(m²/Jahr)]]/Tabelle134[[#This Row],[Richtwert
(m²/h)]],0)</f>
        <v>0</v>
      </c>
      <c r="Q109" s="191">
        <f>IFERROR(Tabelle134[[#This Row],[Reinigungs-
zeit
(h/Jahr)]]*Tabelle134[[#This Row],[Stunden-verr.-satz
(€)]],0)</f>
        <v>0</v>
      </c>
    </row>
    <row r="110" spans="1:17" ht="15" x14ac:dyDescent="0.4">
      <c r="A110" s="182">
        <v>104</v>
      </c>
      <c r="B110" s="183" t="s">
        <v>187</v>
      </c>
      <c r="C110" s="184" t="s">
        <v>238</v>
      </c>
      <c r="D110" s="126"/>
      <c r="E110" s="192">
        <v>16</v>
      </c>
      <c r="F110" s="187" t="s">
        <v>229</v>
      </c>
      <c r="G110" s="186" t="s">
        <v>181</v>
      </c>
      <c r="H110" s="192">
        <v>0</v>
      </c>
      <c r="I110" s="127"/>
      <c r="J110" s="128" t="s">
        <v>542</v>
      </c>
      <c r="K110" s="127" t="s">
        <v>540</v>
      </c>
      <c r="L110" s="127">
        <v>1</v>
      </c>
      <c r="M110" s="129" t="e">
        <f>'STVS Grundreinigung'!$F$66</f>
        <v>#DIV/0!</v>
      </c>
      <c r="N110" s="189"/>
      <c r="O110" s="190">
        <f>Tabelle134[[#This Row],[Boden-
fläche
(m²)]]*Tabelle134[[#This Row],[Reinigungs-
tage/Jahr]]</f>
        <v>0</v>
      </c>
      <c r="P110" s="190">
        <f>IFERROR(Tabelle134[[#This Row],[Reinigungs-
fläche
(m²/Jahr)]]/Tabelle134[[#This Row],[Richtwert
(m²/h)]],0)</f>
        <v>0</v>
      </c>
      <c r="Q110" s="191">
        <f>IFERROR(Tabelle134[[#This Row],[Reinigungs-
zeit
(h/Jahr)]]*Tabelle134[[#This Row],[Stunden-verr.-satz
(€)]],0)</f>
        <v>0</v>
      </c>
    </row>
    <row r="111" spans="1:17" ht="15" x14ac:dyDescent="0.4">
      <c r="A111" s="182">
        <v>105</v>
      </c>
      <c r="B111" s="183" t="s">
        <v>187</v>
      </c>
      <c r="C111" s="184" t="s">
        <v>238</v>
      </c>
      <c r="D111" s="126"/>
      <c r="E111" s="192">
        <v>17</v>
      </c>
      <c r="F111" s="187" t="s">
        <v>230</v>
      </c>
      <c r="G111" s="186" t="s">
        <v>181</v>
      </c>
      <c r="H111" s="188">
        <v>94.07</v>
      </c>
      <c r="I111" s="127"/>
      <c r="J111" s="128" t="s">
        <v>542</v>
      </c>
      <c r="K111" s="127" t="s">
        <v>540</v>
      </c>
      <c r="L111" s="127">
        <v>1</v>
      </c>
      <c r="M111" s="129" t="e">
        <f>'STVS Grundreinigung'!$F$66</f>
        <v>#DIV/0!</v>
      </c>
      <c r="N111" s="189"/>
      <c r="O111" s="190">
        <f>Tabelle134[[#This Row],[Boden-
fläche
(m²)]]*Tabelle134[[#This Row],[Reinigungs-
tage/Jahr]]</f>
        <v>94.07</v>
      </c>
      <c r="P111" s="190">
        <f>IFERROR(Tabelle134[[#This Row],[Reinigungs-
fläche
(m²/Jahr)]]/Tabelle134[[#This Row],[Richtwert
(m²/h)]],0)</f>
        <v>0</v>
      </c>
      <c r="Q111" s="191">
        <f>IFERROR(Tabelle134[[#This Row],[Reinigungs-
zeit
(h/Jahr)]]*Tabelle134[[#This Row],[Stunden-verr.-satz
(€)]],0)</f>
        <v>0</v>
      </c>
    </row>
    <row r="112" spans="1:17" ht="15" x14ac:dyDescent="0.4">
      <c r="A112" s="182">
        <v>106</v>
      </c>
      <c r="B112" s="183" t="s">
        <v>187</v>
      </c>
      <c r="C112" s="184" t="s">
        <v>238</v>
      </c>
      <c r="D112" s="126"/>
      <c r="E112" s="192">
        <v>18</v>
      </c>
      <c r="F112" s="187" t="s">
        <v>231</v>
      </c>
      <c r="G112" s="186" t="s">
        <v>181</v>
      </c>
      <c r="H112" s="192">
        <v>0</v>
      </c>
      <c r="I112" s="127"/>
      <c r="J112" s="128" t="s">
        <v>542</v>
      </c>
      <c r="K112" s="127" t="s">
        <v>540</v>
      </c>
      <c r="L112" s="127">
        <v>1</v>
      </c>
      <c r="M112" s="129" t="e">
        <f>'STVS Grundreinigung'!$F$66</f>
        <v>#DIV/0!</v>
      </c>
      <c r="N112" s="189"/>
      <c r="O112" s="190">
        <f>Tabelle134[[#This Row],[Boden-
fläche
(m²)]]*Tabelle134[[#This Row],[Reinigungs-
tage/Jahr]]</f>
        <v>0</v>
      </c>
      <c r="P112" s="190">
        <f>IFERROR(Tabelle134[[#This Row],[Reinigungs-
fläche
(m²/Jahr)]]/Tabelle134[[#This Row],[Richtwert
(m²/h)]],0)</f>
        <v>0</v>
      </c>
      <c r="Q112" s="191">
        <f>IFERROR(Tabelle134[[#This Row],[Reinigungs-
zeit
(h/Jahr)]]*Tabelle134[[#This Row],[Stunden-verr.-satz
(€)]],0)</f>
        <v>0</v>
      </c>
    </row>
    <row r="113" spans="1:17" ht="15" x14ac:dyDescent="0.4">
      <c r="A113" s="182">
        <v>107</v>
      </c>
      <c r="B113" s="183" t="s">
        <v>187</v>
      </c>
      <c r="C113" s="184" t="s">
        <v>238</v>
      </c>
      <c r="D113" s="126"/>
      <c r="E113" s="192">
        <v>19</v>
      </c>
      <c r="F113" s="187" t="s">
        <v>232</v>
      </c>
      <c r="G113" s="186" t="s">
        <v>181</v>
      </c>
      <c r="H113" s="188">
        <v>8.58</v>
      </c>
      <c r="I113" s="127"/>
      <c r="J113" s="128" t="s">
        <v>542</v>
      </c>
      <c r="K113" s="127" t="s">
        <v>540</v>
      </c>
      <c r="L113" s="127">
        <v>1</v>
      </c>
      <c r="M113" s="129" t="e">
        <f>'STVS Grundreinigung'!$F$66</f>
        <v>#DIV/0!</v>
      </c>
      <c r="N113" s="189"/>
      <c r="O113" s="190">
        <f>Tabelle134[[#This Row],[Boden-
fläche
(m²)]]*Tabelle134[[#This Row],[Reinigungs-
tage/Jahr]]</f>
        <v>8.58</v>
      </c>
      <c r="P113" s="190">
        <f>IFERROR(Tabelle134[[#This Row],[Reinigungs-
fläche
(m²/Jahr)]]/Tabelle134[[#This Row],[Richtwert
(m²/h)]],0)</f>
        <v>0</v>
      </c>
      <c r="Q113" s="191">
        <f>IFERROR(Tabelle134[[#This Row],[Reinigungs-
zeit
(h/Jahr)]]*Tabelle134[[#This Row],[Stunden-verr.-satz
(€)]],0)</f>
        <v>0</v>
      </c>
    </row>
    <row r="114" spans="1:17" ht="30" x14ac:dyDescent="0.4">
      <c r="A114" s="182">
        <v>108</v>
      </c>
      <c r="B114" s="183" t="s">
        <v>187</v>
      </c>
      <c r="C114" s="184" t="s">
        <v>238</v>
      </c>
      <c r="D114" s="126"/>
      <c r="E114" s="192">
        <v>20</v>
      </c>
      <c r="F114" s="187" t="s">
        <v>233</v>
      </c>
      <c r="G114" s="187" t="s">
        <v>337</v>
      </c>
      <c r="H114" s="188">
        <v>15.01</v>
      </c>
      <c r="I114" s="127"/>
      <c r="J114" s="128" t="s">
        <v>542</v>
      </c>
      <c r="K114" s="127" t="s">
        <v>540</v>
      </c>
      <c r="L114" s="127">
        <v>1</v>
      </c>
      <c r="M114" s="129" t="e">
        <f>'STVS Grundreinigung'!$F$66</f>
        <v>#DIV/0!</v>
      </c>
      <c r="N114" s="189"/>
      <c r="O114" s="190">
        <f>Tabelle134[[#This Row],[Boden-
fläche
(m²)]]*Tabelle134[[#This Row],[Reinigungs-
tage/Jahr]]</f>
        <v>15.01</v>
      </c>
      <c r="P114" s="190">
        <f>IFERROR(Tabelle134[[#This Row],[Reinigungs-
fläche
(m²/Jahr)]]/Tabelle134[[#This Row],[Richtwert
(m²/h)]],0)</f>
        <v>0</v>
      </c>
      <c r="Q114" s="191">
        <f>IFERROR(Tabelle134[[#This Row],[Reinigungs-
zeit
(h/Jahr)]]*Tabelle134[[#This Row],[Stunden-verr.-satz
(€)]],0)</f>
        <v>0</v>
      </c>
    </row>
    <row r="115" spans="1:17" ht="15" x14ac:dyDescent="0.4">
      <c r="A115" s="182">
        <v>109</v>
      </c>
      <c r="B115" s="183" t="s">
        <v>187</v>
      </c>
      <c r="C115" s="184" t="s">
        <v>238</v>
      </c>
      <c r="D115" s="126"/>
      <c r="E115" s="192">
        <v>21</v>
      </c>
      <c r="F115" s="187" t="s">
        <v>234</v>
      </c>
      <c r="G115" s="186" t="s">
        <v>181</v>
      </c>
      <c r="H115" s="188">
        <v>27.91</v>
      </c>
      <c r="I115" s="127"/>
      <c r="J115" s="128" t="s">
        <v>542</v>
      </c>
      <c r="K115" s="127" t="s">
        <v>540</v>
      </c>
      <c r="L115" s="127">
        <v>1</v>
      </c>
      <c r="M115" s="129" t="e">
        <f>'STVS Grundreinigung'!$F$66</f>
        <v>#DIV/0!</v>
      </c>
      <c r="N115" s="189"/>
      <c r="O115" s="190">
        <f>Tabelle134[[#This Row],[Boden-
fläche
(m²)]]*Tabelle134[[#This Row],[Reinigungs-
tage/Jahr]]</f>
        <v>27.91</v>
      </c>
      <c r="P115" s="190">
        <f>IFERROR(Tabelle134[[#This Row],[Reinigungs-
fläche
(m²/Jahr)]]/Tabelle134[[#This Row],[Richtwert
(m²/h)]],0)</f>
        <v>0</v>
      </c>
      <c r="Q115" s="191">
        <f>IFERROR(Tabelle134[[#This Row],[Reinigungs-
zeit
(h/Jahr)]]*Tabelle134[[#This Row],[Stunden-verr.-satz
(€)]],0)</f>
        <v>0</v>
      </c>
    </row>
    <row r="116" spans="1:17" ht="15" x14ac:dyDescent="0.4">
      <c r="A116" s="182">
        <v>110</v>
      </c>
      <c r="B116" s="183" t="s">
        <v>187</v>
      </c>
      <c r="C116" s="184" t="s">
        <v>238</v>
      </c>
      <c r="D116" s="126"/>
      <c r="E116" s="192">
        <v>22</v>
      </c>
      <c r="F116" s="187" t="s">
        <v>235</v>
      </c>
      <c r="G116" s="186" t="s">
        <v>181</v>
      </c>
      <c r="H116" s="188">
        <v>23.29</v>
      </c>
      <c r="I116" s="127"/>
      <c r="J116" s="128" t="s">
        <v>542</v>
      </c>
      <c r="K116" s="127" t="s">
        <v>540</v>
      </c>
      <c r="L116" s="127">
        <v>1</v>
      </c>
      <c r="M116" s="129" t="e">
        <f>'STVS Grundreinigung'!$F$66</f>
        <v>#DIV/0!</v>
      </c>
      <c r="N116" s="189"/>
      <c r="O116" s="190">
        <f>Tabelle134[[#This Row],[Boden-
fläche
(m²)]]*Tabelle134[[#This Row],[Reinigungs-
tage/Jahr]]</f>
        <v>23.29</v>
      </c>
      <c r="P116" s="190">
        <f>IFERROR(Tabelle134[[#This Row],[Reinigungs-
fläche
(m²/Jahr)]]/Tabelle134[[#This Row],[Richtwert
(m²/h)]],0)</f>
        <v>0</v>
      </c>
      <c r="Q116" s="191">
        <f>IFERROR(Tabelle134[[#This Row],[Reinigungs-
zeit
(h/Jahr)]]*Tabelle134[[#This Row],[Stunden-verr.-satz
(€)]],0)</f>
        <v>0</v>
      </c>
    </row>
    <row r="117" spans="1:17" ht="15" x14ac:dyDescent="0.4">
      <c r="A117" s="182">
        <v>111</v>
      </c>
      <c r="B117" s="183" t="s">
        <v>187</v>
      </c>
      <c r="C117" s="184" t="s">
        <v>238</v>
      </c>
      <c r="D117" s="126"/>
      <c r="E117" s="192">
        <v>23</v>
      </c>
      <c r="F117" s="186" t="s">
        <v>202</v>
      </c>
      <c r="G117" s="186" t="s">
        <v>181</v>
      </c>
      <c r="H117" s="188">
        <v>39.24</v>
      </c>
      <c r="I117" s="127"/>
      <c r="J117" s="128" t="s">
        <v>542</v>
      </c>
      <c r="K117" s="127" t="s">
        <v>540</v>
      </c>
      <c r="L117" s="127">
        <v>1</v>
      </c>
      <c r="M117" s="129" t="e">
        <f>'STVS Grundreinigung'!$F$66</f>
        <v>#DIV/0!</v>
      </c>
      <c r="N117" s="189"/>
      <c r="O117" s="190">
        <f>Tabelle134[[#This Row],[Boden-
fläche
(m²)]]*Tabelle134[[#This Row],[Reinigungs-
tage/Jahr]]</f>
        <v>39.24</v>
      </c>
      <c r="P117" s="190">
        <f>IFERROR(Tabelle134[[#This Row],[Reinigungs-
fläche
(m²/Jahr)]]/Tabelle134[[#This Row],[Richtwert
(m²/h)]],0)</f>
        <v>0</v>
      </c>
      <c r="Q117" s="191">
        <f>IFERROR(Tabelle134[[#This Row],[Reinigungs-
zeit
(h/Jahr)]]*Tabelle134[[#This Row],[Stunden-verr.-satz
(€)]],0)</f>
        <v>0</v>
      </c>
    </row>
    <row r="118" spans="1:17" ht="15" x14ac:dyDescent="0.4">
      <c r="A118" s="182">
        <v>112</v>
      </c>
      <c r="B118" s="183" t="s">
        <v>187</v>
      </c>
      <c r="C118" s="184" t="s">
        <v>238</v>
      </c>
      <c r="D118" s="126"/>
      <c r="E118" s="192">
        <v>24</v>
      </c>
      <c r="F118" s="187" t="s">
        <v>236</v>
      </c>
      <c r="G118" s="186" t="s">
        <v>141</v>
      </c>
      <c r="H118" s="188">
        <v>12.66</v>
      </c>
      <c r="I118" s="127"/>
      <c r="J118" s="128" t="s">
        <v>542</v>
      </c>
      <c r="K118" s="127" t="s">
        <v>540</v>
      </c>
      <c r="L118" s="127">
        <v>1</v>
      </c>
      <c r="M118" s="129" t="e">
        <f>'STVS Grundreinigung'!$F$66</f>
        <v>#DIV/0!</v>
      </c>
      <c r="N118" s="189"/>
      <c r="O118" s="190">
        <f>Tabelle134[[#This Row],[Boden-
fläche
(m²)]]*Tabelle134[[#This Row],[Reinigungs-
tage/Jahr]]</f>
        <v>12.66</v>
      </c>
      <c r="P118" s="190">
        <f>IFERROR(Tabelle134[[#This Row],[Reinigungs-
fläche
(m²/Jahr)]]/Tabelle134[[#This Row],[Richtwert
(m²/h)]],0)</f>
        <v>0</v>
      </c>
      <c r="Q118" s="191">
        <f>IFERROR(Tabelle134[[#This Row],[Reinigungs-
zeit
(h/Jahr)]]*Tabelle134[[#This Row],[Stunden-verr.-satz
(€)]],0)</f>
        <v>0</v>
      </c>
    </row>
    <row r="119" spans="1:17" ht="15" x14ac:dyDescent="0.4">
      <c r="A119" s="182">
        <v>113</v>
      </c>
      <c r="B119" s="183" t="s">
        <v>187</v>
      </c>
      <c r="C119" s="184" t="s">
        <v>238</v>
      </c>
      <c r="D119" s="126"/>
      <c r="E119" s="192">
        <v>25</v>
      </c>
      <c r="F119" s="187" t="s">
        <v>237</v>
      </c>
      <c r="G119" s="186" t="s">
        <v>141</v>
      </c>
      <c r="H119" s="188">
        <v>13.2</v>
      </c>
      <c r="I119" s="127"/>
      <c r="J119" s="128" t="s">
        <v>542</v>
      </c>
      <c r="K119" s="127" t="s">
        <v>540</v>
      </c>
      <c r="L119" s="127">
        <v>1</v>
      </c>
      <c r="M119" s="129" t="e">
        <f>'STVS Grundreinigung'!$F$66</f>
        <v>#DIV/0!</v>
      </c>
      <c r="N119" s="189"/>
      <c r="O119" s="190">
        <f>Tabelle134[[#This Row],[Boden-
fläche
(m²)]]*Tabelle134[[#This Row],[Reinigungs-
tage/Jahr]]</f>
        <v>13.2</v>
      </c>
      <c r="P119" s="190">
        <f>IFERROR(Tabelle134[[#This Row],[Reinigungs-
fläche
(m²/Jahr)]]/Tabelle134[[#This Row],[Richtwert
(m²/h)]],0)</f>
        <v>0</v>
      </c>
      <c r="Q119" s="191">
        <f>IFERROR(Tabelle134[[#This Row],[Reinigungs-
zeit
(h/Jahr)]]*Tabelle134[[#This Row],[Stunden-verr.-satz
(€)]],0)</f>
        <v>0</v>
      </c>
    </row>
    <row r="120" spans="1:17" ht="15.45" thickBot="1" x14ac:dyDescent="0.45">
      <c r="A120" s="194">
        <v>114</v>
      </c>
      <c r="B120" s="195" t="s">
        <v>187</v>
      </c>
      <c r="C120" s="196" t="s">
        <v>238</v>
      </c>
      <c r="D120" s="197"/>
      <c r="E120" s="198">
        <v>26</v>
      </c>
      <c r="F120" s="199" t="s">
        <v>203</v>
      </c>
      <c r="G120" s="199" t="s">
        <v>181</v>
      </c>
      <c r="H120" s="200">
        <v>0.77</v>
      </c>
      <c r="I120" s="201"/>
      <c r="J120" s="202" t="s">
        <v>542</v>
      </c>
      <c r="K120" s="201" t="s">
        <v>339</v>
      </c>
      <c r="L120" s="201">
        <v>0</v>
      </c>
      <c r="M120" s="203" t="e">
        <f>'STVS Unterhaltsreinigung'!$F$66</f>
        <v>#DIV/0!</v>
      </c>
      <c r="N120" s="204"/>
      <c r="O120" s="205">
        <f>Tabelle134[[#This Row],[Boden-
fläche
(m²)]]*Tabelle134[[#This Row],[Reinigungs-
tage/Jahr]]</f>
        <v>0</v>
      </c>
      <c r="P120" s="205">
        <f>IFERROR(Tabelle134[[#This Row],[Reinigungs-
fläche
(m²/Jahr)]]/Tabelle134[[#This Row],[Richtwert
(m²/h)]],0)</f>
        <v>0</v>
      </c>
      <c r="Q120" s="206">
        <f>IFERROR(Tabelle134[[#This Row],[Reinigungs-
zeit
(h/Jahr)]]*Tabelle134[[#This Row],[Stunden-verr.-satz
(€)]],0)</f>
        <v>0</v>
      </c>
    </row>
  </sheetData>
  <sheetProtection algorithmName="SHA-512" hashValue="JoKRcsRzcNhHji5wnjdFp/0ZJbqZ+3gpRCmh2ESDQ8ARBfvwuhFbidD91Ls7rJJljhHjiC7Liyw+lCSvbYWvhw==" saltValue="tdrv6bf0G6sFwA/mSF6TEw==" spinCount="100000" sheet="1" objects="1" scenarios="1"/>
  <mergeCells count="3">
    <mergeCell ref="A1:Q1"/>
    <mergeCell ref="A2:Q2"/>
    <mergeCell ref="B3:Q3"/>
  </mergeCells>
  <pageMargins left="0.70866141732283472" right="0.70866141732283472" top="0.78740157480314965" bottom="0.78740157480314965" header="0.31496062992125984" footer="0.31496062992125984"/>
  <pageSetup paperSize="9" scale="38" fitToHeight="0" orientation="landscape" r:id="rId1"/>
  <headerFooter>
    <oddFooter>&amp;L&amp;P/&amp;N&amp;C&amp;F&amp;R&amp;A</oddFooter>
  </headerFooter>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2A654B-7CB5-46C4-B462-B30BA806FDB0}">
  <sheetPr>
    <tabColor rgb="FF92D050"/>
    <pageSetUpPr fitToPage="1"/>
  </sheetPr>
  <dimension ref="A1:W205"/>
  <sheetViews>
    <sheetView topLeftCell="G1" zoomScaleNormal="100" workbookViewId="0">
      <selection activeCell="O7" sqref="O7:O204"/>
    </sheetView>
  </sheetViews>
  <sheetFormatPr baseColWidth="10" defaultColWidth="10.84375" defaultRowHeight="14.6" x14ac:dyDescent="0.4"/>
  <cols>
    <col min="1" max="1" width="10.84375" style="57" bestFit="1" customWidth="1"/>
    <col min="2" max="2" width="21.69140625" style="57" customWidth="1"/>
    <col min="3" max="3" width="12.84375" style="57" customWidth="1"/>
    <col min="4" max="4" width="18.84375" style="57" hidden="1" customWidth="1"/>
    <col min="5" max="5" width="10.53515625" style="57" bestFit="1" customWidth="1"/>
    <col min="6" max="6" width="10.15234375" style="57" bestFit="1" customWidth="1"/>
    <col min="7" max="7" width="29.69140625" style="57" customWidth="1"/>
    <col min="8" max="8" width="16.84375" style="57" customWidth="1"/>
    <col min="9" max="9" width="12" style="57" bestFit="1" customWidth="1"/>
    <col min="10" max="11" width="15.84375" style="57" customWidth="1"/>
    <col min="12" max="12" width="14.53515625" style="57" customWidth="1"/>
    <col min="13" max="15" width="10.84375" style="57"/>
    <col min="16" max="16" width="16.3828125" style="57" bestFit="1" customWidth="1"/>
    <col min="17" max="17" width="15.15234375" style="57" bestFit="1" customWidth="1"/>
    <col min="18" max="18" width="15.53515625" style="57" customWidth="1"/>
    <col min="19" max="19" width="10.84375" style="57"/>
    <col min="20" max="20" width="31.3046875" style="57" customWidth="1"/>
    <col min="21" max="23" width="10.53515625" style="57" bestFit="1" customWidth="1"/>
    <col min="24" max="16384" width="10.84375" style="57"/>
  </cols>
  <sheetData>
    <row r="1" spans="1:23" ht="23.25" customHeight="1" x14ac:dyDescent="0.4">
      <c r="A1" s="246" t="s">
        <v>132</v>
      </c>
      <c r="B1" s="246"/>
      <c r="C1" s="247"/>
      <c r="D1" s="247"/>
      <c r="E1" s="246"/>
      <c r="F1" s="246"/>
      <c r="G1" s="246"/>
      <c r="H1" s="246"/>
      <c r="I1" s="246"/>
      <c r="J1" s="246"/>
      <c r="K1" s="247"/>
      <c r="L1" s="246"/>
      <c r="M1" s="246"/>
      <c r="N1" s="246"/>
      <c r="O1" s="246"/>
      <c r="P1" s="246"/>
      <c r="Q1" s="246"/>
      <c r="R1" s="246"/>
    </row>
    <row r="2" spans="1:23" ht="23.25" customHeight="1" x14ac:dyDescent="0.4">
      <c r="A2" s="246" t="str">
        <f>Stammdaten!B5</f>
        <v xml:space="preserve">Unterhalts-, Glas - und Grundreinigung </v>
      </c>
      <c r="B2" s="246"/>
      <c r="C2" s="247"/>
      <c r="D2" s="247"/>
      <c r="E2" s="246"/>
      <c r="F2" s="246"/>
      <c r="G2" s="246"/>
      <c r="H2" s="246"/>
      <c r="I2" s="246"/>
      <c r="J2" s="246"/>
      <c r="K2" s="247"/>
      <c r="L2" s="246"/>
      <c r="M2" s="246"/>
      <c r="N2" s="246"/>
      <c r="O2" s="246"/>
      <c r="P2" s="246"/>
      <c r="Q2" s="246"/>
      <c r="R2" s="246"/>
    </row>
    <row r="3" spans="1:23" ht="23.25" customHeight="1" x14ac:dyDescent="0.4">
      <c r="A3" s="58" t="s">
        <v>23</v>
      </c>
      <c r="B3" s="248">
        <f>Stammdaten!B9</f>
        <v>0</v>
      </c>
      <c r="C3" s="249"/>
      <c r="D3" s="249"/>
      <c r="E3" s="248"/>
      <c r="F3" s="248"/>
      <c r="G3" s="248"/>
      <c r="H3" s="248"/>
      <c r="I3" s="248"/>
      <c r="J3" s="248"/>
      <c r="K3" s="249"/>
      <c r="L3" s="248"/>
      <c r="M3" s="248"/>
      <c r="N3" s="248"/>
      <c r="O3" s="248"/>
      <c r="P3" s="248"/>
      <c r="Q3" s="248"/>
      <c r="R3" s="248"/>
    </row>
    <row r="4" spans="1:23" x14ac:dyDescent="0.4">
      <c r="A4" s="12"/>
      <c r="B4" s="12"/>
      <c r="C4" s="64"/>
      <c r="D4" s="64"/>
      <c r="E4" s="65"/>
      <c r="F4" s="12"/>
      <c r="G4" s="12"/>
      <c r="H4" s="12"/>
      <c r="I4" s="12"/>
      <c r="J4" s="12"/>
      <c r="K4" s="64"/>
      <c r="L4" s="59"/>
      <c r="M4" s="12"/>
      <c r="N4" s="12"/>
      <c r="O4" s="12"/>
      <c r="P4" s="12"/>
      <c r="Q4" s="12"/>
      <c r="R4" s="12"/>
    </row>
    <row r="5" spans="1:23" ht="41.15" x14ac:dyDescent="0.4">
      <c r="A5" s="56" t="s">
        <v>0</v>
      </c>
      <c r="B5" s="145" t="s">
        <v>137</v>
      </c>
      <c r="C5" s="66" t="s">
        <v>145</v>
      </c>
      <c r="D5" s="66" t="s">
        <v>136</v>
      </c>
      <c r="E5" s="60" t="s">
        <v>131</v>
      </c>
      <c r="F5" s="60" t="s">
        <v>1</v>
      </c>
      <c r="G5" s="60" t="s">
        <v>117</v>
      </c>
      <c r="H5" s="60" t="s">
        <v>2</v>
      </c>
      <c r="I5" s="67" t="s">
        <v>3</v>
      </c>
      <c r="J5" s="67" t="s">
        <v>123</v>
      </c>
      <c r="K5" s="80" t="s">
        <v>146</v>
      </c>
      <c r="L5" s="67" t="s">
        <v>116</v>
      </c>
      <c r="M5" s="84" t="s">
        <v>4</v>
      </c>
      <c r="N5" s="60" t="s">
        <v>5</v>
      </c>
      <c r="O5" s="60" t="s">
        <v>6</v>
      </c>
      <c r="P5" s="60" t="s">
        <v>7</v>
      </c>
      <c r="Q5" s="60" t="s">
        <v>8</v>
      </c>
      <c r="R5" s="60" t="s">
        <v>9</v>
      </c>
      <c r="T5" s="63" t="s">
        <v>152</v>
      </c>
      <c r="U5" s="63" t="s">
        <v>133</v>
      </c>
      <c r="V5" s="63" t="s">
        <v>134</v>
      </c>
      <c r="W5" s="63" t="s">
        <v>135</v>
      </c>
    </row>
    <row r="6" spans="1:23" ht="26.25" customHeight="1" x14ac:dyDescent="0.3">
      <c r="A6" s="55" t="s">
        <v>120</v>
      </c>
      <c r="B6" s="146"/>
      <c r="C6" s="69"/>
      <c r="D6" s="69"/>
      <c r="E6" s="68"/>
      <c r="F6" s="68"/>
      <c r="G6" s="68"/>
      <c r="H6" s="68"/>
      <c r="I6" s="70">
        <f>SUM(I7:I277)</f>
        <v>3607.4299999999985</v>
      </c>
      <c r="J6" s="71"/>
      <c r="K6" s="81"/>
      <c r="L6" s="71"/>
      <c r="M6" s="72"/>
      <c r="N6" s="73"/>
      <c r="O6" s="74"/>
      <c r="P6" s="70">
        <f>SUM(P7:P277)</f>
        <v>3533.1899999999982</v>
      </c>
      <c r="Q6" s="70">
        <f>SUM(Q7:Q277)</f>
        <v>0</v>
      </c>
      <c r="R6" s="70">
        <f>SUM(R7:R277)</f>
        <v>0</v>
      </c>
      <c r="T6" s="101" t="s">
        <v>541</v>
      </c>
      <c r="U6" s="100">
        <f>SUMIFS($P$7:$P$300,$K$7:$K$300,"Grund*")</f>
        <v>3533.1899999999982</v>
      </c>
      <c r="V6" s="100">
        <f>SUMIFS($Q$7:$Q$300,$K$7:$K$300,"Grund*")</f>
        <v>0</v>
      </c>
      <c r="W6" s="99">
        <f>IFERROR(U6/V6,0)</f>
        <v>0</v>
      </c>
    </row>
    <row r="7" spans="1:23" ht="15" x14ac:dyDescent="0.4">
      <c r="A7" s="117">
        <v>1</v>
      </c>
      <c r="B7" s="127" t="s">
        <v>348</v>
      </c>
      <c r="C7" s="131" t="s">
        <v>340</v>
      </c>
      <c r="D7" s="133"/>
      <c r="E7" s="138" t="s">
        <v>341</v>
      </c>
      <c r="F7" s="134" t="s">
        <v>179</v>
      </c>
      <c r="G7" s="138" t="s">
        <v>179</v>
      </c>
      <c r="H7" s="138" t="s">
        <v>181</v>
      </c>
      <c r="I7" s="137">
        <v>143.72999999999999</v>
      </c>
      <c r="J7" s="120"/>
      <c r="K7" s="121" t="s">
        <v>542</v>
      </c>
      <c r="L7" s="120" t="s">
        <v>540</v>
      </c>
      <c r="M7" s="120">
        <v>1</v>
      </c>
      <c r="N7" s="122" t="e">
        <f>'STVS Grundreinigung'!$F$66</f>
        <v>#DIV/0!</v>
      </c>
      <c r="O7" s="123"/>
      <c r="P7" s="124">
        <f>Tabelle1325[[#This Row],[Boden-
fläche
(m²)]]*Tabelle1325[[#This Row],[Reinigungs-
tage/Jahr]]</f>
        <v>143.72999999999999</v>
      </c>
      <c r="Q7" s="124">
        <f>IFERROR(Tabelle1325[[#This Row],[Reinigungs-
fläche
(m²/Jahr)]]/Tabelle1325[[#This Row],[Richtwert
(m²/h)]],0)</f>
        <v>0</v>
      </c>
      <c r="R7" s="125">
        <f>IFERROR(Tabelle1325[[#This Row],[Reinigungs-
zeit
(h/Jahr)]]*Tabelle1325[[#This Row],[Stunden-verr.-satz
(€)]],0)</f>
        <v>0</v>
      </c>
    </row>
    <row r="8" spans="1:23" ht="15" x14ac:dyDescent="0.4">
      <c r="A8" s="117">
        <v>2</v>
      </c>
      <c r="B8" s="127" t="s">
        <v>348</v>
      </c>
      <c r="C8" s="131" t="s">
        <v>340</v>
      </c>
      <c r="D8" s="133"/>
      <c r="E8" s="138" t="s">
        <v>341</v>
      </c>
      <c r="F8" s="134" t="s">
        <v>349</v>
      </c>
      <c r="G8" s="138" t="s">
        <v>190</v>
      </c>
      <c r="H8" s="138" t="s">
        <v>181</v>
      </c>
      <c r="I8" s="137">
        <v>15</v>
      </c>
      <c r="J8" s="120"/>
      <c r="K8" s="121" t="s">
        <v>542</v>
      </c>
      <c r="L8" s="120" t="s">
        <v>540</v>
      </c>
      <c r="M8" s="120">
        <v>1</v>
      </c>
      <c r="N8" s="122" t="e">
        <f>'STVS Grundreinigung'!$F$66</f>
        <v>#DIV/0!</v>
      </c>
      <c r="O8" s="123"/>
      <c r="P8" s="124">
        <f>Tabelle1325[[#This Row],[Boden-
fläche
(m²)]]*Tabelle1325[[#This Row],[Reinigungs-
tage/Jahr]]</f>
        <v>15</v>
      </c>
      <c r="Q8" s="124">
        <f>IFERROR(Tabelle1325[[#This Row],[Reinigungs-
fläche
(m²/Jahr)]]/Tabelle1325[[#This Row],[Richtwert
(m²/h)]],0)</f>
        <v>0</v>
      </c>
      <c r="R8" s="125">
        <f>IFERROR(Tabelle1325[[#This Row],[Reinigungs-
zeit
(h/Jahr)]]*Tabelle1325[[#This Row],[Stunden-verr.-satz
(€)]],0)</f>
        <v>0</v>
      </c>
    </row>
    <row r="9" spans="1:23" ht="15" x14ac:dyDescent="0.4">
      <c r="A9" s="117">
        <v>3</v>
      </c>
      <c r="B9" s="127" t="s">
        <v>348</v>
      </c>
      <c r="C9" s="131" t="s">
        <v>340</v>
      </c>
      <c r="D9" s="133"/>
      <c r="E9" s="138" t="s">
        <v>341</v>
      </c>
      <c r="F9" s="134" t="s">
        <v>350</v>
      </c>
      <c r="G9" s="138" t="s">
        <v>190</v>
      </c>
      <c r="H9" s="138" t="s">
        <v>181</v>
      </c>
      <c r="I9" s="137">
        <v>27</v>
      </c>
      <c r="J9" s="120"/>
      <c r="K9" s="121" t="s">
        <v>542</v>
      </c>
      <c r="L9" s="120" t="s">
        <v>540</v>
      </c>
      <c r="M9" s="120">
        <v>1</v>
      </c>
      <c r="N9" s="122" t="e">
        <f>'STVS Grundreinigung'!$F$66</f>
        <v>#DIV/0!</v>
      </c>
      <c r="O9" s="123"/>
      <c r="P9" s="124">
        <f>Tabelle1325[[#This Row],[Boden-
fläche
(m²)]]*Tabelle1325[[#This Row],[Reinigungs-
tage/Jahr]]</f>
        <v>27</v>
      </c>
      <c r="Q9" s="124">
        <f>IFERROR(Tabelle1325[[#This Row],[Reinigungs-
fläche
(m²/Jahr)]]/Tabelle1325[[#This Row],[Richtwert
(m²/h)]],0)</f>
        <v>0</v>
      </c>
      <c r="R9" s="125">
        <f>IFERROR(Tabelle1325[[#This Row],[Reinigungs-
zeit
(h/Jahr)]]*Tabelle1325[[#This Row],[Stunden-verr.-satz
(€)]],0)</f>
        <v>0</v>
      </c>
    </row>
    <row r="10" spans="1:23" ht="15" x14ac:dyDescent="0.4">
      <c r="A10" s="117">
        <v>4</v>
      </c>
      <c r="B10" s="127" t="s">
        <v>348</v>
      </c>
      <c r="C10" s="131" t="s">
        <v>340</v>
      </c>
      <c r="D10" s="133"/>
      <c r="E10" s="138" t="s">
        <v>341</v>
      </c>
      <c r="F10" s="134" t="s">
        <v>351</v>
      </c>
      <c r="G10" s="138" t="s">
        <v>190</v>
      </c>
      <c r="H10" s="138" t="s">
        <v>181</v>
      </c>
      <c r="I10" s="137">
        <v>26</v>
      </c>
      <c r="J10" s="120"/>
      <c r="K10" s="121" t="s">
        <v>542</v>
      </c>
      <c r="L10" s="120" t="s">
        <v>540</v>
      </c>
      <c r="M10" s="120">
        <v>1</v>
      </c>
      <c r="N10" s="122" t="e">
        <f>'STVS Grundreinigung'!$F$66</f>
        <v>#DIV/0!</v>
      </c>
      <c r="O10" s="123"/>
      <c r="P10" s="124">
        <f>Tabelle1325[[#This Row],[Boden-
fläche
(m²)]]*Tabelle1325[[#This Row],[Reinigungs-
tage/Jahr]]</f>
        <v>26</v>
      </c>
      <c r="Q10" s="124">
        <f>IFERROR(Tabelle1325[[#This Row],[Reinigungs-
fläche
(m²/Jahr)]]/Tabelle1325[[#This Row],[Richtwert
(m²/h)]],0)</f>
        <v>0</v>
      </c>
      <c r="R10" s="125">
        <f>IFERROR(Tabelle1325[[#This Row],[Reinigungs-
zeit
(h/Jahr)]]*Tabelle1325[[#This Row],[Stunden-verr.-satz
(€)]],0)</f>
        <v>0</v>
      </c>
    </row>
    <row r="11" spans="1:23" ht="15" x14ac:dyDescent="0.4">
      <c r="A11" s="117">
        <v>5</v>
      </c>
      <c r="B11" s="127" t="s">
        <v>348</v>
      </c>
      <c r="C11" s="131" t="s">
        <v>340</v>
      </c>
      <c r="D11" s="133"/>
      <c r="E11" s="138" t="s">
        <v>341</v>
      </c>
      <c r="F11" s="134" t="s">
        <v>352</v>
      </c>
      <c r="G11" s="138" t="s">
        <v>190</v>
      </c>
      <c r="H11" s="138" t="s">
        <v>181</v>
      </c>
      <c r="I11" s="137">
        <v>26</v>
      </c>
      <c r="J11" s="120"/>
      <c r="K11" s="121" t="s">
        <v>542</v>
      </c>
      <c r="L11" s="120" t="s">
        <v>540</v>
      </c>
      <c r="M11" s="120">
        <v>1</v>
      </c>
      <c r="N11" s="122" t="e">
        <f>'STVS Grundreinigung'!$F$66</f>
        <v>#DIV/0!</v>
      </c>
      <c r="O11" s="123"/>
      <c r="P11" s="124">
        <f>Tabelle1325[[#This Row],[Boden-
fläche
(m²)]]*Tabelle1325[[#This Row],[Reinigungs-
tage/Jahr]]</f>
        <v>26</v>
      </c>
      <c r="Q11" s="124">
        <f>IFERROR(Tabelle1325[[#This Row],[Reinigungs-
fläche
(m²/Jahr)]]/Tabelle1325[[#This Row],[Richtwert
(m²/h)]],0)</f>
        <v>0</v>
      </c>
      <c r="R11" s="125">
        <f>IFERROR(Tabelle1325[[#This Row],[Reinigungs-
zeit
(h/Jahr)]]*Tabelle1325[[#This Row],[Stunden-verr.-satz
(€)]],0)</f>
        <v>0</v>
      </c>
    </row>
    <row r="12" spans="1:23" ht="15" x14ac:dyDescent="0.4">
      <c r="A12" s="117">
        <v>6</v>
      </c>
      <c r="B12" s="127" t="s">
        <v>348</v>
      </c>
      <c r="C12" s="131" t="s">
        <v>340</v>
      </c>
      <c r="D12" s="133"/>
      <c r="E12" s="138" t="s">
        <v>341</v>
      </c>
      <c r="F12" s="134" t="s">
        <v>353</v>
      </c>
      <c r="G12" s="138" t="s">
        <v>190</v>
      </c>
      <c r="H12" s="138" t="s">
        <v>181</v>
      </c>
      <c r="I12" s="137">
        <v>25</v>
      </c>
      <c r="J12" s="120"/>
      <c r="K12" s="121" t="s">
        <v>542</v>
      </c>
      <c r="L12" s="120" t="s">
        <v>540</v>
      </c>
      <c r="M12" s="120">
        <v>1</v>
      </c>
      <c r="N12" s="122" t="e">
        <f>'STVS Grundreinigung'!$F$66</f>
        <v>#DIV/0!</v>
      </c>
      <c r="O12" s="123"/>
      <c r="P12" s="124">
        <f>Tabelle1325[[#This Row],[Boden-
fläche
(m²)]]*Tabelle1325[[#This Row],[Reinigungs-
tage/Jahr]]</f>
        <v>25</v>
      </c>
      <c r="Q12" s="124">
        <f>IFERROR(Tabelle1325[[#This Row],[Reinigungs-
fläche
(m²/Jahr)]]/Tabelle1325[[#This Row],[Richtwert
(m²/h)]],0)</f>
        <v>0</v>
      </c>
      <c r="R12" s="125">
        <f>IFERROR(Tabelle1325[[#This Row],[Reinigungs-
zeit
(h/Jahr)]]*Tabelle1325[[#This Row],[Stunden-verr.-satz
(€)]],0)</f>
        <v>0</v>
      </c>
    </row>
    <row r="13" spans="1:23" ht="15" x14ac:dyDescent="0.4">
      <c r="A13" s="117">
        <v>7</v>
      </c>
      <c r="B13" s="127" t="s">
        <v>348</v>
      </c>
      <c r="C13" s="131" t="s">
        <v>340</v>
      </c>
      <c r="D13" s="133"/>
      <c r="E13" s="138" t="s">
        <v>341</v>
      </c>
      <c r="F13" s="134" t="s">
        <v>354</v>
      </c>
      <c r="G13" s="138" t="s">
        <v>190</v>
      </c>
      <c r="H13" s="138" t="s">
        <v>181</v>
      </c>
      <c r="I13" s="137">
        <v>18</v>
      </c>
      <c r="J13" s="120"/>
      <c r="K13" s="121" t="s">
        <v>542</v>
      </c>
      <c r="L13" s="120" t="s">
        <v>540</v>
      </c>
      <c r="M13" s="120">
        <v>1</v>
      </c>
      <c r="N13" s="122" t="e">
        <f>'STVS Grundreinigung'!$F$66</f>
        <v>#DIV/0!</v>
      </c>
      <c r="O13" s="123"/>
      <c r="P13" s="124">
        <f>Tabelle1325[[#This Row],[Boden-
fläche
(m²)]]*Tabelle1325[[#This Row],[Reinigungs-
tage/Jahr]]</f>
        <v>18</v>
      </c>
      <c r="Q13" s="124">
        <f>IFERROR(Tabelle1325[[#This Row],[Reinigungs-
fläche
(m²/Jahr)]]/Tabelle1325[[#This Row],[Richtwert
(m²/h)]],0)</f>
        <v>0</v>
      </c>
      <c r="R13" s="125">
        <f>IFERROR(Tabelle1325[[#This Row],[Reinigungs-
zeit
(h/Jahr)]]*Tabelle1325[[#This Row],[Stunden-verr.-satz
(€)]],0)</f>
        <v>0</v>
      </c>
    </row>
    <row r="14" spans="1:23" ht="15" x14ac:dyDescent="0.4">
      <c r="A14" s="117">
        <v>8</v>
      </c>
      <c r="B14" s="127" t="s">
        <v>348</v>
      </c>
      <c r="C14" s="131" t="s">
        <v>340</v>
      </c>
      <c r="D14" s="133"/>
      <c r="E14" s="138" t="s">
        <v>341</v>
      </c>
      <c r="F14" s="134" t="s">
        <v>355</v>
      </c>
      <c r="G14" s="138" t="s">
        <v>190</v>
      </c>
      <c r="H14" s="138" t="s">
        <v>181</v>
      </c>
      <c r="I14" s="137">
        <v>10</v>
      </c>
      <c r="J14" s="120"/>
      <c r="K14" s="121" t="s">
        <v>542</v>
      </c>
      <c r="L14" s="120" t="s">
        <v>540</v>
      </c>
      <c r="M14" s="120">
        <v>1</v>
      </c>
      <c r="N14" s="122" t="e">
        <f>'STVS Grundreinigung'!$F$66</f>
        <v>#DIV/0!</v>
      </c>
      <c r="O14" s="123"/>
      <c r="P14" s="124">
        <f>Tabelle1325[[#This Row],[Boden-
fläche
(m²)]]*Tabelle1325[[#This Row],[Reinigungs-
tage/Jahr]]</f>
        <v>10</v>
      </c>
      <c r="Q14" s="124">
        <f>IFERROR(Tabelle1325[[#This Row],[Reinigungs-
fläche
(m²/Jahr)]]/Tabelle1325[[#This Row],[Richtwert
(m²/h)]],0)</f>
        <v>0</v>
      </c>
      <c r="R14" s="125">
        <f>IFERROR(Tabelle1325[[#This Row],[Reinigungs-
zeit
(h/Jahr)]]*Tabelle1325[[#This Row],[Stunden-verr.-satz
(€)]],0)</f>
        <v>0</v>
      </c>
    </row>
    <row r="15" spans="1:23" ht="15" x14ac:dyDescent="0.4">
      <c r="A15" s="117">
        <v>9</v>
      </c>
      <c r="B15" s="127" t="s">
        <v>348</v>
      </c>
      <c r="C15" s="131" t="s">
        <v>340</v>
      </c>
      <c r="D15" s="133"/>
      <c r="E15" s="138" t="s">
        <v>341</v>
      </c>
      <c r="F15" s="134" t="s">
        <v>356</v>
      </c>
      <c r="G15" s="138" t="s">
        <v>190</v>
      </c>
      <c r="H15" s="138" t="s">
        <v>181</v>
      </c>
      <c r="I15" s="137">
        <v>13</v>
      </c>
      <c r="J15" s="120"/>
      <c r="K15" s="121" t="s">
        <v>542</v>
      </c>
      <c r="L15" s="120" t="s">
        <v>540</v>
      </c>
      <c r="M15" s="120">
        <v>1</v>
      </c>
      <c r="N15" s="122" t="e">
        <f>'STVS Grundreinigung'!$F$66</f>
        <v>#DIV/0!</v>
      </c>
      <c r="O15" s="123"/>
      <c r="P15" s="124">
        <f>Tabelle1325[[#This Row],[Boden-
fläche
(m²)]]*Tabelle1325[[#This Row],[Reinigungs-
tage/Jahr]]</f>
        <v>13</v>
      </c>
      <c r="Q15" s="124">
        <f>IFERROR(Tabelle1325[[#This Row],[Reinigungs-
fläche
(m²/Jahr)]]/Tabelle1325[[#This Row],[Richtwert
(m²/h)]],0)</f>
        <v>0</v>
      </c>
      <c r="R15" s="125">
        <f>IFERROR(Tabelle1325[[#This Row],[Reinigungs-
zeit
(h/Jahr)]]*Tabelle1325[[#This Row],[Stunden-verr.-satz
(€)]],0)</f>
        <v>0</v>
      </c>
    </row>
    <row r="16" spans="1:23" ht="15" x14ac:dyDescent="0.4">
      <c r="A16" s="117">
        <v>10</v>
      </c>
      <c r="B16" s="127" t="s">
        <v>348</v>
      </c>
      <c r="C16" s="131" t="s">
        <v>340</v>
      </c>
      <c r="D16" s="133"/>
      <c r="E16" s="138" t="s">
        <v>341</v>
      </c>
      <c r="F16" s="134" t="s">
        <v>357</v>
      </c>
      <c r="G16" s="138" t="s">
        <v>190</v>
      </c>
      <c r="H16" s="138" t="s">
        <v>181</v>
      </c>
      <c r="I16" s="137">
        <v>28</v>
      </c>
      <c r="J16" s="120"/>
      <c r="K16" s="121" t="s">
        <v>542</v>
      </c>
      <c r="L16" s="120" t="s">
        <v>540</v>
      </c>
      <c r="M16" s="120">
        <v>1</v>
      </c>
      <c r="N16" s="122" t="e">
        <f>'STVS Grundreinigung'!$F$66</f>
        <v>#DIV/0!</v>
      </c>
      <c r="O16" s="123"/>
      <c r="P16" s="124">
        <f>Tabelle1325[[#This Row],[Boden-
fläche
(m²)]]*Tabelle1325[[#This Row],[Reinigungs-
tage/Jahr]]</f>
        <v>28</v>
      </c>
      <c r="Q16" s="124">
        <f>IFERROR(Tabelle1325[[#This Row],[Reinigungs-
fläche
(m²/Jahr)]]/Tabelle1325[[#This Row],[Richtwert
(m²/h)]],0)</f>
        <v>0</v>
      </c>
      <c r="R16" s="125">
        <f>IFERROR(Tabelle1325[[#This Row],[Reinigungs-
zeit
(h/Jahr)]]*Tabelle1325[[#This Row],[Stunden-verr.-satz
(€)]],0)</f>
        <v>0</v>
      </c>
    </row>
    <row r="17" spans="1:18" ht="15" x14ac:dyDescent="0.4">
      <c r="A17" s="117">
        <v>11</v>
      </c>
      <c r="B17" s="127" t="s">
        <v>348</v>
      </c>
      <c r="C17" s="131" t="s">
        <v>340</v>
      </c>
      <c r="D17" s="133"/>
      <c r="E17" s="138" t="s">
        <v>341</v>
      </c>
      <c r="F17" s="134" t="s">
        <v>30</v>
      </c>
      <c r="G17" s="138" t="s">
        <v>190</v>
      </c>
      <c r="H17" s="138" t="s">
        <v>181</v>
      </c>
      <c r="I17" s="137">
        <v>20</v>
      </c>
      <c r="J17" s="120"/>
      <c r="K17" s="121" t="s">
        <v>542</v>
      </c>
      <c r="L17" s="120" t="s">
        <v>540</v>
      </c>
      <c r="M17" s="120">
        <v>1</v>
      </c>
      <c r="N17" s="122" t="e">
        <f>'STVS Grundreinigung'!$F$66</f>
        <v>#DIV/0!</v>
      </c>
      <c r="O17" s="123"/>
      <c r="P17" s="124">
        <f>Tabelle1325[[#This Row],[Boden-
fläche
(m²)]]*Tabelle1325[[#This Row],[Reinigungs-
tage/Jahr]]</f>
        <v>20</v>
      </c>
      <c r="Q17" s="124">
        <f>IFERROR(Tabelle1325[[#This Row],[Reinigungs-
fläche
(m²/Jahr)]]/Tabelle1325[[#This Row],[Richtwert
(m²/h)]],0)</f>
        <v>0</v>
      </c>
      <c r="R17" s="125">
        <f>IFERROR(Tabelle1325[[#This Row],[Reinigungs-
zeit
(h/Jahr)]]*Tabelle1325[[#This Row],[Stunden-verr.-satz
(€)]],0)</f>
        <v>0</v>
      </c>
    </row>
    <row r="18" spans="1:18" ht="15" x14ac:dyDescent="0.4">
      <c r="A18" s="117">
        <v>12</v>
      </c>
      <c r="B18" s="127" t="s">
        <v>348</v>
      </c>
      <c r="C18" s="131" t="s">
        <v>340</v>
      </c>
      <c r="D18" s="133"/>
      <c r="E18" s="138" t="s">
        <v>341</v>
      </c>
      <c r="F18" s="134" t="s">
        <v>32</v>
      </c>
      <c r="G18" s="138" t="s">
        <v>190</v>
      </c>
      <c r="H18" s="138" t="s">
        <v>181</v>
      </c>
      <c r="I18" s="137">
        <v>29</v>
      </c>
      <c r="J18" s="120"/>
      <c r="K18" s="121" t="s">
        <v>542</v>
      </c>
      <c r="L18" s="120" t="s">
        <v>540</v>
      </c>
      <c r="M18" s="120">
        <v>1</v>
      </c>
      <c r="N18" s="122" t="e">
        <f>'STVS Grundreinigung'!$F$66</f>
        <v>#DIV/0!</v>
      </c>
      <c r="O18" s="123"/>
      <c r="P18" s="124">
        <f>Tabelle1325[[#This Row],[Boden-
fläche
(m²)]]*Tabelle1325[[#This Row],[Reinigungs-
tage/Jahr]]</f>
        <v>29</v>
      </c>
      <c r="Q18" s="124">
        <f>IFERROR(Tabelle1325[[#This Row],[Reinigungs-
fläche
(m²/Jahr)]]/Tabelle1325[[#This Row],[Richtwert
(m²/h)]],0)</f>
        <v>0</v>
      </c>
      <c r="R18" s="125">
        <f>IFERROR(Tabelle1325[[#This Row],[Reinigungs-
zeit
(h/Jahr)]]*Tabelle1325[[#This Row],[Stunden-verr.-satz
(€)]],0)</f>
        <v>0</v>
      </c>
    </row>
    <row r="19" spans="1:18" ht="15" x14ac:dyDescent="0.4">
      <c r="A19" s="117">
        <v>13</v>
      </c>
      <c r="B19" s="127" t="s">
        <v>348</v>
      </c>
      <c r="C19" s="131" t="s">
        <v>340</v>
      </c>
      <c r="D19" s="133"/>
      <c r="E19" s="138" t="s">
        <v>341</v>
      </c>
      <c r="F19" s="134" t="s">
        <v>34</v>
      </c>
      <c r="G19" s="138" t="s">
        <v>190</v>
      </c>
      <c r="H19" s="138" t="s">
        <v>181</v>
      </c>
      <c r="I19" s="137">
        <v>17</v>
      </c>
      <c r="J19" s="120"/>
      <c r="K19" s="121" t="s">
        <v>542</v>
      </c>
      <c r="L19" s="120" t="s">
        <v>540</v>
      </c>
      <c r="M19" s="120">
        <v>1</v>
      </c>
      <c r="N19" s="122" t="e">
        <f>'STVS Grundreinigung'!$F$66</f>
        <v>#DIV/0!</v>
      </c>
      <c r="O19" s="123"/>
      <c r="P19" s="124">
        <f>Tabelle1325[[#This Row],[Boden-
fläche
(m²)]]*Tabelle1325[[#This Row],[Reinigungs-
tage/Jahr]]</f>
        <v>17</v>
      </c>
      <c r="Q19" s="124">
        <f>IFERROR(Tabelle1325[[#This Row],[Reinigungs-
fläche
(m²/Jahr)]]/Tabelle1325[[#This Row],[Richtwert
(m²/h)]],0)</f>
        <v>0</v>
      </c>
      <c r="R19" s="125">
        <f>IFERROR(Tabelle1325[[#This Row],[Reinigungs-
zeit
(h/Jahr)]]*Tabelle1325[[#This Row],[Stunden-verr.-satz
(€)]],0)</f>
        <v>0</v>
      </c>
    </row>
    <row r="20" spans="1:18" ht="15" x14ac:dyDescent="0.4">
      <c r="A20" s="117">
        <v>14</v>
      </c>
      <c r="B20" s="127" t="s">
        <v>348</v>
      </c>
      <c r="C20" s="131" t="s">
        <v>340</v>
      </c>
      <c r="D20" s="133"/>
      <c r="E20" s="138" t="s">
        <v>341</v>
      </c>
      <c r="F20" s="134" t="s">
        <v>36</v>
      </c>
      <c r="G20" s="138" t="s">
        <v>190</v>
      </c>
      <c r="H20" s="138" t="s">
        <v>181</v>
      </c>
      <c r="I20" s="137">
        <v>17</v>
      </c>
      <c r="J20" s="120"/>
      <c r="K20" s="121" t="s">
        <v>542</v>
      </c>
      <c r="L20" s="120" t="s">
        <v>540</v>
      </c>
      <c r="M20" s="120">
        <v>1</v>
      </c>
      <c r="N20" s="122" t="e">
        <f>'STVS Grundreinigung'!$F$66</f>
        <v>#DIV/0!</v>
      </c>
      <c r="O20" s="123"/>
      <c r="P20" s="124">
        <f>Tabelle1325[[#This Row],[Boden-
fläche
(m²)]]*Tabelle1325[[#This Row],[Reinigungs-
tage/Jahr]]</f>
        <v>17</v>
      </c>
      <c r="Q20" s="124">
        <f>IFERROR(Tabelle1325[[#This Row],[Reinigungs-
fläche
(m²/Jahr)]]/Tabelle1325[[#This Row],[Richtwert
(m²/h)]],0)</f>
        <v>0</v>
      </c>
      <c r="R20" s="125">
        <f>IFERROR(Tabelle1325[[#This Row],[Reinigungs-
zeit
(h/Jahr)]]*Tabelle1325[[#This Row],[Stunden-verr.-satz
(€)]],0)</f>
        <v>0</v>
      </c>
    </row>
    <row r="21" spans="1:18" ht="15" x14ac:dyDescent="0.4">
      <c r="A21" s="117">
        <v>15</v>
      </c>
      <c r="B21" s="127" t="s">
        <v>348</v>
      </c>
      <c r="C21" s="131" t="s">
        <v>340</v>
      </c>
      <c r="D21" s="133"/>
      <c r="E21" s="138" t="s">
        <v>341</v>
      </c>
      <c r="F21" s="134" t="s">
        <v>38</v>
      </c>
      <c r="G21" s="138" t="s">
        <v>190</v>
      </c>
      <c r="H21" s="138" t="s">
        <v>181</v>
      </c>
      <c r="I21" s="137">
        <v>29</v>
      </c>
      <c r="J21" s="120"/>
      <c r="K21" s="121" t="s">
        <v>542</v>
      </c>
      <c r="L21" s="120" t="s">
        <v>540</v>
      </c>
      <c r="M21" s="120">
        <v>1</v>
      </c>
      <c r="N21" s="122" t="e">
        <f>'STVS Grundreinigung'!$F$66</f>
        <v>#DIV/0!</v>
      </c>
      <c r="O21" s="123"/>
      <c r="P21" s="124">
        <f>Tabelle1325[[#This Row],[Boden-
fläche
(m²)]]*Tabelle1325[[#This Row],[Reinigungs-
tage/Jahr]]</f>
        <v>29</v>
      </c>
      <c r="Q21" s="124">
        <f>IFERROR(Tabelle1325[[#This Row],[Reinigungs-
fläche
(m²/Jahr)]]/Tabelle1325[[#This Row],[Richtwert
(m²/h)]],0)</f>
        <v>0</v>
      </c>
      <c r="R21" s="125">
        <f>IFERROR(Tabelle1325[[#This Row],[Reinigungs-
zeit
(h/Jahr)]]*Tabelle1325[[#This Row],[Stunden-verr.-satz
(€)]],0)</f>
        <v>0</v>
      </c>
    </row>
    <row r="22" spans="1:18" ht="15" x14ac:dyDescent="0.4">
      <c r="A22" s="117">
        <v>16</v>
      </c>
      <c r="B22" s="127" t="s">
        <v>348</v>
      </c>
      <c r="C22" s="131" t="s">
        <v>340</v>
      </c>
      <c r="D22" s="133"/>
      <c r="E22" s="138" t="s">
        <v>341</v>
      </c>
      <c r="F22" s="134" t="s">
        <v>40</v>
      </c>
      <c r="G22" s="138" t="s">
        <v>190</v>
      </c>
      <c r="H22" s="138" t="s">
        <v>181</v>
      </c>
      <c r="I22" s="137">
        <v>20</v>
      </c>
      <c r="J22" s="120"/>
      <c r="K22" s="121" t="s">
        <v>542</v>
      </c>
      <c r="L22" s="120" t="s">
        <v>540</v>
      </c>
      <c r="M22" s="120">
        <v>1</v>
      </c>
      <c r="N22" s="122" t="e">
        <f>'STVS Grundreinigung'!$F$66</f>
        <v>#DIV/0!</v>
      </c>
      <c r="O22" s="123"/>
      <c r="P22" s="124">
        <f>Tabelle1325[[#This Row],[Boden-
fläche
(m²)]]*Tabelle1325[[#This Row],[Reinigungs-
tage/Jahr]]</f>
        <v>20</v>
      </c>
      <c r="Q22" s="124">
        <f>IFERROR(Tabelle1325[[#This Row],[Reinigungs-
fläche
(m²/Jahr)]]/Tabelle1325[[#This Row],[Richtwert
(m²/h)]],0)</f>
        <v>0</v>
      </c>
      <c r="R22" s="125">
        <f>IFERROR(Tabelle1325[[#This Row],[Reinigungs-
zeit
(h/Jahr)]]*Tabelle1325[[#This Row],[Stunden-verr.-satz
(€)]],0)</f>
        <v>0</v>
      </c>
    </row>
    <row r="23" spans="1:18" ht="15" x14ac:dyDescent="0.4">
      <c r="A23" s="117">
        <v>17</v>
      </c>
      <c r="B23" s="127" t="s">
        <v>348</v>
      </c>
      <c r="C23" s="131" t="s">
        <v>340</v>
      </c>
      <c r="D23" s="133"/>
      <c r="E23" s="138" t="s">
        <v>341</v>
      </c>
      <c r="F23" s="134" t="s">
        <v>358</v>
      </c>
      <c r="G23" s="138" t="s">
        <v>190</v>
      </c>
      <c r="H23" s="138" t="s">
        <v>181</v>
      </c>
      <c r="I23" s="137">
        <v>26</v>
      </c>
      <c r="J23" s="120"/>
      <c r="K23" s="121" t="s">
        <v>542</v>
      </c>
      <c r="L23" s="120" t="s">
        <v>540</v>
      </c>
      <c r="M23" s="120">
        <v>1</v>
      </c>
      <c r="N23" s="122" t="e">
        <f>'STVS Grundreinigung'!$F$66</f>
        <v>#DIV/0!</v>
      </c>
      <c r="O23" s="123"/>
      <c r="P23" s="124">
        <f>Tabelle1325[[#This Row],[Boden-
fläche
(m²)]]*Tabelle1325[[#This Row],[Reinigungs-
tage/Jahr]]</f>
        <v>26</v>
      </c>
      <c r="Q23" s="124">
        <f>IFERROR(Tabelle1325[[#This Row],[Reinigungs-
fläche
(m²/Jahr)]]/Tabelle1325[[#This Row],[Richtwert
(m²/h)]],0)</f>
        <v>0</v>
      </c>
      <c r="R23" s="125">
        <f>IFERROR(Tabelle1325[[#This Row],[Reinigungs-
zeit
(h/Jahr)]]*Tabelle1325[[#This Row],[Stunden-verr.-satz
(€)]],0)</f>
        <v>0</v>
      </c>
    </row>
    <row r="24" spans="1:18" ht="15" x14ac:dyDescent="0.4">
      <c r="A24" s="117">
        <v>18</v>
      </c>
      <c r="B24" s="127" t="s">
        <v>348</v>
      </c>
      <c r="C24" s="131" t="s">
        <v>340</v>
      </c>
      <c r="D24" s="133"/>
      <c r="E24" s="138" t="s">
        <v>341</v>
      </c>
      <c r="F24" s="134" t="s">
        <v>359</v>
      </c>
      <c r="G24" s="138" t="s">
        <v>190</v>
      </c>
      <c r="H24" s="138" t="s">
        <v>181</v>
      </c>
      <c r="I24" s="137">
        <v>22</v>
      </c>
      <c r="J24" s="120"/>
      <c r="K24" s="121" t="s">
        <v>542</v>
      </c>
      <c r="L24" s="120" t="s">
        <v>540</v>
      </c>
      <c r="M24" s="120">
        <v>1</v>
      </c>
      <c r="N24" s="122" t="e">
        <f>'STVS Grundreinigung'!$F$66</f>
        <v>#DIV/0!</v>
      </c>
      <c r="O24" s="123"/>
      <c r="P24" s="124">
        <f>Tabelle1325[[#This Row],[Boden-
fläche
(m²)]]*Tabelle1325[[#This Row],[Reinigungs-
tage/Jahr]]</f>
        <v>22</v>
      </c>
      <c r="Q24" s="124">
        <f>IFERROR(Tabelle1325[[#This Row],[Reinigungs-
fläche
(m²/Jahr)]]/Tabelle1325[[#This Row],[Richtwert
(m²/h)]],0)</f>
        <v>0</v>
      </c>
      <c r="R24" s="125">
        <f>IFERROR(Tabelle1325[[#This Row],[Reinigungs-
zeit
(h/Jahr)]]*Tabelle1325[[#This Row],[Stunden-verr.-satz
(€)]],0)</f>
        <v>0</v>
      </c>
    </row>
    <row r="25" spans="1:18" ht="15" x14ac:dyDescent="0.4">
      <c r="A25" s="117">
        <v>19</v>
      </c>
      <c r="B25" s="127" t="s">
        <v>348</v>
      </c>
      <c r="C25" s="131" t="s">
        <v>340</v>
      </c>
      <c r="D25" s="133"/>
      <c r="E25" s="138" t="s">
        <v>341</v>
      </c>
      <c r="F25" s="134" t="s">
        <v>360</v>
      </c>
      <c r="G25" s="138" t="s">
        <v>190</v>
      </c>
      <c r="H25" s="138" t="s">
        <v>181</v>
      </c>
      <c r="I25" s="137">
        <v>17</v>
      </c>
      <c r="J25" s="120"/>
      <c r="K25" s="121" t="s">
        <v>542</v>
      </c>
      <c r="L25" s="120" t="s">
        <v>540</v>
      </c>
      <c r="M25" s="120">
        <v>1</v>
      </c>
      <c r="N25" s="122" t="e">
        <f>'STVS Grundreinigung'!$F$66</f>
        <v>#DIV/0!</v>
      </c>
      <c r="O25" s="123"/>
      <c r="P25" s="124">
        <f>Tabelle1325[[#This Row],[Boden-
fläche
(m²)]]*Tabelle1325[[#This Row],[Reinigungs-
tage/Jahr]]</f>
        <v>17</v>
      </c>
      <c r="Q25" s="124">
        <f>IFERROR(Tabelle1325[[#This Row],[Reinigungs-
fläche
(m²/Jahr)]]/Tabelle1325[[#This Row],[Richtwert
(m²/h)]],0)</f>
        <v>0</v>
      </c>
      <c r="R25" s="125">
        <f>IFERROR(Tabelle1325[[#This Row],[Reinigungs-
zeit
(h/Jahr)]]*Tabelle1325[[#This Row],[Stunden-verr.-satz
(€)]],0)</f>
        <v>0</v>
      </c>
    </row>
    <row r="26" spans="1:18" ht="15" x14ac:dyDescent="0.4">
      <c r="A26" s="117">
        <v>20</v>
      </c>
      <c r="B26" s="127" t="s">
        <v>348</v>
      </c>
      <c r="C26" s="131" t="s">
        <v>340</v>
      </c>
      <c r="D26" s="133"/>
      <c r="E26" s="138" t="s">
        <v>341</v>
      </c>
      <c r="F26" s="134" t="s">
        <v>361</v>
      </c>
      <c r="G26" s="138" t="s">
        <v>190</v>
      </c>
      <c r="H26" s="138" t="s">
        <v>181</v>
      </c>
      <c r="I26" s="137">
        <v>17</v>
      </c>
      <c r="J26" s="120"/>
      <c r="K26" s="121" t="s">
        <v>542</v>
      </c>
      <c r="L26" s="120" t="s">
        <v>540</v>
      </c>
      <c r="M26" s="120">
        <v>1</v>
      </c>
      <c r="N26" s="122" t="e">
        <f>'STVS Grundreinigung'!$F$66</f>
        <v>#DIV/0!</v>
      </c>
      <c r="O26" s="123"/>
      <c r="P26" s="124">
        <f>Tabelle1325[[#This Row],[Boden-
fläche
(m²)]]*Tabelle1325[[#This Row],[Reinigungs-
tage/Jahr]]</f>
        <v>17</v>
      </c>
      <c r="Q26" s="124">
        <f>IFERROR(Tabelle1325[[#This Row],[Reinigungs-
fläche
(m²/Jahr)]]/Tabelle1325[[#This Row],[Richtwert
(m²/h)]],0)</f>
        <v>0</v>
      </c>
      <c r="R26" s="125">
        <f>IFERROR(Tabelle1325[[#This Row],[Reinigungs-
zeit
(h/Jahr)]]*Tabelle1325[[#This Row],[Stunden-verr.-satz
(€)]],0)</f>
        <v>0</v>
      </c>
    </row>
    <row r="27" spans="1:18" ht="15" x14ac:dyDescent="0.4">
      <c r="A27" s="117">
        <v>21</v>
      </c>
      <c r="B27" s="127" t="s">
        <v>348</v>
      </c>
      <c r="C27" s="131" t="s">
        <v>340</v>
      </c>
      <c r="D27" s="133"/>
      <c r="E27" s="138" t="s">
        <v>341</v>
      </c>
      <c r="F27" s="134" t="s">
        <v>43</v>
      </c>
      <c r="G27" s="138" t="s">
        <v>190</v>
      </c>
      <c r="H27" s="138" t="s">
        <v>181</v>
      </c>
      <c r="I27" s="137">
        <v>29</v>
      </c>
      <c r="J27" s="120"/>
      <c r="K27" s="121" t="s">
        <v>542</v>
      </c>
      <c r="L27" s="120" t="s">
        <v>540</v>
      </c>
      <c r="M27" s="120">
        <v>1</v>
      </c>
      <c r="N27" s="122" t="e">
        <f>'STVS Grundreinigung'!$F$66</f>
        <v>#DIV/0!</v>
      </c>
      <c r="O27" s="123"/>
      <c r="P27" s="124">
        <f>Tabelle1325[[#This Row],[Boden-
fläche
(m²)]]*Tabelle1325[[#This Row],[Reinigungs-
tage/Jahr]]</f>
        <v>29</v>
      </c>
      <c r="Q27" s="124">
        <f>IFERROR(Tabelle1325[[#This Row],[Reinigungs-
fläche
(m²/Jahr)]]/Tabelle1325[[#This Row],[Richtwert
(m²/h)]],0)</f>
        <v>0</v>
      </c>
      <c r="R27" s="125">
        <f>IFERROR(Tabelle1325[[#This Row],[Reinigungs-
zeit
(h/Jahr)]]*Tabelle1325[[#This Row],[Stunden-verr.-satz
(€)]],0)</f>
        <v>0</v>
      </c>
    </row>
    <row r="28" spans="1:18" ht="15" x14ac:dyDescent="0.4">
      <c r="A28" s="117">
        <v>22</v>
      </c>
      <c r="B28" s="127" t="s">
        <v>348</v>
      </c>
      <c r="C28" s="131" t="s">
        <v>340</v>
      </c>
      <c r="D28" s="133"/>
      <c r="E28" s="138" t="s">
        <v>341</v>
      </c>
      <c r="F28" s="134" t="s">
        <v>45</v>
      </c>
      <c r="G28" s="138" t="s">
        <v>190</v>
      </c>
      <c r="H28" s="138" t="s">
        <v>181</v>
      </c>
      <c r="I28" s="137">
        <v>20</v>
      </c>
      <c r="J28" s="120"/>
      <c r="K28" s="121" t="s">
        <v>542</v>
      </c>
      <c r="L28" s="120" t="s">
        <v>540</v>
      </c>
      <c r="M28" s="120">
        <v>1</v>
      </c>
      <c r="N28" s="122" t="e">
        <f>'STVS Grundreinigung'!$F$66</f>
        <v>#DIV/0!</v>
      </c>
      <c r="O28" s="123"/>
      <c r="P28" s="124">
        <f>Tabelle1325[[#This Row],[Boden-
fläche
(m²)]]*Tabelle1325[[#This Row],[Reinigungs-
tage/Jahr]]</f>
        <v>20</v>
      </c>
      <c r="Q28" s="124">
        <f>IFERROR(Tabelle1325[[#This Row],[Reinigungs-
fläche
(m²/Jahr)]]/Tabelle1325[[#This Row],[Richtwert
(m²/h)]],0)</f>
        <v>0</v>
      </c>
      <c r="R28" s="125">
        <f>IFERROR(Tabelle1325[[#This Row],[Reinigungs-
zeit
(h/Jahr)]]*Tabelle1325[[#This Row],[Stunden-verr.-satz
(€)]],0)</f>
        <v>0</v>
      </c>
    </row>
    <row r="29" spans="1:18" ht="15" x14ac:dyDescent="0.4">
      <c r="A29" s="117">
        <v>23</v>
      </c>
      <c r="B29" s="127" t="s">
        <v>348</v>
      </c>
      <c r="C29" s="131" t="s">
        <v>340</v>
      </c>
      <c r="D29" s="133"/>
      <c r="E29" s="138" t="s">
        <v>341</v>
      </c>
      <c r="F29" s="134" t="s">
        <v>48</v>
      </c>
      <c r="G29" s="138" t="s">
        <v>190</v>
      </c>
      <c r="H29" s="138" t="s">
        <v>181</v>
      </c>
      <c r="I29" s="137">
        <v>21</v>
      </c>
      <c r="J29" s="120"/>
      <c r="K29" s="121" t="s">
        <v>542</v>
      </c>
      <c r="L29" s="120" t="s">
        <v>540</v>
      </c>
      <c r="M29" s="120">
        <v>1</v>
      </c>
      <c r="N29" s="122" t="e">
        <f>'STVS Grundreinigung'!$F$66</f>
        <v>#DIV/0!</v>
      </c>
      <c r="O29" s="123"/>
      <c r="P29" s="124">
        <f>Tabelle1325[[#This Row],[Boden-
fläche
(m²)]]*Tabelle1325[[#This Row],[Reinigungs-
tage/Jahr]]</f>
        <v>21</v>
      </c>
      <c r="Q29" s="124">
        <f>IFERROR(Tabelle1325[[#This Row],[Reinigungs-
fläche
(m²/Jahr)]]/Tabelle1325[[#This Row],[Richtwert
(m²/h)]],0)</f>
        <v>0</v>
      </c>
      <c r="R29" s="125">
        <f>IFERROR(Tabelle1325[[#This Row],[Reinigungs-
zeit
(h/Jahr)]]*Tabelle1325[[#This Row],[Stunden-verr.-satz
(€)]],0)</f>
        <v>0</v>
      </c>
    </row>
    <row r="30" spans="1:18" ht="15" x14ac:dyDescent="0.4">
      <c r="A30" s="117">
        <v>24</v>
      </c>
      <c r="B30" s="127" t="s">
        <v>348</v>
      </c>
      <c r="C30" s="131" t="s">
        <v>340</v>
      </c>
      <c r="D30" s="133"/>
      <c r="E30" s="138" t="s">
        <v>341</v>
      </c>
      <c r="F30" s="134" t="s">
        <v>51</v>
      </c>
      <c r="G30" s="138" t="s">
        <v>190</v>
      </c>
      <c r="H30" s="138" t="s">
        <v>181</v>
      </c>
      <c r="I30" s="137">
        <v>26</v>
      </c>
      <c r="J30" s="120"/>
      <c r="K30" s="121" t="s">
        <v>542</v>
      </c>
      <c r="L30" s="120" t="s">
        <v>540</v>
      </c>
      <c r="M30" s="120">
        <v>1</v>
      </c>
      <c r="N30" s="122" t="e">
        <f>'STVS Grundreinigung'!$F$66</f>
        <v>#DIV/0!</v>
      </c>
      <c r="O30" s="123"/>
      <c r="P30" s="124">
        <f>Tabelle1325[[#This Row],[Boden-
fläche
(m²)]]*Tabelle1325[[#This Row],[Reinigungs-
tage/Jahr]]</f>
        <v>26</v>
      </c>
      <c r="Q30" s="124">
        <f>IFERROR(Tabelle1325[[#This Row],[Reinigungs-
fläche
(m²/Jahr)]]/Tabelle1325[[#This Row],[Richtwert
(m²/h)]],0)</f>
        <v>0</v>
      </c>
      <c r="R30" s="125">
        <f>IFERROR(Tabelle1325[[#This Row],[Reinigungs-
zeit
(h/Jahr)]]*Tabelle1325[[#This Row],[Stunden-verr.-satz
(€)]],0)</f>
        <v>0</v>
      </c>
    </row>
    <row r="31" spans="1:18" ht="15" x14ac:dyDescent="0.4">
      <c r="A31" s="117">
        <v>25</v>
      </c>
      <c r="B31" s="127" t="s">
        <v>348</v>
      </c>
      <c r="C31" s="131" t="s">
        <v>340</v>
      </c>
      <c r="D31" s="133"/>
      <c r="E31" s="138" t="s">
        <v>341</v>
      </c>
      <c r="F31" s="134" t="s">
        <v>54</v>
      </c>
      <c r="G31" s="138" t="s">
        <v>190</v>
      </c>
      <c r="H31" s="138" t="s">
        <v>181</v>
      </c>
      <c r="I31" s="137">
        <v>20</v>
      </c>
      <c r="J31" s="120"/>
      <c r="K31" s="121" t="s">
        <v>542</v>
      </c>
      <c r="L31" s="120" t="s">
        <v>540</v>
      </c>
      <c r="M31" s="120">
        <v>1</v>
      </c>
      <c r="N31" s="122" t="e">
        <f>'STVS Grundreinigung'!$F$66</f>
        <v>#DIV/0!</v>
      </c>
      <c r="O31" s="123"/>
      <c r="P31" s="124">
        <f>Tabelle1325[[#This Row],[Boden-
fläche
(m²)]]*Tabelle1325[[#This Row],[Reinigungs-
tage/Jahr]]</f>
        <v>20</v>
      </c>
      <c r="Q31" s="124">
        <f>IFERROR(Tabelle1325[[#This Row],[Reinigungs-
fläche
(m²/Jahr)]]/Tabelle1325[[#This Row],[Richtwert
(m²/h)]],0)</f>
        <v>0</v>
      </c>
      <c r="R31" s="125">
        <f>IFERROR(Tabelle1325[[#This Row],[Reinigungs-
zeit
(h/Jahr)]]*Tabelle1325[[#This Row],[Stunden-verr.-satz
(€)]],0)</f>
        <v>0</v>
      </c>
    </row>
    <row r="32" spans="1:18" ht="15" x14ac:dyDescent="0.4">
      <c r="A32" s="117">
        <v>26</v>
      </c>
      <c r="B32" s="127" t="s">
        <v>348</v>
      </c>
      <c r="C32" s="131" t="s">
        <v>340</v>
      </c>
      <c r="D32" s="133"/>
      <c r="E32" s="138" t="s">
        <v>341</v>
      </c>
      <c r="F32" s="134" t="s">
        <v>57</v>
      </c>
      <c r="G32" s="138" t="s">
        <v>190</v>
      </c>
      <c r="H32" s="138" t="s">
        <v>181</v>
      </c>
      <c r="I32" s="137">
        <v>18</v>
      </c>
      <c r="J32" s="120"/>
      <c r="K32" s="121" t="s">
        <v>542</v>
      </c>
      <c r="L32" s="120" t="s">
        <v>540</v>
      </c>
      <c r="M32" s="120">
        <v>1</v>
      </c>
      <c r="N32" s="122" t="e">
        <f>'STVS Grundreinigung'!$F$66</f>
        <v>#DIV/0!</v>
      </c>
      <c r="O32" s="123"/>
      <c r="P32" s="124">
        <f>Tabelle1325[[#This Row],[Boden-
fläche
(m²)]]*Tabelle1325[[#This Row],[Reinigungs-
tage/Jahr]]</f>
        <v>18</v>
      </c>
      <c r="Q32" s="124">
        <f>IFERROR(Tabelle1325[[#This Row],[Reinigungs-
fläche
(m²/Jahr)]]/Tabelle1325[[#This Row],[Richtwert
(m²/h)]],0)</f>
        <v>0</v>
      </c>
      <c r="R32" s="125">
        <f>IFERROR(Tabelle1325[[#This Row],[Reinigungs-
zeit
(h/Jahr)]]*Tabelle1325[[#This Row],[Stunden-verr.-satz
(€)]],0)</f>
        <v>0</v>
      </c>
    </row>
    <row r="33" spans="1:18" ht="15" x14ac:dyDescent="0.4">
      <c r="A33" s="117">
        <v>27</v>
      </c>
      <c r="B33" s="127" t="s">
        <v>348</v>
      </c>
      <c r="C33" s="131" t="s">
        <v>340</v>
      </c>
      <c r="D33" s="133"/>
      <c r="E33" s="138" t="s">
        <v>341</v>
      </c>
      <c r="F33" s="134" t="s">
        <v>362</v>
      </c>
      <c r="G33" s="136" t="s">
        <v>499</v>
      </c>
      <c r="H33" s="138" t="s">
        <v>141</v>
      </c>
      <c r="I33" s="137">
        <v>2.23</v>
      </c>
      <c r="J33" s="120"/>
      <c r="K33" s="121" t="s">
        <v>542</v>
      </c>
      <c r="L33" s="120" t="s">
        <v>540</v>
      </c>
      <c r="M33" s="120">
        <v>1</v>
      </c>
      <c r="N33" s="122" t="e">
        <f>'STVS Grundreinigung'!$F$66</f>
        <v>#DIV/0!</v>
      </c>
      <c r="O33" s="123"/>
      <c r="P33" s="124">
        <f>Tabelle1325[[#This Row],[Boden-
fläche
(m²)]]*Tabelle1325[[#This Row],[Reinigungs-
tage/Jahr]]</f>
        <v>2.23</v>
      </c>
      <c r="Q33" s="124">
        <f>IFERROR(Tabelle1325[[#This Row],[Reinigungs-
fläche
(m²/Jahr)]]/Tabelle1325[[#This Row],[Richtwert
(m²/h)]],0)</f>
        <v>0</v>
      </c>
      <c r="R33" s="125">
        <f>IFERROR(Tabelle1325[[#This Row],[Reinigungs-
zeit
(h/Jahr)]]*Tabelle1325[[#This Row],[Stunden-verr.-satz
(€)]],0)</f>
        <v>0</v>
      </c>
    </row>
    <row r="34" spans="1:18" ht="15" x14ac:dyDescent="0.4">
      <c r="A34" s="117">
        <v>28</v>
      </c>
      <c r="B34" s="127" t="s">
        <v>348</v>
      </c>
      <c r="C34" s="131" t="s">
        <v>340</v>
      </c>
      <c r="D34" s="133"/>
      <c r="E34" s="138" t="s">
        <v>341</v>
      </c>
      <c r="F34" s="134" t="s">
        <v>363</v>
      </c>
      <c r="G34" s="138" t="s">
        <v>193</v>
      </c>
      <c r="H34" s="138" t="s">
        <v>141</v>
      </c>
      <c r="I34" s="137">
        <v>3.74</v>
      </c>
      <c r="J34" s="120"/>
      <c r="K34" s="121" t="s">
        <v>542</v>
      </c>
      <c r="L34" s="120" t="s">
        <v>540</v>
      </c>
      <c r="M34" s="120">
        <v>1</v>
      </c>
      <c r="N34" s="122" t="e">
        <f>'STVS Grundreinigung'!$F$66</f>
        <v>#DIV/0!</v>
      </c>
      <c r="O34" s="123"/>
      <c r="P34" s="124">
        <f>Tabelle1325[[#This Row],[Boden-
fläche
(m²)]]*Tabelle1325[[#This Row],[Reinigungs-
tage/Jahr]]</f>
        <v>3.74</v>
      </c>
      <c r="Q34" s="124">
        <f>IFERROR(Tabelle1325[[#This Row],[Reinigungs-
fläche
(m²/Jahr)]]/Tabelle1325[[#This Row],[Richtwert
(m²/h)]],0)</f>
        <v>0</v>
      </c>
      <c r="R34" s="125">
        <f>IFERROR(Tabelle1325[[#This Row],[Reinigungs-
zeit
(h/Jahr)]]*Tabelle1325[[#This Row],[Stunden-verr.-satz
(€)]],0)</f>
        <v>0</v>
      </c>
    </row>
    <row r="35" spans="1:18" ht="15" x14ac:dyDescent="0.4">
      <c r="A35" s="117">
        <v>29</v>
      </c>
      <c r="B35" s="127" t="s">
        <v>348</v>
      </c>
      <c r="C35" s="131" t="s">
        <v>340</v>
      </c>
      <c r="D35" s="133"/>
      <c r="E35" s="138" t="s">
        <v>341</v>
      </c>
      <c r="F35" s="134" t="s">
        <v>364</v>
      </c>
      <c r="G35" s="138" t="s">
        <v>196</v>
      </c>
      <c r="H35" s="138" t="s">
        <v>141</v>
      </c>
      <c r="I35" s="137">
        <v>6.07</v>
      </c>
      <c r="J35" s="120"/>
      <c r="K35" s="121" t="s">
        <v>542</v>
      </c>
      <c r="L35" s="120" t="s">
        <v>540</v>
      </c>
      <c r="M35" s="120">
        <v>1</v>
      </c>
      <c r="N35" s="122" t="e">
        <f>'STVS Grundreinigung'!$F$66</f>
        <v>#DIV/0!</v>
      </c>
      <c r="O35" s="123"/>
      <c r="P35" s="124">
        <f>Tabelle1325[[#This Row],[Boden-
fläche
(m²)]]*Tabelle1325[[#This Row],[Reinigungs-
tage/Jahr]]</f>
        <v>6.07</v>
      </c>
      <c r="Q35" s="124">
        <f>IFERROR(Tabelle1325[[#This Row],[Reinigungs-
fläche
(m²/Jahr)]]/Tabelle1325[[#This Row],[Richtwert
(m²/h)]],0)</f>
        <v>0</v>
      </c>
      <c r="R35" s="125">
        <f>IFERROR(Tabelle1325[[#This Row],[Reinigungs-
zeit
(h/Jahr)]]*Tabelle1325[[#This Row],[Stunden-verr.-satz
(€)]],0)</f>
        <v>0</v>
      </c>
    </row>
    <row r="36" spans="1:18" ht="15" x14ac:dyDescent="0.4">
      <c r="A36" s="117">
        <v>30</v>
      </c>
      <c r="B36" s="127" t="s">
        <v>348</v>
      </c>
      <c r="C36" s="131" t="s">
        <v>340</v>
      </c>
      <c r="D36" s="133"/>
      <c r="E36" s="138" t="s">
        <v>341</v>
      </c>
      <c r="F36" s="134" t="s">
        <v>365</v>
      </c>
      <c r="G36" s="136" t="s">
        <v>500</v>
      </c>
      <c r="H36" s="138" t="s">
        <v>366</v>
      </c>
      <c r="I36" s="137">
        <v>8.11</v>
      </c>
      <c r="J36" s="120"/>
      <c r="K36" s="121" t="s">
        <v>542</v>
      </c>
      <c r="L36" s="120" t="s">
        <v>183</v>
      </c>
      <c r="M36" s="120">
        <v>0</v>
      </c>
      <c r="N36" s="122" t="e">
        <f>'STVS Grundreinigung'!$F$66</f>
        <v>#DIV/0!</v>
      </c>
      <c r="O36" s="123"/>
      <c r="P36" s="124">
        <f>Tabelle1325[[#This Row],[Boden-
fläche
(m²)]]*Tabelle1325[[#This Row],[Reinigungs-
tage/Jahr]]</f>
        <v>0</v>
      </c>
      <c r="Q36" s="124">
        <f>IFERROR(Tabelle1325[[#This Row],[Reinigungs-
fläche
(m²/Jahr)]]/Tabelle1325[[#This Row],[Richtwert
(m²/h)]],0)</f>
        <v>0</v>
      </c>
      <c r="R36" s="125">
        <f>IFERROR(Tabelle1325[[#This Row],[Reinigungs-
zeit
(h/Jahr)]]*Tabelle1325[[#This Row],[Stunden-verr.-satz
(€)]],0)</f>
        <v>0</v>
      </c>
    </row>
    <row r="37" spans="1:18" ht="15" x14ac:dyDescent="0.4">
      <c r="A37" s="117">
        <v>31</v>
      </c>
      <c r="B37" s="127" t="s">
        <v>348</v>
      </c>
      <c r="C37" s="131" t="s">
        <v>340</v>
      </c>
      <c r="D37" s="133"/>
      <c r="E37" s="138" t="s">
        <v>341</v>
      </c>
      <c r="F37" s="134" t="s">
        <v>367</v>
      </c>
      <c r="G37" s="136" t="s">
        <v>501</v>
      </c>
      <c r="H37" s="138" t="s">
        <v>366</v>
      </c>
      <c r="I37" s="137">
        <v>7.56</v>
      </c>
      <c r="J37" s="120"/>
      <c r="K37" s="121" t="s">
        <v>542</v>
      </c>
      <c r="L37" s="120" t="s">
        <v>183</v>
      </c>
      <c r="M37" s="120">
        <v>0</v>
      </c>
      <c r="N37" s="122" t="e">
        <f>'STVS Grundreinigung'!$F$66</f>
        <v>#DIV/0!</v>
      </c>
      <c r="O37" s="123"/>
      <c r="P37" s="124">
        <f>Tabelle1325[[#This Row],[Boden-
fläche
(m²)]]*Tabelle1325[[#This Row],[Reinigungs-
tage/Jahr]]</f>
        <v>0</v>
      </c>
      <c r="Q37" s="124">
        <f>IFERROR(Tabelle1325[[#This Row],[Reinigungs-
fläche
(m²/Jahr)]]/Tabelle1325[[#This Row],[Richtwert
(m²/h)]],0)</f>
        <v>0</v>
      </c>
      <c r="R37" s="125">
        <f>IFERROR(Tabelle1325[[#This Row],[Reinigungs-
zeit
(h/Jahr)]]*Tabelle1325[[#This Row],[Stunden-verr.-satz
(€)]],0)</f>
        <v>0</v>
      </c>
    </row>
    <row r="38" spans="1:18" ht="15" x14ac:dyDescent="0.4">
      <c r="A38" s="117">
        <v>32</v>
      </c>
      <c r="B38" s="127" t="s">
        <v>348</v>
      </c>
      <c r="C38" s="131" t="s">
        <v>340</v>
      </c>
      <c r="D38" s="133"/>
      <c r="E38" s="138" t="s">
        <v>341</v>
      </c>
      <c r="F38" s="134" t="s">
        <v>368</v>
      </c>
      <c r="G38" s="136" t="s">
        <v>502</v>
      </c>
      <c r="H38" s="138" t="s">
        <v>366</v>
      </c>
      <c r="I38" s="137">
        <v>6.45</v>
      </c>
      <c r="J38" s="120"/>
      <c r="K38" s="121" t="s">
        <v>542</v>
      </c>
      <c r="L38" s="120" t="s">
        <v>183</v>
      </c>
      <c r="M38" s="120">
        <v>0</v>
      </c>
      <c r="N38" s="122" t="e">
        <f>'STVS Grundreinigung'!$F$66</f>
        <v>#DIV/0!</v>
      </c>
      <c r="O38" s="123"/>
      <c r="P38" s="124">
        <f>Tabelle1325[[#This Row],[Boden-
fläche
(m²)]]*Tabelle1325[[#This Row],[Reinigungs-
tage/Jahr]]</f>
        <v>0</v>
      </c>
      <c r="Q38" s="124">
        <f>IFERROR(Tabelle1325[[#This Row],[Reinigungs-
fläche
(m²/Jahr)]]/Tabelle1325[[#This Row],[Richtwert
(m²/h)]],0)</f>
        <v>0</v>
      </c>
      <c r="R38" s="125">
        <f>IFERROR(Tabelle1325[[#This Row],[Reinigungs-
zeit
(h/Jahr)]]*Tabelle1325[[#This Row],[Stunden-verr.-satz
(€)]],0)</f>
        <v>0</v>
      </c>
    </row>
    <row r="39" spans="1:18" ht="15" x14ac:dyDescent="0.4">
      <c r="A39" s="117">
        <v>33</v>
      </c>
      <c r="B39" s="127" t="s">
        <v>348</v>
      </c>
      <c r="C39" s="131" t="s">
        <v>340</v>
      </c>
      <c r="D39" s="133"/>
      <c r="E39" s="138" t="s">
        <v>341</v>
      </c>
      <c r="F39" s="134" t="s">
        <v>369</v>
      </c>
      <c r="G39" s="136" t="s">
        <v>503</v>
      </c>
      <c r="H39" s="138" t="s">
        <v>366</v>
      </c>
      <c r="I39" s="137">
        <v>4.79</v>
      </c>
      <c r="J39" s="120"/>
      <c r="K39" s="121" t="s">
        <v>542</v>
      </c>
      <c r="L39" s="120" t="s">
        <v>183</v>
      </c>
      <c r="M39" s="120">
        <v>0</v>
      </c>
      <c r="N39" s="122" t="e">
        <f>'STVS Grundreinigung'!$F$66</f>
        <v>#DIV/0!</v>
      </c>
      <c r="O39" s="123"/>
      <c r="P39" s="124">
        <f>Tabelle1325[[#This Row],[Boden-
fläche
(m²)]]*Tabelle1325[[#This Row],[Reinigungs-
tage/Jahr]]</f>
        <v>0</v>
      </c>
      <c r="Q39" s="124">
        <f>IFERROR(Tabelle1325[[#This Row],[Reinigungs-
fläche
(m²/Jahr)]]/Tabelle1325[[#This Row],[Richtwert
(m²/h)]],0)</f>
        <v>0</v>
      </c>
      <c r="R39" s="125">
        <f>IFERROR(Tabelle1325[[#This Row],[Reinigungs-
zeit
(h/Jahr)]]*Tabelle1325[[#This Row],[Stunden-verr.-satz
(€)]],0)</f>
        <v>0</v>
      </c>
    </row>
    <row r="40" spans="1:18" ht="15" x14ac:dyDescent="0.4">
      <c r="A40" s="117">
        <v>34</v>
      </c>
      <c r="B40" s="127" t="s">
        <v>348</v>
      </c>
      <c r="C40" s="131" t="s">
        <v>340</v>
      </c>
      <c r="D40" s="133"/>
      <c r="E40" s="138" t="s">
        <v>341</v>
      </c>
      <c r="F40" s="134" t="s">
        <v>370</v>
      </c>
      <c r="G40" s="136" t="s">
        <v>504</v>
      </c>
      <c r="H40" s="138" t="s">
        <v>366</v>
      </c>
      <c r="I40" s="137">
        <v>5.25</v>
      </c>
      <c r="J40" s="120"/>
      <c r="K40" s="121" t="s">
        <v>542</v>
      </c>
      <c r="L40" s="120" t="s">
        <v>183</v>
      </c>
      <c r="M40" s="120">
        <v>0</v>
      </c>
      <c r="N40" s="122" t="e">
        <f>'STVS Grundreinigung'!$F$66</f>
        <v>#DIV/0!</v>
      </c>
      <c r="O40" s="123"/>
      <c r="P40" s="124">
        <f>Tabelle1325[[#This Row],[Boden-
fläche
(m²)]]*Tabelle1325[[#This Row],[Reinigungs-
tage/Jahr]]</f>
        <v>0</v>
      </c>
      <c r="Q40" s="124">
        <f>IFERROR(Tabelle1325[[#This Row],[Reinigungs-
fläche
(m²/Jahr)]]/Tabelle1325[[#This Row],[Richtwert
(m²/h)]],0)</f>
        <v>0</v>
      </c>
      <c r="R40" s="125">
        <f>IFERROR(Tabelle1325[[#This Row],[Reinigungs-
zeit
(h/Jahr)]]*Tabelle1325[[#This Row],[Stunden-verr.-satz
(€)]],0)</f>
        <v>0</v>
      </c>
    </row>
    <row r="41" spans="1:18" ht="30" x14ac:dyDescent="0.4">
      <c r="A41" s="117">
        <v>35</v>
      </c>
      <c r="B41" s="127" t="s">
        <v>348</v>
      </c>
      <c r="C41" s="131" t="s">
        <v>340</v>
      </c>
      <c r="D41" s="133"/>
      <c r="E41" s="138" t="s">
        <v>341</v>
      </c>
      <c r="F41" s="134" t="s">
        <v>371</v>
      </c>
      <c r="G41" s="136" t="s">
        <v>505</v>
      </c>
      <c r="H41" s="138" t="s">
        <v>141</v>
      </c>
      <c r="I41" s="137">
        <v>2.11</v>
      </c>
      <c r="J41" s="120"/>
      <c r="K41" s="121" t="s">
        <v>542</v>
      </c>
      <c r="L41" s="120" t="s">
        <v>540</v>
      </c>
      <c r="M41" s="120">
        <v>1</v>
      </c>
      <c r="N41" s="122" t="e">
        <f>'STVS Grundreinigung'!$F$66</f>
        <v>#DIV/0!</v>
      </c>
      <c r="O41" s="123"/>
      <c r="P41" s="124">
        <f>Tabelle1325[[#This Row],[Boden-
fläche
(m²)]]*Tabelle1325[[#This Row],[Reinigungs-
tage/Jahr]]</f>
        <v>2.11</v>
      </c>
      <c r="Q41" s="124">
        <f>IFERROR(Tabelle1325[[#This Row],[Reinigungs-
fläche
(m²/Jahr)]]/Tabelle1325[[#This Row],[Richtwert
(m²/h)]],0)</f>
        <v>0</v>
      </c>
      <c r="R41" s="125">
        <f>IFERROR(Tabelle1325[[#This Row],[Reinigungs-
zeit
(h/Jahr)]]*Tabelle1325[[#This Row],[Stunden-verr.-satz
(€)]],0)</f>
        <v>0</v>
      </c>
    </row>
    <row r="42" spans="1:18" ht="15" x14ac:dyDescent="0.4">
      <c r="A42" s="117">
        <v>36</v>
      </c>
      <c r="B42" s="127" t="s">
        <v>348</v>
      </c>
      <c r="C42" s="131" t="s">
        <v>340</v>
      </c>
      <c r="D42" s="133"/>
      <c r="E42" s="138" t="s">
        <v>341</v>
      </c>
      <c r="F42" s="134" t="s">
        <v>371</v>
      </c>
      <c r="G42" s="136" t="s">
        <v>506</v>
      </c>
      <c r="H42" s="138" t="s">
        <v>141</v>
      </c>
      <c r="I42" s="137">
        <v>1.89</v>
      </c>
      <c r="J42" s="120"/>
      <c r="K42" s="121" t="s">
        <v>542</v>
      </c>
      <c r="L42" s="120" t="s">
        <v>540</v>
      </c>
      <c r="M42" s="120">
        <v>1</v>
      </c>
      <c r="N42" s="122" t="e">
        <f>'STVS Grundreinigung'!$F$66</f>
        <v>#DIV/0!</v>
      </c>
      <c r="O42" s="123"/>
      <c r="P42" s="124">
        <f>Tabelle1325[[#This Row],[Boden-
fläche
(m²)]]*Tabelle1325[[#This Row],[Reinigungs-
tage/Jahr]]</f>
        <v>1.89</v>
      </c>
      <c r="Q42" s="124">
        <f>IFERROR(Tabelle1325[[#This Row],[Reinigungs-
fläche
(m²/Jahr)]]/Tabelle1325[[#This Row],[Richtwert
(m²/h)]],0)</f>
        <v>0</v>
      </c>
      <c r="R42" s="125">
        <f>IFERROR(Tabelle1325[[#This Row],[Reinigungs-
zeit
(h/Jahr)]]*Tabelle1325[[#This Row],[Stunden-verr.-satz
(€)]],0)</f>
        <v>0</v>
      </c>
    </row>
    <row r="43" spans="1:18" ht="15" x14ac:dyDescent="0.4">
      <c r="A43" s="117">
        <v>37</v>
      </c>
      <c r="B43" s="127" t="s">
        <v>348</v>
      </c>
      <c r="C43" s="131" t="s">
        <v>340</v>
      </c>
      <c r="D43" s="133"/>
      <c r="E43" s="138" t="s">
        <v>341</v>
      </c>
      <c r="F43" s="134" t="s">
        <v>372</v>
      </c>
      <c r="G43" s="138" t="s">
        <v>194</v>
      </c>
      <c r="H43" s="138" t="s">
        <v>141</v>
      </c>
      <c r="I43" s="137">
        <v>3.76</v>
      </c>
      <c r="J43" s="120"/>
      <c r="K43" s="121" t="s">
        <v>542</v>
      </c>
      <c r="L43" s="120" t="s">
        <v>540</v>
      </c>
      <c r="M43" s="120">
        <v>1</v>
      </c>
      <c r="N43" s="122" t="e">
        <f>'STVS Grundreinigung'!$F$66</f>
        <v>#DIV/0!</v>
      </c>
      <c r="O43" s="123"/>
      <c r="P43" s="124">
        <f>Tabelle1325[[#This Row],[Boden-
fläche
(m²)]]*Tabelle1325[[#This Row],[Reinigungs-
tage/Jahr]]</f>
        <v>3.76</v>
      </c>
      <c r="Q43" s="124">
        <f>IFERROR(Tabelle1325[[#This Row],[Reinigungs-
fläche
(m²/Jahr)]]/Tabelle1325[[#This Row],[Richtwert
(m²/h)]],0)</f>
        <v>0</v>
      </c>
      <c r="R43" s="125">
        <f>IFERROR(Tabelle1325[[#This Row],[Reinigungs-
zeit
(h/Jahr)]]*Tabelle1325[[#This Row],[Stunden-verr.-satz
(€)]],0)</f>
        <v>0</v>
      </c>
    </row>
    <row r="44" spans="1:18" ht="15" x14ac:dyDescent="0.4">
      <c r="A44" s="117">
        <v>38</v>
      </c>
      <c r="B44" s="127" t="s">
        <v>348</v>
      </c>
      <c r="C44" s="131" t="s">
        <v>340</v>
      </c>
      <c r="D44" s="133"/>
      <c r="E44" s="138" t="s">
        <v>341</v>
      </c>
      <c r="F44" s="134" t="s">
        <v>373</v>
      </c>
      <c r="G44" s="138" t="s">
        <v>197</v>
      </c>
      <c r="H44" s="138" t="s">
        <v>141</v>
      </c>
      <c r="I44" s="137">
        <v>5.64</v>
      </c>
      <c r="J44" s="120"/>
      <c r="K44" s="121" t="s">
        <v>542</v>
      </c>
      <c r="L44" s="120" t="s">
        <v>540</v>
      </c>
      <c r="M44" s="120">
        <v>1</v>
      </c>
      <c r="N44" s="122" t="e">
        <f>'STVS Grundreinigung'!$F$66</f>
        <v>#DIV/0!</v>
      </c>
      <c r="O44" s="123"/>
      <c r="P44" s="124">
        <f>Tabelle1325[[#This Row],[Boden-
fläche
(m²)]]*Tabelle1325[[#This Row],[Reinigungs-
tage/Jahr]]</f>
        <v>5.64</v>
      </c>
      <c r="Q44" s="124">
        <f>IFERROR(Tabelle1325[[#This Row],[Reinigungs-
fläche
(m²/Jahr)]]/Tabelle1325[[#This Row],[Richtwert
(m²/h)]],0)</f>
        <v>0</v>
      </c>
      <c r="R44" s="125">
        <f>IFERROR(Tabelle1325[[#This Row],[Reinigungs-
zeit
(h/Jahr)]]*Tabelle1325[[#This Row],[Stunden-verr.-satz
(€)]],0)</f>
        <v>0</v>
      </c>
    </row>
    <row r="45" spans="1:18" ht="30" x14ac:dyDescent="0.4">
      <c r="A45" s="117">
        <v>39</v>
      </c>
      <c r="B45" s="127" t="s">
        <v>348</v>
      </c>
      <c r="C45" s="131" t="s">
        <v>340</v>
      </c>
      <c r="D45" s="133"/>
      <c r="E45" s="138" t="s">
        <v>341</v>
      </c>
      <c r="F45" s="134" t="s">
        <v>374</v>
      </c>
      <c r="G45" s="136" t="s">
        <v>507</v>
      </c>
      <c r="H45" s="138" t="s">
        <v>141</v>
      </c>
      <c r="I45" s="137">
        <v>2.21</v>
      </c>
      <c r="J45" s="120"/>
      <c r="K45" s="121" t="s">
        <v>542</v>
      </c>
      <c r="L45" s="120" t="s">
        <v>540</v>
      </c>
      <c r="M45" s="120">
        <v>1</v>
      </c>
      <c r="N45" s="122" t="e">
        <f>'STVS Grundreinigung'!$F$66</f>
        <v>#DIV/0!</v>
      </c>
      <c r="O45" s="123"/>
      <c r="P45" s="124">
        <f>Tabelle1325[[#This Row],[Boden-
fläche
(m²)]]*Tabelle1325[[#This Row],[Reinigungs-
tage/Jahr]]</f>
        <v>2.21</v>
      </c>
      <c r="Q45" s="124">
        <f>IFERROR(Tabelle1325[[#This Row],[Reinigungs-
fläche
(m²/Jahr)]]/Tabelle1325[[#This Row],[Richtwert
(m²/h)]],0)</f>
        <v>0</v>
      </c>
      <c r="R45" s="125">
        <f>IFERROR(Tabelle1325[[#This Row],[Reinigungs-
zeit
(h/Jahr)]]*Tabelle1325[[#This Row],[Stunden-verr.-satz
(€)]],0)</f>
        <v>0</v>
      </c>
    </row>
    <row r="46" spans="1:18" ht="15" x14ac:dyDescent="0.4">
      <c r="A46" s="117">
        <v>40</v>
      </c>
      <c r="B46" s="127" t="s">
        <v>348</v>
      </c>
      <c r="C46" s="131" t="s">
        <v>340</v>
      </c>
      <c r="D46" s="133"/>
      <c r="E46" s="138" t="s">
        <v>341</v>
      </c>
      <c r="F46" s="134" t="s">
        <v>374</v>
      </c>
      <c r="G46" s="136" t="s">
        <v>508</v>
      </c>
      <c r="H46" s="138" t="s">
        <v>141</v>
      </c>
      <c r="I46" s="137">
        <v>1.93</v>
      </c>
      <c r="J46" s="120"/>
      <c r="K46" s="121" t="s">
        <v>542</v>
      </c>
      <c r="L46" s="120" t="s">
        <v>540</v>
      </c>
      <c r="M46" s="120">
        <v>1</v>
      </c>
      <c r="N46" s="122" t="e">
        <f>'STVS Grundreinigung'!$F$66</f>
        <v>#DIV/0!</v>
      </c>
      <c r="O46" s="123"/>
      <c r="P46" s="124">
        <f>Tabelle1325[[#This Row],[Boden-
fläche
(m²)]]*Tabelle1325[[#This Row],[Reinigungs-
tage/Jahr]]</f>
        <v>1.93</v>
      </c>
      <c r="Q46" s="124">
        <f>IFERROR(Tabelle1325[[#This Row],[Reinigungs-
fläche
(m²/Jahr)]]/Tabelle1325[[#This Row],[Richtwert
(m²/h)]],0)</f>
        <v>0</v>
      </c>
      <c r="R46" s="125">
        <f>IFERROR(Tabelle1325[[#This Row],[Reinigungs-
zeit
(h/Jahr)]]*Tabelle1325[[#This Row],[Stunden-verr.-satz
(€)]],0)</f>
        <v>0</v>
      </c>
    </row>
    <row r="47" spans="1:18" ht="15" x14ac:dyDescent="0.4">
      <c r="A47" s="117">
        <v>41</v>
      </c>
      <c r="B47" s="127" t="s">
        <v>348</v>
      </c>
      <c r="C47" s="131" t="s">
        <v>340</v>
      </c>
      <c r="D47" s="133"/>
      <c r="E47" s="138" t="s">
        <v>341</v>
      </c>
      <c r="F47" s="134" t="s">
        <v>375</v>
      </c>
      <c r="G47" s="138" t="s">
        <v>200</v>
      </c>
      <c r="H47" s="138" t="s">
        <v>141</v>
      </c>
      <c r="I47" s="137">
        <v>3.63</v>
      </c>
      <c r="J47" s="120"/>
      <c r="K47" s="121" t="s">
        <v>542</v>
      </c>
      <c r="L47" s="120" t="s">
        <v>540</v>
      </c>
      <c r="M47" s="120">
        <v>1</v>
      </c>
      <c r="N47" s="122" t="e">
        <f>'STVS Grundreinigung'!$F$66</f>
        <v>#DIV/0!</v>
      </c>
      <c r="O47" s="123"/>
      <c r="P47" s="124">
        <f>Tabelle1325[[#This Row],[Boden-
fläche
(m²)]]*Tabelle1325[[#This Row],[Reinigungs-
tage/Jahr]]</f>
        <v>3.63</v>
      </c>
      <c r="Q47" s="124">
        <f>IFERROR(Tabelle1325[[#This Row],[Reinigungs-
fläche
(m²/Jahr)]]/Tabelle1325[[#This Row],[Richtwert
(m²/h)]],0)</f>
        <v>0</v>
      </c>
      <c r="R47" s="125">
        <f>IFERROR(Tabelle1325[[#This Row],[Reinigungs-
zeit
(h/Jahr)]]*Tabelle1325[[#This Row],[Stunden-verr.-satz
(€)]],0)</f>
        <v>0</v>
      </c>
    </row>
    <row r="48" spans="1:18" ht="15" x14ac:dyDescent="0.4">
      <c r="A48" s="117">
        <v>42</v>
      </c>
      <c r="B48" s="127" t="s">
        <v>348</v>
      </c>
      <c r="C48" s="131" t="s">
        <v>340</v>
      </c>
      <c r="D48" s="133"/>
      <c r="E48" s="138" t="s">
        <v>341</v>
      </c>
      <c r="F48" s="134" t="s">
        <v>376</v>
      </c>
      <c r="G48" s="138" t="s">
        <v>377</v>
      </c>
      <c r="H48" s="138" t="s">
        <v>141</v>
      </c>
      <c r="I48" s="137">
        <v>5.63</v>
      </c>
      <c r="J48" s="120"/>
      <c r="K48" s="121" t="s">
        <v>542</v>
      </c>
      <c r="L48" s="120" t="s">
        <v>540</v>
      </c>
      <c r="M48" s="120">
        <v>1</v>
      </c>
      <c r="N48" s="122" t="e">
        <f>'STVS Grundreinigung'!$F$66</f>
        <v>#DIV/0!</v>
      </c>
      <c r="O48" s="123"/>
      <c r="P48" s="124">
        <f>Tabelle1325[[#This Row],[Boden-
fläche
(m²)]]*Tabelle1325[[#This Row],[Reinigungs-
tage/Jahr]]</f>
        <v>5.63</v>
      </c>
      <c r="Q48" s="124">
        <f>IFERROR(Tabelle1325[[#This Row],[Reinigungs-
fläche
(m²/Jahr)]]/Tabelle1325[[#This Row],[Richtwert
(m²/h)]],0)</f>
        <v>0</v>
      </c>
      <c r="R48" s="125">
        <f>IFERROR(Tabelle1325[[#This Row],[Reinigungs-
zeit
(h/Jahr)]]*Tabelle1325[[#This Row],[Stunden-verr.-satz
(€)]],0)</f>
        <v>0</v>
      </c>
    </row>
    <row r="49" spans="1:18" ht="15" x14ac:dyDescent="0.4">
      <c r="A49" s="117">
        <v>43</v>
      </c>
      <c r="B49" s="127" t="s">
        <v>348</v>
      </c>
      <c r="C49" s="131" t="s">
        <v>340</v>
      </c>
      <c r="D49" s="133"/>
      <c r="E49" s="138" t="s">
        <v>341</v>
      </c>
      <c r="F49" s="134" t="s">
        <v>378</v>
      </c>
      <c r="G49" s="136" t="s">
        <v>509</v>
      </c>
      <c r="H49" s="138" t="s">
        <v>141</v>
      </c>
      <c r="I49" s="137">
        <v>2.0499999999999998</v>
      </c>
      <c r="J49" s="120"/>
      <c r="K49" s="121" t="s">
        <v>542</v>
      </c>
      <c r="L49" s="120" t="s">
        <v>540</v>
      </c>
      <c r="M49" s="120">
        <v>1</v>
      </c>
      <c r="N49" s="122" t="e">
        <f>'STVS Grundreinigung'!$F$66</f>
        <v>#DIV/0!</v>
      </c>
      <c r="O49" s="123"/>
      <c r="P49" s="124">
        <f>Tabelle1325[[#This Row],[Boden-
fläche
(m²)]]*Tabelle1325[[#This Row],[Reinigungs-
tage/Jahr]]</f>
        <v>2.0499999999999998</v>
      </c>
      <c r="Q49" s="124">
        <f>IFERROR(Tabelle1325[[#This Row],[Reinigungs-
fläche
(m²/Jahr)]]/Tabelle1325[[#This Row],[Richtwert
(m²/h)]],0)</f>
        <v>0</v>
      </c>
      <c r="R49" s="125">
        <f>IFERROR(Tabelle1325[[#This Row],[Reinigungs-
zeit
(h/Jahr)]]*Tabelle1325[[#This Row],[Stunden-verr.-satz
(€)]],0)</f>
        <v>0</v>
      </c>
    </row>
    <row r="50" spans="1:18" ht="15" x14ac:dyDescent="0.4">
      <c r="A50" s="117">
        <v>44</v>
      </c>
      <c r="B50" s="127" t="s">
        <v>348</v>
      </c>
      <c r="C50" s="131" t="s">
        <v>340</v>
      </c>
      <c r="D50" s="133"/>
      <c r="E50" s="138" t="s">
        <v>341</v>
      </c>
      <c r="F50" s="134" t="s">
        <v>379</v>
      </c>
      <c r="G50" s="138" t="s">
        <v>380</v>
      </c>
      <c r="H50" s="138" t="s">
        <v>141</v>
      </c>
      <c r="I50" s="137">
        <v>4.1900000000000004</v>
      </c>
      <c r="J50" s="120"/>
      <c r="K50" s="121" t="s">
        <v>542</v>
      </c>
      <c r="L50" s="120" t="s">
        <v>540</v>
      </c>
      <c r="M50" s="120">
        <v>1</v>
      </c>
      <c r="N50" s="122" t="e">
        <f>'STVS Grundreinigung'!$F$66</f>
        <v>#DIV/0!</v>
      </c>
      <c r="O50" s="123"/>
      <c r="P50" s="124">
        <f>Tabelle1325[[#This Row],[Boden-
fläche
(m²)]]*Tabelle1325[[#This Row],[Reinigungs-
tage/Jahr]]</f>
        <v>4.1900000000000004</v>
      </c>
      <c r="Q50" s="124">
        <f>IFERROR(Tabelle1325[[#This Row],[Reinigungs-
fläche
(m²/Jahr)]]/Tabelle1325[[#This Row],[Richtwert
(m²/h)]],0)</f>
        <v>0</v>
      </c>
      <c r="R50" s="125">
        <f>IFERROR(Tabelle1325[[#This Row],[Reinigungs-
zeit
(h/Jahr)]]*Tabelle1325[[#This Row],[Stunden-verr.-satz
(€)]],0)</f>
        <v>0</v>
      </c>
    </row>
    <row r="51" spans="1:18" ht="15" x14ac:dyDescent="0.4">
      <c r="A51" s="117">
        <v>45</v>
      </c>
      <c r="B51" s="127" t="s">
        <v>348</v>
      </c>
      <c r="C51" s="131" t="s">
        <v>340</v>
      </c>
      <c r="D51" s="133"/>
      <c r="E51" s="138" t="s">
        <v>341</v>
      </c>
      <c r="F51" s="134" t="s">
        <v>381</v>
      </c>
      <c r="G51" s="138" t="s">
        <v>382</v>
      </c>
      <c r="H51" s="138" t="s">
        <v>141</v>
      </c>
      <c r="I51" s="137">
        <v>2.89</v>
      </c>
      <c r="J51" s="120"/>
      <c r="K51" s="121" t="s">
        <v>542</v>
      </c>
      <c r="L51" s="120" t="s">
        <v>540</v>
      </c>
      <c r="M51" s="120">
        <v>1</v>
      </c>
      <c r="N51" s="122" t="e">
        <f>'STVS Grundreinigung'!$F$66</f>
        <v>#DIV/0!</v>
      </c>
      <c r="O51" s="123"/>
      <c r="P51" s="124">
        <f>Tabelle1325[[#This Row],[Boden-
fläche
(m²)]]*Tabelle1325[[#This Row],[Reinigungs-
tage/Jahr]]</f>
        <v>2.89</v>
      </c>
      <c r="Q51" s="124">
        <f>IFERROR(Tabelle1325[[#This Row],[Reinigungs-
fläche
(m²/Jahr)]]/Tabelle1325[[#This Row],[Richtwert
(m²/h)]],0)</f>
        <v>0</v>
      </c>
      <c r="R51" s="125">
        <f>IFERROR(Tabelle1325[[#This Row],[Reinigungs-
zeit
(h/Jahr)]]*Tabelle1325[[#This Row],[Stunden-verr.-satz
(€)]],0)</f>
        <v>0</v>
      </c>
    </row>
    <row r="52" spans="1:18" ht="15" x14ac:dyDescent="0.4">
      <c r="A52" s="117">
        <v>46</v>
      </c>
      <c r="B52" s="127" t="s">
        <v>348</v>
      </c>
      <c r="C52" s="131" t="s">
        <v>340</v>
      </c>
      <c r="D52" s="133"/>
      <c r="E52" s="138" t="s">
        <v>341</v>
      </c>
      <c r="F52" s="134" t="s">
        <v>383</v>
      </c>
      <c r="G52" s="138" t="s">
        <v>384</v>
      </c>
      <c r="H52" s="138" t="s">
        <v>181</v>
      </c>
      <c r="I52" s="137">
        <v>11.73</v>
      </c>
      <c r="J52" s="120"/>
      <c r="K52" s="121" t="s">
        <v>542</v>
      </c>
      <c r="L52" s="120" t="s">
        <v>540</v>
      </c>
      <c r="M52" s="120">
        <v>1</v>
      </c>
      <c r="N52" s="122" t="e">
        <f>'STVS Grundreinigung'!$F$66</f>
        <v>#DIV/0!</v>
      </c>
      <c r="O52" s="123"/>
      <c r="P52" s="124">
        <f>Tabelle1325[[#This Row],[Boden-
fläche
(m²)]]*Tabelle1325[[#This Row],[Reinigungs-
tage/Jahr]]</f>
        <v>11.73</v>
      </c>
      <c r="Q52" s="124">
        <f>IFERROR(Tabelle1325[[#This Row],[Reinigungs-
fläche
(m²/Jahr)]]/Tabelle1325[[#This Row],[Richtwert
(m²/h)]],0)</f>
        <v>0</v>
      </c>
      <c r="R52" s="125">
        <f>IFERROR(Tabelle1325[[#This Row],[Reinigungs-
zeit
(h/Jahr)]]*Tabelle1325[[#This Row],[Stunden-verr.-satz
(€)]],0)</f>
        <v>0</v>
      </c>
    </row>
    <row r="53" spans="1:18" ht="15" x14ac:dyDescent="0.4">
      <c r="A53" s="117">
        <v>47</v>
      </c>
      <c r="B53" s="127" t="s">
        <v>348</v>
      </c>
      <c r="C53" s="131" t="s">
        <v>340</v>
      </c>
      <c r="D53" s="133"/>
      <c r="E53" s="138" t="s">
        <v>342</v>
      </c>
      <c r="F53" s="134" t="s">
        <v>179</v>
      </c>
      <c r="G53" s="138" t="s">
        <v>179</v>
      </c>
      <c r="H53" s="138" t="s">
        <v>181</v>
      </c>
      <c r="I53" s="137">
        <v>143.72999999999999</v>
      </c>
      <c r="J53" s="120"/>
      <c r="K53" s="121" t="s">
        <v>542</v>
      </c>
      <c r="L53" s="120" t="s">
        <v>540</v>
      </c>
      <c r="M53" s="120">
        <v>1</v>
      </c>
      <c r="N53" s="122" t="e">
        <f>'STVS Grundreinigung'!$F$66</f>
        <v>#DIV/0!</v>
      </c>
      <c r="O53" s="123"/>
      <c r="P53" s="124">
        <f>Tabelle1325[[#This Row],[Boden-
fläche
(m²)]]*Tabelle1325[[#This Row],[Reinigungs-
tage/Jahr]]</f>
        <v>143.72999999999999</v>
      </c>
      <c r="Q53" s="124">
        <f>IFERROR(Tabelle1325[[#This Row],[Reinigungs-
fläche
(m²/Jahr)]]/Tabelle1325[[#This Row],[Richtwert
(m²/h)]],0)</f>
        <v>0</v>
      </c>
      <c r="R53" s="125">
        <f>IFERROR(Tabelle1325[[#This Row],[Reinigungs-
zeit
(h/Jahr)]]*Tabelle1325[[#This Row],[Stunden-verr.-satz
(€)]],0)</f>
        <v>0</v>
      </c>
    </row>
    <row r="54" spans="1:18" ht="15" x14ac:dyDescent="0.4">
      <c r="A54" s="117">
        <v>48</v>
      </c>
      <c r="B54" s="127" t="s">
        <v>348</v>
      </c>
      <c r="C54" s="131" t="s">
        <v>340</v>
      </c>
      <c r="D54" s="133"/>
      <c r="E54" s="138" t="s">
        <v>342</v>
      </c>
      <c r="F54" s="134" t="s">
        <v>385</v>
      </c>
      <c r="G54" s="138" t="s">
        <v>190</v>
      </c>
      <c r="H54" s="138" t="s">
        <v>181</v>
      </c>
      <c r="I54" s="137">
        <v>29</v>
      </c>
      <c r="J54" s="120"/>
      <c r="K54" s="121" t="s">
        <v>542</v>
      </c>
      <c r="L54" s="120" t="s">
        <v>540</v>
      </c>
      <c r="M54" s="120">
        <v>1</v>
      </c>
      <c r="N54" s="122" t="e">
        <f>'STVS Grundreinigung'!$F$66</f>
        <v>#DIV/0!</v>
      </c>
      <c r="O54" s="123"/>
      <c r="P54" s="124">
        <f>Tabelle1325[[#This Row],[Boden-
fläche
(m²)]]*Tabelle1325[[#This Row],[Reinigungs-
tage/Jahr]]</f>
        <v>29</v>
      </c>
      <c r="Q54" s="124">
        <f>IFERROR(Tabelle1325[[#This Row],[Reinigungs-
fläche
(m²/Jahr)]]/Tabelle1325[[#This Row],[Richtwert
(m²/h)]],0)</f>
        <v>0</v>
      </c>
      <c r="R54" s="125">
        <f>IFERROR(Tabelle1325[[#This Row],[Reinigungs-
zeit
(h/Jahr)]]*Tabelle1325[[#This Row],[Stunden-verr.-satz
(€)]],0)</f>
        <v>0</v>
      </c>
    </row>
    <row r="55" spans="1:18" ht="15" x14ac:dyDescent="0.4">
      <c r="A55" s="117">
        <v>49</v>
      </c>
      <c r="B55" s="127" t="s">
        <v>348</v>
      </c>
      <c r="C55" s="131" t="s">
        <v>340</v>
      </c>
      <c r="D55" s="133"/>
      <c r="E55" s="138" t="s">
        <v>342</v>
      </c>
      <c r="F55" s="134" t="s">
        <v>386</v>
      </c>
      <c r="G55" s="138" t="s">
        <v>190</v>
      </c>
      <c r="H55" s="138" t="s">
        <v>181</v>
      </c>
      <c r="I55" s="137">
        <v>26</v>
      </c>
      <c r="J55" s="120"/>
      <c r="K55" s="121" t="s">
        <v>542</v>
      </c>
      <c r="L55" s="120" t="s">
        <v>540</v>
      </c>
      <c r="M55" s="120">
        <v>1</v>
      </c>
      <c r="N55" s="122" t="e">
        <f>'STVS Grundreinigung'!$F$66</f>
        <v>#DIV/0!</v>
      </c>
      <c r="O55" s="123"/>
      <c r="P55" s="124">
        <f>Tabelle1325[[#This Row],[Boden-
fläche
(m²)]]*Tabelle1325[[#This Row],[Reinigungs-
tage/Jahr]]</f>
        <v>26</v>
      </c>
      <c r="Q55" s="124">
        <f>IFERROR(Tabelle1325[[#This Row],[Reinigungs-
fläche
(m²/Jahr)]]/Tabelle1325[[#This Row],[Richtwert
(m²/h)]],0)</f>
        <v>0</v>
      </c>
      <c r="R55" s="125">
        <f>IFERROR(Tabelle1325[[#This Row],[Reinigungs-
zeit
(h/Jahr)]]*Tabelle1325[[#This Row],[Stunden-verr.-satz
(€)]],0)</f>
        <v>0</v>
      </c>
    </row>
    <row r="56" spans="1:18" ht="15" x14ac:dyDescent="0.4">
      <c r="A56" s="117">
        <v>50</v>
      </c>
      <c r="B56" s="127" t="s">
        <v>348</v>
      </c>
      <c r="C56" s="131" t="s">
        <v>340</v>
      </c>
      <c r="D56" s="133"/>
      <c r="E56" s="138" t="s">
        <v>342</v>
      </c>
      <c r="F56" s="134" t="s">
        <v>387</v>
      </c>
      <c r="G56" s="138" t="s">
        <v>190</v>
      </c>
      <c r="H56" s="138" t="s">
        <v>181</v>
      </c>
      <c r="I56" s="137">
        <v>13</v>
      </c>
      <c r="J56" s="120"/>
      <c r="K56" s="121" t="s">
        <v>542</v>
      </c>
      <c r="L56" s="120" t="s">
        <v>540</v>
      </c>
      <c r="M56" s="120">
        <v>1</v>
      </c>
      <c r="N56" s="122" t="e">
        <f>'STVS Grundreinigung'!$F$66</f>
        <v>#DIV/0!</v>
      </c>
      <c r="O56" s="123"/>
      <c r="P56" s="124">
        <f>Tabelle1325[[#This Row],[Boden-
fläche
(m²)]]*Tabelle1325[[#This Row],[Reinigungs-
tage/Jahr]]</f>
        <v>13</v>
      </c>
      <c r="Q56" s="124">
        <f>IFERROR(Tabelle1325[[#This Row],[Reinigungs-
fläche
(m²/Jahr)]]/Tabelle1325[[#This Row],[Richtwert
(m²/h)]],0)</f>
        <v>0</v>
      </c>
      <c r="R56" s="125">
        <f>IFERROR(Tabelle1325[[#This Row],[Reinigungs-
zeit
(h/Jahr)]]*Tabelle1325[[#This Row],[Stunden-verr.-satz
(€)]],0)</f>
        <v>0</v>
      </c>
    </row>
    <row r="57" spans="1:18" ht="15" x14ac:dyDescent="0.4">
      <c r="A57" s="117">
        <v>51</v>
      </c>
      <c r="B57" s="127" t="s">
        <v>348</v>
      </c>
      <c r="C57" s="131" t="s">
        <v>340</v>
      </c>
      <c r="D57" s="133"/>
      <c r="E57" s="138" t="s">
        <v>342</v>
      </c>
      <c r="F57" s="134" t="s">
        <v>388</v>
      </c>
      <c r="G57" s="138" t="s">
        <v>190</v>
      </c>
      <c r="H57" s="138" t="s">
        <v>181</v>
      </c>
      <c r="I57" s="137">
        <v>27</v>
      </c>
      <c r="J57" s="120"/>
      <c r="K57" s="121" t="s">
        <v>542</v>
      </c>
      <c r="L57" s="120" t="s">
        <v>540</v>
      </c>
      <c r="M57" s="120">
        <v>1</v>
      </c>
      <c r="N57" s="122" t="e">
        <f>'STVS Grundreinigung'!$F$66</f>
        <v>#DIV/0!</v>
      </c>
      <c r="O57" s="123"/>
      <c r="P57" s="124">
        <f>Tabelle1325[[#This Row],[Boden-
fläche
(m²)]]*Tabelle1325[[#This Row],[Reinigungs-
tage/Jahr]]</f>
        <v>27</v>
      </c>
      <c r="Q57" s="124">
        <f>IFERROR(Tabelle1325[[#This Row],[Reinigungs-
fläche
(m²/Jahr)]]/Tabelle1325[[#This Row],[Richtwert
(m²/h)]],0)</f>
        <v>0</v>
      </c>
      <c r="R57" s="125">
        <f>IFERROR(Tabelle1325[[#This Row],[Reinigungs-
zeit
(h/Jahr)]]*Tabelle1325[[#This Row],[Stunden-verr.-satz
(€)]],0)</f>
        <v>0</v>
      </c>
    </row>
    <row r="58" spans="1:18" ht="15" x14ac:dyDescent="0.4">
      <c r="A58" s="117">
        <v>52</v>
      </c>
      <c r="B58" s="127" t="s">
        <v>348</v>
      </c>
      <c r="C58" s="131" t="s">
        <v>340</v>
      </c>
      <c r="D58" s="133"/>
      <c r="E58" s="138" t="s">
        <v>342</v>
      </c>
      <c r="F58" s="134" t="s">
        <v>389</v>
      </c>
      <c r="G58" s="138" t="s">
        <v>190</v>
      </c>
      <c r="H58" s="138" t="s">
        <v>181</v>
      </c>
      <c r="I58" s="137">
        <v>24</v>
      </c>
      <c r="J58" s="120"/>
      <c r="K58" s="121" t="s">
        <v>542</v>
      </c>
      <c r="L58" s="120" t="s">
        <v>540</v>
      </c>
      <c r="M58" s="120">
        <v>1</v>
      </c>
      <c r="N58" s="122" t="e">
        <f>'STVS Grundreinigung'!$F$66</f>
        <v>#DIV/0!</v>
      </c>
      <c r="O58" s="123"/>
      <c r="P58" s="124">
        <f>Tabelle1325[[#This Row],[Boden-
fläche
(m²)]]*Tabelle1325[[#This Row],[Reinigungs-
tage/Jahr]]</f>
        <v>24</v>
      </c>
      <c r="Q58" s="124">
        <f>IFERROR(Tabelle1325[[#This Row],[Reinigungs-
fläche
(m²/Jahr)]]/Tabelle1325[[#This Row],[Richtwert
(m²/h)]],0)</f>
        <v>0</v>
      </c>
      <c r="R58" s="125">
        <f>IFERROR(Tabelle1325[[#This Row],[Reinigungs-
zeit
(h/Jahr)]]*Tabelle1325[[#This Row],[Stunden-verr.-satz
(€)]],0)</f>
        <v>0</v>
      </c>
    </row>
    <row r="59" spans="1:18" ht="15" x14ac:dyDescent="0.4">
      <c r="A59" s="117">
        <v>53</v>
      </c>
      <c r="B59" s="127" t="s">
        <v>348</v>
      </c>
      <c r="C59" s="131" t="s">
        <v>340</v>
      </c>
      <c r="D59" s="133"/>
      <c r="E59" s="138" t="s">
        <v>342</v>
      </c>
      <c r="F59" s="134" t="s">
        <v>390</v>
      </c>
      <c r="G59" s="138" t="s">
        <v>190</v>
      </c>
      <c r="H59" s="138" t="s">
        <v>181</v>
      </c>
      <c r="I59" s="137">
        <v>16</v>
      </c>
      <c r="J59" s="120"/>
      <c r="K59" s="121" t="s">
        <v>542</v>
      </c>
      <c r="L59" s="120" t="s">
        <v>540</v>
      </c>
      <c r="M59" s="120">
        <v>1</v>
      </c>
      <c r="N59" s="122" t="e">
        <f>'STVS Grundreinigung'!$F$66</f>
        <v>#DIV/0!</v>
      </c>
      <c r="O59" s="123"/>
      <c r="P59" s="124">
        <f>Tabelle1325[[#This Row],[Boden-
fläche
(m²)]]*Tabelle1325[[#This Row],[Reinigungs-
tage/Jahr]]</f>
        <v>16</v>
      </c>
      <c r="Q59" s="124">
        <f>IFERROR(Tabelle1325[[#This Row],[Reinigungs-
fläche
(m²/Jahr)]]/Tabelle1325[[#This Row],[Richtwert
(m²/h)]],0)</f>
        <v>0</v>
      </c>
      <c r="R59" s="125">
        <f>IFERROR(Tabelle1325[[#This Row],[Reinigungs-
zeit
(h/Jahr)]]*Tabelle1325[[#This Row],[Stunden-verr.-satz
(€)]],0)</f>
        <v>0</v>
      </c>
    </row>
    <row r="60" spans="1:18" ht="15" x14ac:dyDescent="0.4">
      <c r="A60" s="117">
        <v>54</v>
      </c>
      <c r="B60" s="127" t="s">
        <v>348</v>
      </c>
      <c r="C60" s="131" t="s">
        <v>340</v>
      </c>
      <c r="D60" s="133"/>
      <c r="E60" s="138" t="s">
        <v>342</v>
      </c>
      <c r="F60" s="134" t="s">
        <v>391</v>
      </c>
      <c r="G60" s="138" t="s">
        <v>190</v>
      </c>
      <c r="H60" s="138" t="s">
        <v>181</v>
      </c>
      <c r="I60" s="137">
        <v>10</v>
      </c>
      <c r="J60" s="120"/>
      <c r="K60" s="121" t="s">
        <v>542</v>
      </c>
      <c r="L60" s="120" t="s">
        <v>540</v>
      </c>
      <c r="M60" s="120">
        <v>1</v>
      </c>
      <c r="N60" s="122" t="e">
        <f>'STVS Grundreinigung'!$F$66</f>
        <v>#DIV/0!</v>
      </c>
      <c r="O60" s="123"/>
      <c r="P60" s="124">
        <f>Tabelle1325[[#This Row],[Boden-
fläche
(m²)]]*Tabelle1325[[#This Row],[Reinigungs-
tage/Jahr]]</f>
        <v>10</v>
      </c>
      <c r="Q60" s="124">
        <f>IFERROR(Tabelle1325[[#This Row],[Reinigungs-
fläche
(m²/Jahr)]]/Tabelle1325[[#This Row],[Richtwert
(m²/h)]],0)</f>
        <v>0</v>
      </c>
      <c r="R60" s="125">
        <f>IFERROR(Tabelle1325[[#This Row],[Reinigungs-
zeit
(h/Jahr)]]*Tabelle1325[[#This Row],[Stunden-verr.-satz
(€)]],0)</f>
        <v>0</v>
      </c>
    </row>
    <row r="61" spans="1:18" ht="15" x14ac:dyDescent="0.4">
      <c r="A61" s="117">
        <v>55</v>
      </c>
      <c r="B61" s="127" t="s">
        <v>348</v>
      </c>
      <c r="C61" s="131" t="s">
        <v>340</v>
      </c>
      <c r="D61" s="133"/>
      <c r="E61" s="138" t="s">
        <v>342</v>
      </c>
      <c r="F61" s="134" t="s">
        <v>392</v>
      </c>
      <c r="G61" s="138" t="s">
        <v>190</v>
      </c>
      <c r="H61" s="138" t="s">
        <v>181</v>
      </c>
      <c r="I61" s="137">
        <v>20</v>
      </c>
      <c r="J61" s="120"/>
      <c r="K61" s="121" t="s">
        <v>542</v>
      </c>
      <c r="L61" s="120" t="s">
        <v>540</v>
      </c>
      <c r="M61" s="120">
        <v>1</v>
      </c>
      <c r="N61" s="122" t="e">
        <f>'STVS Grundreinigung'!$F$66</f>
        <v>#DIV/0!</v>
      </c>
      <c r="O61" s="123"/>
      <c r="P61" s="124">
        <f>Tabelle1325[[#This Row],[Boden-
fläche
(m²)]]*Tabelle1325[[#This Row],[Reinigungs-
tage/Jahr]]</f>
        <v>20</v>
      </c>
      <c r="Q61" s="124">
        <f>IFERROR(Tabelle1325[[#This Row],[Reinigungs-
fläche
(m²/Jahr)]]/Tabelle1325[[#This Row],[Richtwert
(m²/h)]],0)</f>
        <v>0</v>
      </c>
      <c r="R61" s="125">
        <f>IFERROR(Tabelle1325[[#This Row],[Reinigungs-
zeit
(h/Jahr)]]*Tabelle1325[[#This Row],[Stunden-verr.-satz
(€)]],0)</f>
        <v>0</v>
      </c>
    </row>
    <row r="62" spans="1:18" ht="15" x14ac:dyDescent="0.4">
      <c r="A62" s="117">
        <v>56</v>
      </c>
      <c r="B62" s="127" t="s">
        <v>348</v>
      </c>
      <c r="C62" s="131" t="s">
        <v>340</v>
      </c>
      <c r="D62" s="133"/>
      <c r="E62" s="138" t="s">
        <v>342</v>
      </c>
      <c r="F62" s="134" t="s">
        <v>391</v>
      </c>
      <c r="G62" s="138" t="s">
        <v>190</v>
      </c>
      <c r="H62" s="138" t="s">
        <v>181</v>
      </c>
      <c r="I62" s="137">
        <v>21</v>
      </c>
      <c r="J62" s="120"/>
      <c r="K62" s="121" t="s">
        <v>542</v>
      </c>
      <c r="L62" s="120" t="s">
        <v>540</v>
      </c>
      <c r="M62" s="120">
        <v>1</v>
      </c>
      <c r="N62" s="122" t="e">
        <f>'STVS Grundreinigung'!$F$66</f>
        <v>#DIV/0!</v>
      </c>
      <c r="O62" s="123"/>
      <c r="P62" s="124">
        <f>Tabelle1325[[#This Row],[Boden-
fläche
(m²)]]*Tabelle1325[[#This Row],[Reinigungs-
tage/Jahr]]</f>
        <v>21</v>
      </c>
      <c r="Q62" s="124">
        <f>IFERROR(Tabelle1325[[#This Row],[Reinigungs-
fläche
(m²/Jahr)]]/Tabelle1325[[#This Row],[Richtwert
(m²/h)]],0)</f>
        <v>0</v>
      </c>
      <c r="R62" s="125">
        <f>IFERROR(Tabelle1325[[#This Row],[Reinigungs-
zeit
(h/Jahr)]]*Tabelle1325[[#This Row],[Stunden-verr.-satz
(€)]],0)</f>
        <v>0</v>
      </c>
    </row>
    <row r="63" spans="1:18" ht="15" x14ac:dyDescent="0.4">
      <c r="A63" s="117">
        <v>57</v>
      </c>
      <c r="B63" s="127" t="s">
        <v>348</v>
      </c>
      <c r="C63" s="131" t="s">
        <v>340</v>
      </c>
      <c r="D63" s="133"/>
      <c r="E63" s="138" t="s">
        <v>342</v>
      </c>
      <c r="F63" s="134" t="s">
        <v>392</v>
      </c>
      <c r="G63" s="138" t="s">
        <v>190</v>
      </c>
      <c r="H63" s="138" t="s">
        <v>181</v>
      </c>
      <c r="I63" s="137">
        <v>20</v>
      </c>
      <c r="J63" s="120"/>
      <c r="K63" s="121" t="s">
        <v>542</v>
      </c>
      <c r="L63" s="120" t="s">
        <v>540</v>
      </c>
      <c r="M63" s="120">
        <v>1</v>
      </c>
      <c r="N63" s="122" t="e">
        <f>'STVS Grundreinigung'!$F$66</f>
        <v>#DIV/0!</v>
      </c>
      <c r="O63" s="123"/>
      <c r="P63" s="124">
        <f>Tabelle1325[[#This Row],[Boden-
fläche
(m²)]]*Tabelle1325[[#This Row],[Reinigungs-
tage/Jahr]]</f>
        <v>20</v>
      </c>
      <c r="Q63" s="124">
        <f>IFERROR(Tabelle1325[[#This Row],[Reinigungs-
fläche
(m²/Jahr)]]/Tabelle1325[[#This Row],[Richtwert
(m²/h)]],0)</f>
        <v>0</v>
      </c>
      <c r="R63" s="125">
        <f>IFERROR(Tabelle1325[[#This Row],[Reinigungs-
zeit
(h/Jahr)]]*Tabelle1325[[#This Row],[Stunden-verr.-satz
(€)]],0)</f>
        <v>0</v>
      </c>
    </row>
    <row r="64" spans="1:18" ht="15" x14ac:dyDescent="0.4">
      <c r="A64" s="117">
        <v>58</v>
      </c>
      <c r="B64" s="127" t="s">
        <v>348</v>
      </c>
      <c r="C64" s="131" t="s">
        <v>340</v>
      </c>
      <c r="D64" s="133"/>
      <c r="E64" s="138" t="s">
        <v>342</v>
      </c>
      <c r="F64" s="134" t="s">
        <v>393</v>
      </c>
      <c r="G64" s="138" t="s">
        <v>190</v>
      </c>
      <c r="H64" s="138" t="s">
        <v>181</v>
      </c>
      <c r="I64" s="137">
        <v>21</v>
      </c>
      <c r="J64" s="120"/>
      <c r="K64" s="121" t="s">
        <v>542</v>
      </c>
      <c r="L64" s="120" t="s">
        <v>540</v>
      </c>
      <c r="M64" s="120">
        <v>1</v>
      </c>
      <c r="N64" s="122" t="e">
        <f>'STVS Grundreinigung'!$F$66</f>
        <v>#DIV/0!</v>
      </c>
      <c r="O64" s="123"/>
      <c r="P64" s="124">
        <f>Tabelle1325[[#This Row],[Boden-
fläche
(m²)]]*Tabelle1325[[#This Row],[Reinigungs-
tage/Jahr]]</f>
        <v>21</v>
      </c>
      <c r="Q64" s="124">
        <f>IFERROR(Tabelle1325[[#This Row],[Reinigungs-
fläche
(m²/Jahr)]]/Tabelle1325[[#This Row],[Richtwert
(m²/h)]],0)</f>
        <v>0</v>
      </c>
      <c r="R64" s="125">
        <f>IFERROR(Tabelle1325[[#This Row],[Reinigungs-
zeit
(h/Jahr)]]*Tabelle1325[[#This Row],[Stunden-verr.-satz
(€)]],0)</f>
        <v>0</v>
      </c>
    </row>
    <row r="65" spans="1:18" ht="15" x14ac:dyDescent="0.4">
      <c r="A65" s="117">
        <v>59</v>
      </c>
      <c r="B65" s="127" t="s">
        <v>348</v>
      </c>
      <c r="C65" s="131" t="s">
        <v>340</v>
      </c>
      <c r="D65" s="133"/>
      <c r="E65" s="138" t="s">
        <v>342</v>
      </c>
      <c r="F65" s="134" t="s">
        <v>73</v>
      </c>
      <c r="G65" s="138" t="s">
        <v>190</v>
      </c>
      <c r="H65" s="138" t="s">
        <v>181</v>
      </c>
      <c r="I65" s="137">
        <v>19</v>
      </c>
      <c r="J65" s="120"/>
      <c r="K65" s="121" t="s">
        <v>542</v>
      </c>
      <c r="L65" s="120" t="s">
        <v>540</v>
      </c>
      <c r="M65" s="120">
        <v>1</v>
      </c>
      <c r="N65" s="122" t="e">
        <f>'STVS Grundreinigung'!$F$66</f>
        <v>#DIV/0!</v>
      </c>
      <c r="O65" s="123"/>
      <c r="P65" s="124">
        <f>Tabelle1325[[#This Row],[Boden-
fläche
(m²)]]*Tabelle1325[[#This Row],[Reinigungs-
tage/Jahr]]</f>
        <v>19</v>
      </c>
      <c r="Q65" s="124">
        <f>IFERROR(Tabelle1325[[#This Row],[Reinigungs-
fläche
(m²/Jahr)]]/Tabelle1325[[#This Row],[Richtwert
(m²/h)]],0)</f>
        <v>0</v>
      </c>
      <c r="R65" s="125">
        <f>IFERROR(Tabelle1325[[#This Row],[Reinigungs-
zeit
(h/Jahr)]]*Tabelle1325[[#This Row],[Stunden-verr.-satz
(€)]],0)</f>
        <v>0</v>
      </c>
    </row>
    <row r="66" spans="1:18" ht="15" x14ac:dyDescent="0.4">
      <c r="A66" s="117">
        <v>60</v>
      </c>
      <c r="B66" s="127" t="s">
        <v>348</v>
      </c>
      <c r="C66" s="131" t="s">
        <v>340</v>
      </c>
      <c r="D66" s="133"/>
      <c r="E66" s="138" t="s">
        <v>342</v>
      </c>
      <c r="F66" s="134" t="s">
        <v>394</v>
      </c>
      <c r="G66" s="138" t="s">
        <v>190</v>
      </c>
      <c r="H66" s="138" t="s">
        <v>181</v>
      </c>
      <c r="I66" s="137">
        <v>26</v>
      </c>
      <c r="J66" s="120"/>
      <c r="K66" s="121" t="s">
        <v>542</v>
      </c>
      <c r="L66" s="120" t="s">
        <v>540</v>
      </c>
      <c r="M66" s="120">
        <v>1</v>
      </c>
      <c r="N66" s="122" t="e">
        <f>'STVS Grundreinigung'!$F$66</f>
        <v>#DIV/0!</v>
      </c>
      <c r="O66" s="123"/>
      <c r="P66" s="124">
        <f>Tabelle1325[[#This Row],[Boden-
fläche
(m²)]]*Tabelle1325[[#This Row],[Reinigungs-
tage/Jahr]]</f>
        <v>26</v>
      </c>
      <c r="Q66" s="124">
        <f>IFERROR(Tabelle1325[[#This Row],[Reinigungs-
fläche
(m²/Jahr)]]/Tabelle1325[[#This Row],[Richtwert
(m²/h)]],0)</f>
        <v>0</v>
      </c>
      <c r="R66" s="125">
        <f>IFERROR(Tabelle1325[[#This Row],[Reinigungs-
zeit
(h/Jahr)]]*Tabelle1325[[#This Row],[Stunden-verr.-satz
(€)]],0)</f>
        <v>0</v>
      </c>
    </row>
    <row r="67" spans="1:18" ht="15" x14ac:dyDescent="0.4">
      <c r="A67" s="117">
        <v>61</v>
      </c>
      <c r="B67" s="127" t="s">
        <v>348</v>
      </c>
      <c r="C67" s="131" t="s">
        <v>340</v>
      </c>
      <c r="D67" s="133"/>
      <c r="E67" s="138" t="s">
        <v>342</v>
      </c>
      <c r="F67" s="134" t="s">
        <v>395</v>
      </c>
      <c r="G67" s="138" t="s">
        <v>190</v>
      </c>
      <c r="H67" s="138" t="s">
        <v>181</v>
      </c>
      <c r="I67" s="137">
        <v>13</v>
      </c>
      <c r="J67" s="120"/>
      <c r="K67" s="121" t="s">
        <v>542</v>
      </c>
      <c r="L67" s="120" t="s">
        <v>540</v>
      </c>
      <c r="M67" s="120">
        <v>1</v>
      </c>
      <c r="N67" s="122" t="e">
        <f>'STVS Grundreinigung'!$F$66</f>
        <v>#DIV/0!</v>
      </c>
      <c r="O67" s="123"/>
      <c r="P67" s="124">
        <f>Tabelle1325[[#This Row],[Boden-
fläche
(m²)]]*Tabelle1325[[#This Row],[Reinigungs-
tage/Jahr]]</f>
        <v>13</v>
      </c>
      <c r="Q67" s="124">
        <f>IFERROR(Tabelle1325[[#This Row],[Reinigungs-
fläche
(m²/Jahr)]]/Tabelle1325[[#This Row],[Richtwert
(m²/h)]],0)</f>
        <v>0</v>
      </c>
      <c r="R67" s="125">
        <f>IFERROR(Tabelle1325[[#This Row],[Reinigungs-
zeit
(h/Jahr)]]*Tabelle1325[[#This Row],[Stunden-verr.-satz
(€)]],0)</f>
        <v>0</v>
      </c>
    </row>
    <row r="68" spans="1:18" ht="15" x14ac:dyDescent="0.4">
      <c r="A68" s="117">
        <v>62</v>
      </c>
      <c r="B68" s="127" t="s">
        <v>348</v>
      </c>
      <c r="C68" s="131" t="s">
        <v>340</v>
      </c>
      <c r="D68" s="133"/>
      <c r="E68" s="138" t="s">
        <v>342</v>
      </c>
      <c r="F68" s="139" t="s">
        <v>510</v>
      </c>
      <c r="G68" s="138" t="s">
        <v>190</v>
      </c>
      <c r="H68" s="138" t="s">
        <v>181</v>
      </c>
      <c r="I68" s="137">
        <v>26</v>
      </c>
      <c r="J68" s="120"/>
      <c r="K68" s="121" t="s">
        <v>542</v>
      </c>
      <c r="L68" s="120" t="s">
        <v>540</v>
      </c>
      <c r="M68" s="120">
        <v>1</v>
      </c>
      <c r="N68" s="122" t="e">
        <f>'STVS Grundreinigung'!$F$66</f>
        <v>#DIV/0!</v>
      </c>
      <c r="O68" s="123"/>
      <c r="P68" s="124">
        <f>Tabelle1325[[#This Row],[Boden-
fläche
(m²)]]*Tabelle1325[[#This Row],[Reinigungs-
tage/Jahr]]</f>
        <v>26</v>
      </c>
      <c r="Q68" s="124">
        <f>IFERROR(Tabelle1325[[#This Row],[Reinigungs-
fläche
(m²/Jahr)]]/Tabelle1325[[#This Row],[Richtwert
(m²/h)]],0)</f>
        <v>0</v>
      </c>
      <c r="R68" s="125">
        <f>IFERROR(Tabelle1325[[#This Row],[Reinigungs-
zeit
(h/Jahr)]]*Tabelle1325[[#This Row],[Stunden-verr.-satz
(€)]],0)</f>
        <v>0</v>
      </c>
    </row>
    <row r="69" spans="1:18" ht="15" x14ac:dyDescent="0.4">
      <c r="A69" s="117">
        <v>63</v>
      </c>
      <c r="B69" s="127" t="s">
        <v>348</v>
      </c>
      <c r="C69" s="131" t="s">
        <v>340</v>
      </c>
      <c r="D69" s="133"/>
      <c r="E69" s="138" t="s">
        <v>342</v>
      </c>
      <c r="F69" s="134" t="s">
        <v>396</v>
      </c>
      <c r="G69" s="138" t="s">
        <v>190</v>
      </c>
      <c r="H69" s="138" t="s">
        <v>181</v>
      </c>
      <c r="I69" s="137">
        <v>26</v>
      </c>
      <c r="J69" s="120"/>
      <c r="K69" s="121" t="s">
        <v>542</v>
      </c>
      <c r="L69" s="120" t="s">
        <v>540</v>
      </c>
      <c r="M69" s="120">
        <v>1</v>
      </c>
      <c r="N69" s="122" t="e">
        <f>'STVS Grundreinigung'!$F$66</f>
        <v>#DIV/0!</v>
      </c>
      <c r="O69" s="123"/>
      <c r="P69" s="124">
        <f>Tabelle1325[[#This Row],[Boden-
fläche
(m²)]]*Tabelle1325[[#This Row],[Reinigungs-
tage/Jahr]]</f>
        <v>26</v>
      </c>
      <c r="Q69" s="124">
        <f>IFERROR(Tabelle1325[[#This Row],[Reinigungs-
fläche
(m²/Jahr)]]/Tabelle1325[[#This Row],[Richtwert
(m²/h)]],0)</f>
        <v>0</v>
      </c>
      <c r="R69" s="125">
        <f>IFERROR(Tabelle1325[[#This Row],[Reinigungs-
zeit
(h/Jahr)]]*Tabelle1325[[#This Row],[Stunden-verr.-satz
(€)]],0)</f>
        <v>0</v>
      </c>
    </row>
    <row r="70" spans="1:18" ht="15" x14ac:dyDescent="0.4">
      <c r="A70" s="117">
        <v>64</v>
      </c>
      <c r="B70" s="127" t="s">
        <v>348</v>
      </c>
      <c r="C70" s="131" t="s">
        <v>340</v>
      </c>
      <c r="D70" s="133"/>
      <c r="E70" s="138" t="s">
        <v>342</v>
      </c>
      <c r="F70" s="134" t="s">
        <v>397</v>
      </c>
      <c r="G70" s="138" t="s">
        <v>190</v>
      </c>
      <c r="H70" s="138" t="s">
        <v>181</v>
      </c>
      <c r="I70" s="137">
        <v>20</v>
      </c>
      <c r="J70" s="120"/>
      <c r="K70" s="121" t="s">
        <v>542</v>
      </c>
      <c r="L70" s="120" t="s">
        <v>540</v>
      </c>
      <c r="M70" s="120">
        <v>1</v>
      </c>
      <c r="N70" s="122" t="e">
        <f>'STVS Grundreinigung'!$F$66</f>
        <v>#DIV/0!</v>
      </c>
      <c r="O70" s="123"/>
      <c r="P70" s="124">
        <f>Tabelle1325[[#This Row],[Boden-
fläche
(m²)]]*Tabelle1325[[#This Row],[Reinigungs-
tage/Jahr]]</f>
        <v>20</v>
      </c>
      <c r="Q70" s="124">
        <f>IFERROR(Tabelle1325[[#This Row],[Reinigungs-
fläche
(m²/Jahr)]]/Tabelle1325[[#This Row],[Richtwert
(m²/h)]],0)</f>
        <v>0</v>
      </c>
      <c r="R70" s="125">
        <f>IFERROR(Tabelle1325[[#This Row],[Reinigungs-
zeit
(h/Jahr)]]*Tabelle1325[[#This Row],[Stunden-verr.-satz
(€)]],0)</f>
        <v>0</v>
      </c>
    </row>
    <row r="71" spans="1:18" ht="15" x14ac:dyDescent="0.4">
      <c r="A71" s="117">
        <v>65</v>
      </c>
      <c r="B71" s="127" t="s">
        <v>348</v>
      </c>
      <c r="C71" s="131" t="s">
        <v>340</v>
      </c>
      <c r="D71" s="133"/>
      <c r="E71" s="138" t="s">
        <v>342</v>
      </c>
      <c r="F71" s="134" t="s">
        <v>398</v>
      </c>
      <c r="G71" s="138" t="s">
        <v>190</v>
      </c>
      <c r="H71" s="138" t="s">
        <v>181</v>
      </c>
      <c r="I71" s="137">
        <v>46</v>
      </c>
      <c r="J71" s="120"/>
      <c r="K71" s="121" t="s">
        <v>542</v>
      </c>
      <c r="L71" s="120" t="s">
        <v>540</v>
      </c>
      <c r="M71" s="120">
        <v>1</v>
      </c>
      <c r="N71" s="122" t="e">
        <f>'STVS Grundreinigung'!$F$66</f>
        <v>#DIV/0!</v>
      </c>
      <c r="O71" s="123"/>
      <c r="P71" s="124">
        <f>Tabelle1325[[#This Row],[Boden-
fläche
(m²)]]*Tabelle1325[[#This Row],[Reinigungs-
tage/Jahr]]</f>
        <v>46</v>
      </c>
      <c r="Q71" s="124">
        <f>IFERROR(Tabelle1325[[#This Row],[Reinigungs-
fläche
(m²/Jahr)]]/Tabelle1325[[#This Row],[Richtwert
(m²/h)]],0)</f>
        <v>0</v>
      </c>
      <c r="R71" s="125">
        <f>IFERROR(Tabelle1325[[#This Row],[Reinigungs-
zeit
(h/Jahr)]]*Tabelle1325[[#This Row],[Stunden-verr.-satz
(€)]],0)</f>
        <v>0</v>
      </c>
    </row>
    <row r="72" spans="1:18" ht="15" x14ac:dyDescent="0.4">
      <c r="A72" s="117">
        <v>66</v>
      </c>
      <c r="B72" s="127" t="s">
        <v>348</v>
      </c>
      <c r="C72" s="131" t="s">
        <v>340</v>
      </c>
      <c r="D72" s="133"/>
      <c r="E72" s="138" t="s">
        <v>342</v>
      </c>
      <c r="F72" s="134" t="s">
        <v>399</v>
      </c>
      <c r="G72" s="138" t="s">
        <v>190</v>
      </c>
      <c r="H72" s="138" t="s">
        <v>181</v>
      </c>
      <c r="I72" s="137">
        <v>39</v>
      </c>
      <c r="J72" s="127"/>
      <c r="K72" s="121" t="s">
        <v>542</v>
      </c>
      <c r="L72" s="120" t="s">
        <v>540</v>
      </c>
      <c r="M72" s="120">
        <v>1</v>
      </c>
      <c r="N72" s="122" t="e">
        <f>'STVS Grundreinigung'!$F$66</f>
        <v>#DIV/0!</v>
      </c>
      <c r="O72" s="123"/>
      <c r="P72" s="124">
        <f>Tabelle1325[[#This Row],[Boden-
fläche
(m²)]]*Tabelle1325[[#This Row],[Reinigungs-
tage/Jahr]]</f>
        <v>39</v>
      </c>
      <c r="Q72" s="124">
        <f>IFERROR(Tabelle1325[[#This Row],[Reinigungs-
fläche
(m²/Jahr)]]/Tabelle1325[[#This Row],[Richtwert
(m²/h)]],0)</f>
        <v>0</v>
      </c>
      <c r="R72" s="125">
        <f>IFERROR(Tabelle1325[[#This Row],[Reinigungs-
zeit
(h/Jahr)]]*Tabelle1325[[#This Row],[Stunden-verr.-satz
(€)]],0)</f>
        <v>0</v>
      </c>
    </row>
    <row r="73" spans="1:18" ht="15" x14ac:dyDescent="0.4">
      <c r="A73" s="117">
        <v>67</v>
      </c>
      <c r="B73" s="127" t="s">
        <v>348</v>
      </c>
      <c r="C73" s="131" t="s">
        <v>340</v>
      </c>
      <c r="D73" s="133"/>
      <c r="E73" s="138" t="s">
        <v>342</v>
      </c>
      <c r="F73" s="134" t="s">
        <v>400</v>
      </c>
      <c r="G73" s="138" t="s">
        <v>190</v>
      </c>
      <c r="H73" s="138" t="s">
        <v>181</v>
      </c>
      <c r="I73" s="137">
        <v>26</v>
      </c>
      <c r="J73" s="127"/>
      <c r="K73" s="121" t="s">
        <v>542</v>
      </c>
      <c r="L73" s="120" t="s">
        <v>540</v>
      </c>
      <c r="M73" s="120">
        <v>1</v>
      </c>
      <c r="N73" s="122" t="e">
        <f>'STVS Grundreinigung'!$F$66</f>
        <v>#DIV/0!</v>
      </c>
      <c r="O73" s="123"/>
      <c r="P73" s="124">
        <f>Tabelle1325[[#This Row],[Boden-
fläche
(m²)]]*Tabelle1325[[#This Row],[Reinigungs-
tage/Jahr]]</f>
        <v>26</v>
      </c>
      <c r="Q73" s="124">
        <f>IFERROR(Tabelle1325[[#This Row],[Reinigungs-
fläche
(m²/Jahr)]]/Tabelle1325[[#This Row],[Richtwert
(m²/h)]],0)</f>
        <v>0</v>
      </c>
      <c r="R73" s="125">
        <f>IFERROR(Tabelle1325[[#This Row],[Reinigungs-
zeit
(h/Jahr)]]*Tabelle1325[[#This Row],[Stunden-verr.-satz
(€)]],0)</f>
        <v>0</v>
      </c>
    </row>
    <row r="74" spans="1:18" ht="15" x14ac:dyDescent="0.4">
      <c r="A74" s="117">
        <v>68</v>
      </c>
      <c r="B74" s="127" t="s">
        <v>348</v>
      </c>
      <c r="C74" s="131" t="s">
        <v>340</v>
      </c>
      <c r="D74" s="133"/>
      <c r="E74" s="138" t="s">
        <v>342</v>
      </c>
      <c r="F74" s="134" t="s">
        <v>76</v>
      </c>
      <c r="G74" s="138" t="s">
        <v>190</v>
      </c>
      <c r="H74" s="138" t="s">
        <v>181</v>
      </c>
      <c r="I74" s="137">
        <v>20</v>
      </c>
      <c r="J74" s="127"/>
      <c r="K74" s="121" t="s">
        <v>542</v>
      </c>
      <c r="L74" s="120" t="s">
        <v>540</v>
      </c>
      <c r="M74" s="120">
        <v>1</v>
      </c>
      <c r="N74" s="122" t="e">
        <f>'STVS Grundreinigung'!$F$66</f>
        <v>#DIV/0!</v>
      </c>
      <c r="O74" s="123"/>
      <c r="P74" s="124">
        <f>Tabelle1325[[#This Row],[Boden-
fläche
(m²)]]*Tabelle1325[[#This Row],[Reinigungs-
tage/Jahr]]</f>
        <v>20</v>
      </c>
      <c r="Q74" s="124">
        <f>IFERROR(Tabelle1325[[#This Row],[Reinigungs-
fläche
(m²/Jahr)]]/Tabelle1325[[#This Row],[Richtwert
(m²/h)]],0)</f>
        <v>0</v>
      </c>
      <c r="R74" s="125">
        <f>IFERROR(Tabelle1325[[#This Row],[Reinigungs-
zeit
(h/Jahr)]]*Tabelle1325[[#This Row],[Stunden-verr.-satz
(€)]],0)</f>
        <v>0</v>
      </c>
    </row>
    <row r="75" spans="1:18" ht="15" x14ac:dyDescent="0.4">
      <c r="A75" s="117">
        <v>69</v>
      </c>
      <c r="B75" s="127" t="s">
        <v>348</v>
      </c>
      <c r="C75" s="131" t="s">
        <v>340</v>
      </c>
      <c r="D75" s="133"/>
      <c r="E75" s="138" t="s">
        <v>342</v>
      </c>
      <c r="F75" s="134" t="s">
        <v>401</v>
      </c>
      <c r="G75" s="138" t="s">
        <v>190</v>
      </c>
      <c r="H75" s="138" t="s">
        <v>181</v>
      </c>
      <c r="I75" s="137">
        <v>13</v>
      </c>
      <c r="J75" s="127"/>
      <c r="K75" s="121" t="s">
        <v>542</v>
      </c>
      <c r="L75" s="120" t="s">
        <v>540</v>
      </c>
      <c r="M75" s="120">
        <v>1</v>
      </c>
      <c r="N75" s="122" t="e">
        <f>'STVS Grundreinigung'!$F$66</f>
        <v>#DIV/0!</v>
      </c>
      <c r="O75" s="123"/>
      <c r="P75" s="124">
        <f>Tabelle1325[[#This Row],[Boden-
fläche
(m²)]]*Tabelle1325[[#This Row],[Reinigungs-
tage/Jahr]]</f>
        <v>13</v>
      </c>
      <c r="Q75" s="124">
        <f>IFERROR(Tabelle1325[[#This Row],[Reinigungs-
fläche
(m²/Jahr)]]/Tabelle1325[[#This Row],[Richtwert
(m²/h)]],0)</f>
        <v>0</v>
      </c>
      <c r="R75" s="125">
        <f>IFERROR(Tabelle1325[[#This Row],[Reinigungs-
zeit
(h/Jahr)]]*Tabelle1325[[#This Row],[Stunden-verr.-satz
(€)]],0)</f>
        <v>0</v>
      </c>
    </row>
    <row r="76" spans="1:18" ht="15" x14ac:dyDescent="0.4">
      <c r="A76" s="117">
        <v>70</v>
      </c>
      <c r="B76" s="127" t="s">
        <v>348</v>
      </c>
      <c r="C76" s="131" t="s">
        <v>340</v>
      </c>
      <c r="D76" s="133"/>
      <c r="E76" s="138" t="s">
        <v>342</v>
      </c>
      <c r="F76" s="134" t="s">
        <v>402</v>
      </c>
      <c r="G76" s="138" t="s">
        <v>190</v>
      </c>
      <c r="H76" s="138" t="s">
        <v>181</v>
      </c>
      <c r="I76" s="137">
        <v>33</v>
      </c>
      <c r="J76" s="127"/>
      <c r="K76" s="121" t="s">
        <v>542</v>
      </c>
      <c r="L76" s="120" t="s">
        <v>540</v>
      </c>
      <c r="M76" s="120">
        <v>1</v>
      </c>
      <c r="N76" s="122" t="e">
        <f>'STVS Grundreinigung'!$F$66</f>
        <v>#DIV/0!</v>
      </c>
      <c r="O76" s="123"/>
      <c r="P76" s="124">
        <f>Tabelle1325[[#This Row],[Boden-
fläche
(m²)]]*Tabelle1325[[#This Row],[Reinigungs-
tage/Jahr]]</f>
        <v>33</v>
      </c>
      <c r="Q76" s="124">
        <f>IFERROR(Tabelle1325[[#This Row],[Reinigungs-
fläche
(m²/Jahr)]]/Tabelle1325[[#This Row],[Richtwert
(m²/h)]],0)</f>
        <v>0</v>
      </c>
      <c r="R76" s="125">
        <f>IFERROR(Tabelle1325[[#This Row],[Reinigungs-
zeit
(h/Jahr)]]*Tabelle1325[[#This Row],[Stunden-verr.-satz
(€)]],0)</f>
        <v>0</v>
      </c>
    </row>
    <row r="77" spans="1:18" ht="15" x14ac:dyDescent="0.4">
      <c r="A77" s="117">
        <v>71</v>
      </c>
      <c r="B77" s="127" t="s">
        <v>348</v>
      </c>
      <c r="C77" s="131" t="s">
        <v>340</v>
      </c>
      <c r="D77" s="133"/>
      <c r="E77" s="138" t="s">
        <v>342</v>
      </c>
      <c r="F77" s="134" t="s">
        <v>403</v>
      </c>
      <c r="G77" s="138" t="s">
        <v>190</v>
      </c>
      <c r="H77" s="138" t="s">
        <v>181</v>
      </c>
      <c r="I77" s="137">
        <v>20</v>
      </c>
      <c r="J77" s="127"/>
      <c r="K77" s="121" t="s">
        <v>542</v>
      </c>
      <c r="L77" s="120" t="s">
        <v>540</v>
      </c>
      <c r="M77" s="120">
        <v>1</v>
      </c>
      <c r="N77" s="122" t="e">
        <f>'STVS Grundreinigung'!$F$66</f>
        <v>#DIV/0!</v>
      </c>
      <c r="O77" s="123"/>
      <c r="P77" s="124">
        <f>Tabelle1325[[#This Row],[Boden-
fläche
(m²)]]*Tabelle1325[[#This Row],[Reinigungs-
tage/Jahr]]</f>
        <v>20</v>
      </c>
      <c r="Q77" s="124">
        <f>IFERROR(Tabelle1325[[#This Row],[Reinigungs-
fläche
(m²/Jahr)]]/Tabelle1325[[#This Row],[Richtwert
(m²/h)]],0)</f>
        <v>0</v>
      </c>
      <c r="R77" s="125">
        <f>IFERROR(Tabelle1325[[#This Row],[Reinigungs-
zeit
(h/Jahr)]]*Tabelle1325[[#This Row],[Stunden-verr.-satz
(€)]],0)</f>
        <v>0</v>
      </c>
    </row>
    <row r="78" spans="1:18" ht="15" x14ac:dyDescent="0.4">
      <c r="A78" s="117">
        <v>72</v>
      </c>
      <c r="B78" s="127" t="s">
        <v>348</v>
      </c>
      <c r="C78" s="131" t="s">
        <v>340</v>
      </c>
      <c r="D78" s="133"/>
      <c r="E78" s="138" t="s">
        <v>342</v>
      </c>
      <c r="F78" s="134" t="s">
        <v>404</v>
      </c>
      <c r="G78" s="138" t="s">
        <v>190</v>
      </c>
      <c r="H78" s="138" t="s">
        <v>181</v>
      </c>
      <c r="I78" s="137">
        <v>18</v>
      </c>
      <c r="J78" s="127"/>
      <c r="K78" s="121" t="s">
        <v>542</v>
      </c>
      <c r="L78" s="120" t="s">
        <v>540</v>
      </c>
      <c r="M78" s="120">
        <v>1</v>
      </c>
      <c r="N78" s="122" t="e">
        <f>'STVS Grundreinigung'!$F$66</f>
        <v>#DIV/0!</v>
      </c>
      <c r="O78" s="123"/>
      <c r="P78" s="124">
        <f>Tabelle1325[[#This Row],[Boden-
fläche
(m²)]]*Tabelle1325[[#This Row],[Reinigungs-
tage/Jahr]]</f>
        <v>18</v>
      </c>
      <c r="Q78" s="124">
        <f>IFERROR(Tabelle1325[[#This Row],[Reinigungs-
fläche
(m²/Jahr)]]/Tabelle1325[[#This Row],[Richtwert
(m²/h)]],0)</f>
        <v>0</v>
      </c>
      <c r="R78" s="125">
        <f>IFERROR(Tabelle1325[[#This Row],[Reinigungs-
zeit
(h/Jahr)]]*Tabelle1325[[#This Row],[Stunden-verr.-satz
(€)]],0)</f>
        <v>0</v>
      </c>
    </row>
    <row r="79" spans="1:18" ht="15" x14ac:dyDescent="0.4">
      <c r="A79" s="117">
        <v>73</v>
      </c>
      <c r="B79" s="127" t="s">
        <v>348</v>
      </c>
      <c r="C79" s="131" t="s">
        <v>340</v>
      </c>
      <c r="D79" s="133"/>
      <c r="E79" s="138" t="s">
        <v>342</v>
      </c>
      <c r="F79" s="134" t="s">
        <v>405</v>
      </c>
      <c r="G79" s="138" t="s">
        <v>384</v>
      </c>
      <c r="H79" s="138" t="s">
        <v>181</v>
      </c>
      <c r="I79" s="137">
        <v>11.73</v>
      </c>
      <c r="J79" s="127"/>
      <c r="K79" s="121" t="s">
        <v>542</v>
      </c>
      <c r="L79" s="120" t="s">
        <v>540</v>
      </c>
      <c r="M79" s="120">
        <v>1</v>
      </c>
      <c r="N79" s="122" t="e">
        <f>'STVS Grundreinigung'!$F$66</f>
        <v>#DIV/0!</v>
      </c>
      <c r="O79" s="123"/>
      <c r="P79" s="124">
        <f>Tabelle1325[[#This Row],[Boden-
fläche
(m²)]]*Tabelle1325[[#This Row],[Reinigungs-
tage/Jahr]]</f>
        <v>11.73</v>
      </c>
      <c r="Q79" s="124">
        <f>IFERROR(Tabelle1325[[#This Row],[Reinigungs-
fläche
(m²/Jahr)]]/Tabelle1325[[#This Row],[Richtwert
(m²/h)]],0)</f>
        <v>0</v>
      </c>
      <c r="R79" s="125">
        <f>IFERROR(Tabelle1325[[#This Row],[Reinigungs-
zeit
(h/Jahr)]]*Tabelle1325[[#This Row],[Stunden-verr.-satz
(€)]],0)</f>
        <v>0</v>
      </c>
    </row>
    <row r="80" spans="1:18" ht="15" x14ac:dyDescent="0.4">
      <c r="A80" s="117">
        <v>74</v>
      </c>
      <c r="B80" s="127" t="s">
        <v>348</v>
      </c>
      <c r="C80" s="131" t="s">
        <v>340</v>
      </c>
      <c r="D80" s="133"/>
      <c r="E80" s="138" t="s">
        <v>342</v>
      </c>
      <c r="F80" s="134" t="s">
        <v>406</v>
      </c>
      <c r="G80" s="136" t="s">
        <v>499</v>
      </c>
      <c r="H80" s="138" t="s">
        <v>141</v>
      </c>
      <c r="I80" s="137">
        <v>2.23</v>
      </c>
      <c r="J80" s="127"/>
      <c r="K80" s="121" t="s">
        <v>542</v>
      </c>
      <c r="L80" s="120" t="s">
        <v>540</v>
      </c>
      <c r="M80" s="120">
        <v>1</v>
      </c>
      <c r="N80" s="122" t="e">
        <f>'STVS Grundreinigung'!$F$66</f>
        <v>#DIV/0!</v>
      </c>
      <c r="O80" s="123"/>
      <c r="P80" s="124">
        <f>Tabelle1325[[#This Row],[Boden-
fläche
(m²)]]*Tabelle1325[[#This Row],[Reinigungs-
tage/Jahr]]</f>
        <v>2.23</v>
      </c>
      <c r="Q80" s="124">
        <f>IFERROR(Tabelle1325[[#This Row],[Reinigungs-
fläche
(m²/Jahr)]]/Tabelle1325[[#This Row],[Richtwert
(m²/h)]],0)</f>
        <v>0</v>
      </c>
      <c r="R80" s="125">
        <f>IFERROR(Tabelle1325[[#This Row],[Reinigungs-
zeit
(h/Jahr)]]*Tabelle1325[[#This Row],[Stunden-verr.-satz
(€)]],0)</f>
        <v>0</v>
      </c>
    </row>
    <row r="81" spans="1:18" ht="15" x14ac:dyDescent="0.4">
      <c r="A81" s="117">
        <v>75</v>
      </c>
      <c r="B81" s="127" t="s">
        <v>348</v>
      </c>
      <c r="C81" s="131" t="s">
        <v>340</v>
      </c>
      <c r="D81" s="133"/>
      <c r="E81" s="138" t="s">
        <v>342</v>
      </c>
      <c r="F81" s="134" t="s">
        <v>407</v>
      </c>
      <c r="G81" s="138" t="s">
        <v>193</v>
      </c>
      <c r="H81" s="138" t="s">
        <v>141</v>
      </c>
      <c r="I81" s="137">
        <v>3.74</v>
      </c>
      <c r="J81" s="127"/>
      <c r="K81" s="121" t="s">
        <v>542</v>
      </c>
      <c r="L81" s="120" t="s">
        <v>540</v>
      </c>
      <c r="M81" s="120">
        <v>1</v>
      </c>
      <c r="N81" s="122" t="e">
        <f>'STVS Grundreinigung'!$F$66</f>
        <v>#DIV/0!</v>
      </c>
      <c r="O81" s="123"/>
      <c r="P81" s="124">
        <f>Tabelle1325[[#This Row],[Boden-
fläche
(m²)]]*Tabelle1325[[#This Row],[Reinigungs-
tage/Jahr]]</f>
        <v>3.74</v>
      </c>
      <c r="Q81" s="124">
        <f>IFERROR(Tabelle1325[[#This Row],[Reinigungs-
fläche
(m²/Jahr)]]/Tabelle1325[[#This Row],[Richtwert
(m²/h)]],0)</f>
        <v>0</v>
      </c>
      <c r="R81" s="125">
        <f>IFERROR(Tabelle1325[[#This Row],[Reinigungs-
zeit
(h/Jahr)]]*Tabelle1325[[#This Row],[Stunden-verr.-satz
(€)]],0)</f>
        <v>0</v>
      </c>
    </row>
    <row r="82" spans="1:18" ht="15" x14ac:dyDescent="0.4">
      <c r="A82" s="117">
        <v>76</v>
      </c>
      <c r="B82" s="127" t="s">
        <v>348</v>
      </c>
      <c r="C82" s="131" t="s">
        <v>340</v>
      </c>
      <c r="D82" s="133"/>
      <c r="E82" s="138" t="s">
        <v>342</v>
      </c>
      <c r="F82" s="134" t="s">
        <v>408</v>
      </c>
      <c r="G82" s="138" t="s">
        <v>196</v>
      </c>
      <c r="H82" s="138" t="s">
        <v>141</v>
      </c>
      <c r="I82" s="137">
        <v>6.07</v>
      </c>
      <c r="J82" s="127"/>
      <c r="K82" s="121" t="s">
        <v>542</v>
      </c>
      <c r="L82" s="120" t="s">
        <v>540</v>
      </c>
      <c r="M82" s="120">
        <v>1</v>
      </c>
      <c r="N82" s="122" t="e">
        <f>'STVS Grundreinigung'!$F$66</f>
        <v>#DIV/0!</v>
      </c>
      <c r="O82" s="123"/>
      <c r="P82" s="124">
        <f>Tabelle1325[[#This Row],[Boden-
fläche
(m²)]]*Tabelle1325[[#This Row],[Reinigungs-
tage/Jahr]]</f>
        <v>6.07</v>
      </c>
      <c r="Q82" s="124">
        <f>IFERROR(Tabelle1325[[#This Row],[Reinigungs-
fläche
(m²/Jahr)]]/Tabelle1325[[#This Row],[Richtwert
(m²/h)]],0)</f>
        <v>0</v>
      </c>
      <c r="R82" s="125">
        <f>IFERROR(Tabelle1325[[#This Row],[Reinigungs-
zeit
(h/Jahr)]]*Tabelle1325[[#This Row],[Stunden-verr.-satz
(€)]],0)</f>
        <v>0</v>
      </c>
    </row>
    <row r="83" spans="1:18" ht="15" x14ac:dyDescent="0.4">
      <c r="A83" s="117">
        <v>77</v>
      </c>
      <c r="B83" s="127" t="s">
        <v>348</v>
      </c>
      <c r="C83" s="131" t="s">
        <v>340</v>
      </c>
      <c r="D83" s="133"/>
      <c r="E83" s="138" t="s">
        <v>342</v>
      </c>
      <c r="F83" s="134" t="s">
        <v>409</v>
      </c>
      <c r="G83" s="136" t="s">
        <v>500</v>
      </c>
      <c r="H83" s="138" t="s">
        <v>366</v>
      </c>
      <c r="I83" s="137">
        <v>8.11</v>
      </c>
      <c r="J83" s="127"/>
      <c r="K83" s="121" t="s">
        <v>542</v>
      </c>
      <c r="L83" s="120" t="s">
        <v>540</v>
      </c>
      <c r="M83" s="120">
        <v>1</v>
      </c>
      <c r="N83" s="122" t="e">
        <f>'STVS Grundreinigung'!$F$66</f>
        <v>#DIV/0!</v>
      </c>
      <c r="O83" s="123"/>
      <c r="P83" s="124">
        <f>Tabelle1325[[#This Row],[Boden-
fläche
(m²)]]*Tabelle1325[[#This Row],[Reinigungs-
tage/Jahr]]</f>
        <v>8.11</v>
      </c>
      <c r="Q83" s="124">
        <f>IFERROR(Tabelle1325[[#This Row],[Reinigungs-
fläche
(m²/Jahr)]]/Tabelle1325[[#This Row],[Richtwert
(m²/h)]],0)</f>
        <v>0</v>
      </c>
      <c r="R83" s="125">
        <f>IFERROR(Tabelle1325[[#This Row],[Reinigungs-
zeit
(h/Jahr)]]*Tabelle1325[[#This Row],[Stunden-verr.-satz
(€)]],0)</f>
        <v>0</v>
      </c>
    </row>
    <row r="84" spans="1:18" ht="15" x14ac:dyDescent="0.4">
      <c r="A84" s="117">
        <v>78</v>
      </c>
      <c r="B84" s="127" t="s">
        <v>348</v>
      </c>
      <c r="C84" s="131" t="s">
        <v>340</v>
      </c>
      <c r="D84" s="133"/>
      <c r="E84" s="138" t="s">
        <v>342</v>
      </c>
      <c r="F84" s="134" t="s">
        <v>410</v>
      </c>
      <c r="G84" s="136" t="s">
        <v>501</v>
      </c>
      <c r="H84" s="138" t="s">
        <v>366</v>
      </c>
      <c r="I84" s="137">
        <v>7.56</v>
      </c>
      <c r="J84" s="127"/>
      <c r="K84" s="121" t="s">
        <v>542</v>
      </c>
      <c r="L84" s="120" t="s">
        <v>540</v>
      </c>
      <c r="M84" s="120">
        <v>1</v>
      </c>
      <c r="N84" s="122" t="e">
        <f>'STVS Grundreinigung'!$F$66</f>
        <v>#DIV/0!</v>
      </c>
      <c r="O84" s="123"/>
      <c r="P84" s="124">
        <f>Tabelle1325[[#This Row],[Boden-
fläche
(m²)]]*Tabelle1325[[#This Row],[Reinigungs-
tage/Jahr]]</f>
        <v>7.56</v>
      </c>
      <c r="Q84" s="124">
        <f>IFERROR(Tabelle1325[[#This Row],[Reinigungs-
fläche
(m²/Jahr)]]/Tabelle1325[[#This Row],[Richtwert
(m²/h)]],0)</f>
        <v>0</v>
      </c>
      <c r="R84" s="125">
        <f>IFERROR(Tabelle1325[[#This Row],[Reinigungs-
zeit
(h/Jahr)]]*Tabelle1325[[#This Row],[Stunden-verr.-satz
(€)]],0)</f>
        <v>0</v>
      </c>
    </row>
    <row r="85" spans="1:18" ht="15" x14ac:dyDescent="0.4">
      <c r="A85" s="117">
        <v>79</v>
      </c>
      <c r="B85" s="127" t="s">
        <v>348</v>
      </c>
      <c r="C85" s="131" t="s">
        <v>340</v>
      </c>
      <c r="D85" s="133"/>
      <c r="E85" s="138" t="s">
        <v>342</v>
      </c>
      <c r="F85" s="134" t="s">
        <v>411</v>
      </c>
      <c r="G85" s="136" t="s">
        <v>502</v>
      </c>
      <c r="H85" s="138" t="s">
        <v>366</v>
      </c>
      <c r="I85" s="137">
        <v>6.45</v>
      </c>
      <c r="J85" s="127"/>
      <c r="K85" s="121" t="s">
        <v>542</v>
      </c>
      <c r="L85" s="120" t="s">
        <v>540</v>
      </c>
      <c r="M85" s="120">
        <v>1</v>
      </c>
      <c r="N85" s="122" t="e">
        <f>'STVS Grundreinigung'!$F$66</f>
        <v>#DIV/0!</v>
      </c>
      <c r="O85" s="123"/>
      <c r="P85" s="124">
        <f>Tabelle1325[[#This Row],[Boden-
fläche
(m²)]]*Tabelle1325[[#This Row],[Reinigungs-
tage/Jahr]]</f>
        <v>6.45</v>
      </c>
      <c r="Q85" s="124">
        <f>IFERROR(Tabelle1325[[#This Row],[Reinigungs-
fläche
(m²/Jahr)]]/Tabelle1325[[#This Row],[Richtwert
(m²/h)]],0)</f>
        <v>0</v>
      </c>
      <c r="R85" s="125">
        <f>IFERROR(Tabelle1325[[#This Row],[Reinigungs-
zeit
(h/Jahr)]]*Tabelle1325[[#This Row],[Stunden-verr.-satz
(€)]],0)</f>
        <v>0</v>
      </c>
    </row>
    <row r="86" spans="1:18" ht="15" x14ac:dyDescent="0.4">
      <c r="A86" s="117">
        <v>80</v>
      </c>
      <c r="B86" s="127" t="s">
        <v>348</v>
      </c>
      <c r="C86" s="131" t="s">
        <v>340</v>
      </c>
      <c r="D86" s="133"/>
      <c r="E86" s="138" t="s">
        <v>342</v>
      </c>
      <c r="F86" s="134" t="s">
        <v>412</v>
      </c>
      <c r="G86" s="136" t="s">
        <v>503</v>
      </c>
      <c r="H86" s="138" t="s">
        <v>366</v>
      </c>
      <c r="I86" s="137">
        <v>4.79</v>
      </c>
      <c r="J86" s="127"/>
      <c r="K86" s="121" t="s">
        <v>542</v>
      </c>
      <c r="L86" s="120" t="s">
        <v>540</v>
      </c>
      <c r="M86" s="120">
        <v>1</v>
      </c>
      <c r="N86" s="122" t="e">
        <f>'STVS Grundreinigung'!$F$66</f>
        <v>#DIV/0!</v>
      </c>
      <c r="O86" s="123"/>
      <c r="P86" s="124">
        <f>Tabelle1325[[#This Row],[Boden-
fläche
(m²)]]*Tabelle1325[[#This Row],[Reinigungs-
tage/Jahr]]</f>
        <v>4.79</v>
      </c>
      <c r="Q86" s="124">
        <f>IFERROR(Tabelle1325[[#This Row],[Reinigungs-
fläche
(m²/Jahr)]]/Tabelle1325[[#This Row],[Richtwert
(m²/h)]],0)</f>
        <v>0</v>
      </c>
      <c r="R86" s="125">
        <f>IFERROR(Tabelle1325[[#This Row],[Reinigungs-
zeit
(h/Jahr)]]*Tabelle1325[[#This Row],[Stunden-verr.-satz
(€)]],0)</f>
        <v>0</v>
      </c>
    </row>
    <row r="87" spans="1:18" ht="15" x14ac:dyDescent="0.4">
      <c r="A87" s="117">
        <v>81</v>
      </c>
      <c r="B87" s="127" t="s">
        <v>348</v>
      </c>
      <c r="C87" s="131" t="s">
        <v>340</v>
      </c>
      <c r="D87" s="133"/>
      <c r="E87" s="138" t="s">
        <v>342</v>
      </c>
      <c r="F87" s="134" t="s">
        <v>413</v>
      </c>
      <c r="G87" s="136" t="s">
        <v>504</v>
      </c>
      <c r="H87" s="138" t="s">
        <v>366</v>
      </c>
      <c r="I87" s="137">
        <v>5.25</v>
      </c>
      <c r="J87" s="127"/>
      <c r="K87" s="121" t="s">
        <v>542</v>
      </c>
      <c r="L87" s="120" t="s">
        <v>540</v>
      </c>
      <c r="M87" s="120">
        <v>1</v>
      </c>
      <c r="N87" s="122" t="e">
        <f>'STVS Grundreinigung'!$F$66</f>
        <v>#DIV/0!</v>
      </c>
      <c r="O87" s="123"/>
      <c r="P87" s="124">
        <f>Tabelle1325[[#This Row],[Boden-
fläche
(m²)]]*Tabelle1325[[#This Row],[Reinigungs-
tage/Jahr]]</f>
        <v>5.25</v>
      </c>
      <c r="Q87" s="124">
        <f>IFERROR(Tabelle1325[[#This Row],[Reinigungs-
fläche
(m²/Jahr)]]/Tabelle1325[[#This Row],[Richtwert
(m²/h)]],0)</f>
        <v>0</v>
      </c>
      <c r="R87" s="125">
        <f>IFERROR(Tabelle1325[[#This Row],[Reinigungs-
zeit
(h/Jahr)]]*Tabelle1325[[#This Row],[Stunden-verr.-satz
(€)]],0)</f>
        <v>0</v>
      </c>
    </row>
    <row r="88" spans="1:18" ht="30" x14ac:dyDescent="0.4">
      <c r="A88" s="117">
        <v>82</v>
      </c>
      <c r="B88" s="127" t="s">
        <v>348</v>
      </c>
      <c r="C88" s="131" t="s">
        <v>340</v>
      </c>
      <c r="D88" s="133"/>
      <c r="E88" s="138" t="s">
        <v>342</v>
      </c>
      <c r="F88" s="134" t="s">
        <v>414</v>
      </c>
      <c r="G88" s="136" t="s">
        <v>505</v>
      </c>
      <c r="H88" s="138" t="s">
        <v>141</v>
      </c>
      <c r="I88" s="137">
        <v>2.11</v>
      </c>
      <c r="J88" s="127"/>
      <c r="K88" s="121" t="s">
        <v>542</v>
      </c>
      <c r="L88" s="120" t="s">
        <v>540</v>
      </c>
      <c r="M88" s="120">
        <v>1</v>
      </c>
      <c r="N88" s="122" t="e">
        <f>'STVS Grundreinigung'!$F$66</f>
        <v>#DIV/0!</v>
      </c>
      <c r="O88" s="123"/>
      <c r="P88" s="124">
        <f>Tabelle1325[[#This Row],[Boden-
fläche
(m²)]]*Tabelle1325[[#This Row],[Reinigungs-
tage/Jahr]]</f>
        <v>2.11</v>
      </c>
      <c r="Q88" s="124">
        <f>IFERROR(Tabelle1325[[#This Row],[Reinigungs-
fläche
(m²/Jahr)]]/Tabelle1325[[#This Row],[Richtwert
(m²/h)]],0)</f>
        <v>0</v>
      </c>
      <c r="R88" s="125">
        <f>IFERROR(Tabelle1325[[#This Row],[Reinigungs-
zeit
(h/Jahr)]]*Tabelle1325[[#This Row],[Stunden-verr.-satz
(€)]],0)</f>
        <v>0</v>
      </c>
    </row>
    <row r="89" spans="1:18" ht="15" x14ac:dyDescent="0.4">
      <c r="A89" s="117">
        <v>83</v>
      </c>
      <c r="B89" s="127" t="s">
        <v>348</v>
      </c>
      <c r="C89" s="131" t="s">
        <v>340</v>
      </c>
      <c r="D89" s="133"/>
      <c r="E89" s="138" t="s">
        <v>342</v>
      </c>
      <c r="F89" s="134" t="s">
        <v>414</v>
      </c>
      <c r="G89" s="136" t="s">
        <v>506</v>
      </c>
      <c r="H89" s="138" t="s">
        <v>141</v>
      </c>
      <c r="I89" s="137">
        <v>1.89</v>
      </c>
      <c r="J89" s="127"/>
      <c r="K89" s="121" t="s">
        <v>542</v>
      </c>
      <c r="L89" s="120" t="s">
        <v>540</v>
      </c>
      <c r="M89" s="120">
        <v>1</v>
      </c>
      <c r="N89" s="122" t="e">
        <f>'STVS Grundreinigung'!$F$66</f>
        <v>#DIV/0!</v>
      </c>
      <c r="O89" s="123"/>
      <c r="P89" s="124">
        <f>Tabelle1325[[#This Row],[Boden-
fläche
(m²)]]*Tabelle1325[[#This Row],[Reinigungs-
tage/Jahr]]</f>
        <v>1.89</v>
      </c>
      <c r="Q89" s="124">
        <f>IFERROR(Tabelle1325[[#This Row],[Reinigungs-
fläche
(m²/Jahr)]]/Tabelle1325[[#This Row],[Richtwert
(m²/h)]],0)</f>
        <v>0</v>
      </c>
      <c r="R89" s="125">
        <f>IFERROR(Tabelle1325[[#This Row],[Reinigungs-
zeit
(h/Jahr)]]*Tabelle1325[[#This Row],[Stunden-verr.-satz
(€)]],0)</f>
        <v>0</v>
      </c>
    </row>
    <row r="90" spans="1:18" ht="15" x14ac:dyDescent="0.4">
      <c r="A90" s="117">
        <v>84</v>
      </c>
      <c r="B90" s="127" t="s">
        <v>348</v>
      </c>
      <c r="C90" s="131" t="s">
        <v>340</v>
      </c>
      <c r="D90" s="133"/>
      <c r="E90" s="138" t="s">
        <v>342</v>
      </c>
      <c r="F90" s="134" t="s">
        <v>415</v>
      </c>
      <c r="G90" s="138" t="s">
        <v>194</v>
      </c>
      <c r="H90" s="138" t="s">
        <v>141</v>
      </c>
      <c r="I90" s="137">
        <v>3.76</v>
      </c>
      <c r="J90" s="127"/>
      <c r="K90" s="121" t="s">
        <v>542</v>
      </c>
      <c r="L90" s="120" t="s">
        <v>540</v>
      </c>
      <c r="M90" s="120">
        <v>1</v>
      </c>
      <c r="N90" s="122" t="e">
        <f>'STVS Grundreinigung'!$F$66</f>
        <v>#DIV/0!</v>
      </c>
      <c r="O90" s="123"/>
      <c r="P90" s="124">
        <f>Tabelle1325[[#This Row],[Boden-
fläche
(m²)]]*Tabelle1325[[#This Row],[Reinigungs-
tage/Jahr]]</f>
        <v>3.76</v>
      </c>
      <c r="Q90" s="124">
        <f>IFERROR(Tabelle1325[[#This Row],[Reinigungs-
fläche
(m²/Jahr)]]/Tabelle1325[[#This Row],[Richtwert
(m²/h)]],0)</f>
        <v>0</v>
      </c>
      <c r="R90" s="125">
        <f>IFERROR(Tabelle1325[[#This Row],[Reinigungs-
zeit
(h/Jahr)]]*Tabelle1325[[#This Row],[Stunden-verr.-satz
(€)]],0)</f>
        <v>0</v>
      </c>
    </row>
    <row r="91" spans="1:18" ht="15" x14ac:dyDescent="0.4">
      <c r="A91" s="117">
        <v>85</v>
      </c>
      <c r="B91" s="127" t="s">
        <v>348</v>
      </c>
      <c r="C91" s="131" t="s">
        <v>340</v>
      </c>
      <c r="D91" s="133"/>
      <c r="E91" s="138" t="s">
        <v>342</v>
      </c>
      <c r="F91" s="134" t="s">
        <v>416</v>
      </c>
      <c r="G91" s="138" t="s">
        <v>197</v>
      </c>
      <c r="H91" s="138" t="s">
        <v>141</v>
      </c>
      <c r="I91" s="137">
        <v>5.64</v>
      </c>
      <c r="J91" s="127"/>
      <c r="K91" s="121" t="s">
        <v>542</v>
      </c>
      <c r="L91" s="120" t="s">
        <v>540</v>
      </c>
      <c r="M91" s="120">
        <v>1</v>
      </c>
      <c r="N91" s="122" t="e">
        <f>'STVS Grundreinigung'!$F$66</f>
        <v>#DIV/0!</v>
      </c>
      <c r="O91" s="123"/>
      <c r="P91" s="124">
        <f>Tabelle1325[[#This Row],[Boden-
fläche
(m²)]]*Tabelle1325[[#This Row],[Reinigungs-
tage/Jahr]]</f>
        <v>5.64</v>
      </c>
      <c r="Q91" s="124">
        <f>IFERROR(Tabelle1325[[#This Row],[Reinigungs-
fläche
(m²/Jahr)]]/Tabelle1325[[#This Row],[Richtwert
(m²/h)]],0)</f>
        <v>0</v>
      </c>
      <c r="R91" s="125">
        <f>IFERROR(Tabelle1325[[#This Row],[Reinigungs-
zeit
(h/Jahr)]]*Tabelle1325[[#This Row],[Stunden-verr.-satz
(€)]],0)</f>
        <v>0</v>
      </c>
    </row>
    <row r="92" spans="1:18" ht="30" x14ac:dyDescent="0.4">
      <c r="A92" s="117">
        <v>86</v>
      </c>
      <c r="B92" s="127" t="s">
        <v>348</v>
      </c>
      <c r="C92" s="131" t="s">
        <v>340</v>
      </c>
      <c r="D92" s="133"/>
      <c r="E92" s="138" t="s">
        <v>342</v>
      </c>
      <c r="F92" s="134" t="s">
        <v>417</v>
      </c>
      <c r="G92" s="136" t="s">
        <v>507</v>
      </c>
      <c r="H92" s="138" t="s">
        <v>141</v>
      </c>
      <c r="I92" s="137">
        <v>2.21</v>
      </c>
      <c r="J92" s="127"/>
      <c r="K92" s="121" t="s">
        <v>542</v>
      </c>
      <c r="L92" s="120" t="s">
        <v>540</v>
      </c>
      <c r="M92" s="120">
        <v>1</v>
      </c>
      <c r="N92" s="122" t="e">
        <f>'STVS Grundreinigung'!$F$66</f>
        <v>#DIV/0!</v>
      </c>
      <c r="O92" s="123"/>
      <c r="P92" s="124">
        <f>Tabelle1325[[#This Row],[Boden-
fläche
(m²)]]*Tabelle1325[[#This Row],[Reinigungs-
tage/Jahr]]</f>
        <v>2.21</v>
      </c>
      <c r="Q92" s="124">
        <f>IFERROR(Tabelle1325[[#This Row],[Reinigungs-
fläche
(m²/Jahr)]]/Tabelle1325[[#This Row],[Richtwert
(m²/h)]],0)</f>
        <v>0</v>
      </c>
      <c r="R92" s="125">
        <f>IFERROR(Tabelle1325[[#This Row],[Reinigungs-
zeit
(h/Jahr)]]*Tabelle1325[[#This Row],[Stunden-verr.-satz
(€)]],0)</f>
        <v>0</v>
      </c>
    </row>
    <row r="93" spans="1:18" ht="15" x14ac:dyDescent="0.4">
      <c r="A93" s="117">
        <v>87</v>
      </c>
      <c r="B93" s="127" t="s">
        <v>348</v>
      </c>
      <c r="C93" s="131" t="s">
        <v>340</v>
      </c>
      <c r="D93" s="133"/>
      <c r="E93" s="138" t="s">
        <v>342</v>
      </c>
      <c r="F93" s="134" t="s">
        <v>417</v>
      </c>
      <c r="G93" s="136" t="s">
        <v>508</v>
      </c>
      <c r="H93" s="138" t="s">
        <v>141</v>
      </c>
      <c r="I93" s="137">
        <v>1.93</v>
      </c>
      <c r="J93" s="127"/>
      <c r="K93" s="121" t="s">
        <v>542</v>
      </c>
      <c r="L93" s="120" t="s">
        <v>540</v>
      </c>
      <c r="M93" s="120">
        <v>1</v>
      </c>
      <c r="N93" s="122" t="e">
        <f>'STVS Grundreinigung'!$F$66</f>
        <v>#DIV/0!</v>
      </c>
      <c r="O93" s="123"/>
      <c r="P93" s="124">
        <f>Tabelle1325[[#This Row],[Boden-
fläche
(m²)]]*Tabelle1325[[#This Row],[Reinigungs-
tage/Jahr]]</f>
        <v>1.93</v>
      </c>
      <c r="Q93" s="124">
        <f>IFERROR(Tabelle1325[[#This Row],[Reinigungs-
fläche
(m²/Jahr)]]/Tabelle1325[[#This Row],[Richtwert
(m²/h)]],0)</f>
        <v>0</v>
      </c>
      <c r="R93" s="125">
        <f>IFERROR(Tabelle1325[[#This Row],[Reinigungs-
zeit
(h/Jahr)]]*Tabelle1325[[#This Row],[Stunden-verr.-satz
(€)]],0)</f>
        <v>0</v>
      </c>
    </row>
    <row r="94" spans="1:18" ht="15" x14ac:dyDescent="0.4">
      <c r="A94" s="117">
        <v>88</v>
      </c>
      <c r="B94" s="127" t="s">
        <v>348</v>
      </c>
      <c r="C94" s="131" t="s">
        <v>340</v>
      </c>
      <c r="D94" s="133"/>
      <c r="E94" s="138" t="s">
        <v>342</v>
      </c>
      <c r="F94" s="134" t="s">
        <v>418</v>
      </c>
      <c r="G94" s="138" t="s">
        <v>200</v>
      </c>
      <c r="H94" s="138" t="s">
        <v>141</v>
      </c>
      <c r="I94" s="137">
        <v>3.63</v>
      </c>
      <c r="J94" s="127"/>
      <c r="K94" s="121" t="s">
        <v>542</v>
      </c>
      <c r="L94" s="120" t="s">
        <v>540</v>
      </c>
      <c r="M94" s="120">
        <v>1</v>
      </c>
      <c r="N94" s="122" t="e">
        <f>'STVS Grundreinigung'!$F$66</f>
        <v>#DIV/0!</v>
      </c>
      <c r="O94" s="123"/>
      <c r="P94" s="124">
        <f>Tabelle1325[[#This Row],[Boden-
fläche
(m²)]]*Tabelle1325[[#This Row],[Reinigungs-
tage/Jahr]]</f>
        <v>3.63</v>
      </c>
      <c r="Q94" s="124">
        <f>IFERROR(Tabelle1325[[#This Row],[Reinigungs-
fläche
(m²/Jahr)]]/Tabelle1325[[#This Row],[Richtwert
(m²/h)]],0)</f>
        <v>0</v>
      </c>
      <c r="R94" s="125">
        <f>IFERROR(Tabelle1325[[#This Row],[Reinigungs-
zeit
(h/Jahr)]]*Tabelle1325[[#This Row],[Stunden-verr.-satz
(€)]],0)</f>
        <v>0</v>
      </c>
    </row>
    <row r="95" spans="1:18" ht="15" x14ac:dyDescent="0.4">
      <c r="A95" s="117">
        <v>89</v>
      </c>
      <c r="B95" s="127" t="s">
        <v>348</v>
      </c>
      <c r="C95" s="131" t="s">
        <v>340</v>
      </c>
      <c r="D95" s="133"/>
      <c r="E95" s="138" t="s">
        <v>342</v>
      </c>
      <c r="F95" s="134" t="s">
        <v>419</v>
      </c>
      <c r="G95" s="138" t="s">
        <v>377</v>
      </c>
      <c r="H95" s="138" t="s">
        <v>141</v>
      </c>
      <c r="I95" s="137">
        <v>5.63</v>
      </c>
      <c r="J95" s="127"/>
      <c r="K95" s="121" t="s">
        <v>542</v>
      </c>
      <c r="L95" s="120" t="s">
        <v>540</v>
      </c>
      <c r="M95" s="120">
        <v>1</v>
      </c>
      <c r="N95" s="122" t="e">
        <f>'STVS Grundreinigung'!$F$66</f>
        <v>#DIV/0!</v>
      </c>
      <c r="O95" s="123"/>
      <c r="P95" s="124">
        <f>Tabelle1325[[#This Row],[Boden-
fläche
(m²)]]*Tabelle1325[[#This Row],[Reinigungs-
tage/Jahr]]</f>
        <v>5.63</v>
      </c>
      <c r="Q95" s="124">
        <f>IFERROR(Tabelle1325[[#This Row],[Reinigungs-
fläche
(m²/Jahr)]]/Tabelle1325[[#This Row],[Richtwert
(m²/h)]],0)</f>
        <v>0</v>
      </c>
      <c r="R95" s="125">
        <f>IFERROR(Tabelle1325[[#This Row],[Reinigungs-
zeit
(h/Jahr)]]*Tabelle1325[[#This Row],[Stunden-verr.-satz
(€)]],0)</f>
        <v>0</v>
      </c>
    </row>
    <row r="96" spans="1:18" ht="15" x14ac:dyDescent="0.4">
      <c r="A96" s="117">
        <v>90</v>
      </c>
      <c r="B96" s="127" t="s">
        <v>348</v>
      </c>
      <c r="C96" s="131" t="s">
        <v>340</v>
      </c>
      <c r="D96" s="133"/>
      <c r="E96" s="138" t="s">
        <v>342</v>
      </c>
      <c r="F96" s="134" t="s">
        <v>420</v>
      </c>
      <c r="G96" s="136" t="s">
        <v>509</v>
      </c>
      <c r="H96" s="138" t="s">
        <v>141</v>
      </c>
      <c r="I96" s="137">
        <v>2.0499999999999998</v>
      </c>
      <c r="J96" s="127"/>
      <c r="K96" s="121" t="s">
        <v>542</v>
      </c>
      <c r="L96" s="120" t="s">
        <v>540</v>
      </c>
      <c r="M96" s="120">
        <v>1</v>
      </c>
      <c r="N96" s="122" t="e">
        <f>'STVS Grundreinigung'!$F$66</f>
        <v>#DIV/0!</v>
      </c>
      <c r="O96" s="123"/>
      <c r="P96" s="124">
        <f>Tabelle1325[[#This Row],[Boden-
fläche
(m²)]]*Tabelle1325[[#This Row],[Reinigungs-
tage/Jahr]]</f>
        <v>2.0499999999999998</v>
      </c>
      <c r="Q96" s="124">
        <f>IFERROR(Tabelle1325[[#This Row],[Reinigungs-
fläche
(m²/Jahr)]]/Tabelle1325[[#This Row],[Richtwert
(m²/h)]],0)</f>
        <v>0</v>
      </c>
      <c r="R96" s="125">
        <f>IFERROR(Tabelle1325[[#This Row],[Reinigungs-
zeit
(h/Jahr)]]*Tabelle1325[[#This Row],[Stunden-verr.-satz
(€)]],0)</f>
        <v>0</v>
      </c>
    </row>
    <row r="97" spans="1:18" ht="15" x14ac:dyDescent="0.4">
      <c r="A97" s="117">
        <v>91</v>
      </c>
      <c r="B97" s="127" t="s">
        <v>348</v>
      </c>
      <c r="C97" s="131" t="s">
        <v>340</v>
      </c>
      <c r="D97" s="133"/>
      <c r="E97" s="138" t="s">
        <v>342</v>
      </c>
      <c r="F97" s="134" t="s">
        <v>421</v>
      </c>
      <c r="G97" s="138" t="s">
        <v>380</v>
      </c>
      <c r="H97" s="138" t="s">
        <v>141</v>
      </c>
      <c r="I97" s="137">
        <v>4.1900000000000004</v>
      </c>
      <c r="J97" s="127"/>
      <c r="K97" s="121" t="s">
        <v>542</v>
      </c>
      <c r="L97" s="120" t="s">
        <v>540</v>
      </c>
      <c r="M97" s="120">
        <v>1</v>
      </c>
      <c r="N97" s="122" t="e">
        <f>'STVS Grundreinigung'!$F$66</f>
        <v>#DIV/0!</v>
      </c>
      <c r="O97" s="123"/>
      <c r="P97" s="124">
        <f>Tabelle1325[[#This Row],[Boden-
fläche
(m²)]]*Tabelle1325[[#This Row],[Reinigungs-
tage/Jahr]]</f>
        <v>4.1900000000000004</v>
      </c>
      <c r="Q97" s="124">
        <f>IFERROR(Tabelle1325[[#This Row],[Reinigungs-
fläche
(m²/Jahr)]]/Tabelle1325[[#This Row],[Richtwert
(m²/h)]],0)</f>
        <v>0</v>
      </c>
      <c r="R97" s="125">
        <f>IFERROR(Tabelle1325[[#This Row],[Reinigungs-
zeit
(h/Jahr)]]*Tabelle1325[[#This Row],[Stunden-verr.-satz
(€)]],0)</f>
        <v>0</v>
      </c>
    </row>
    <row r="98" spans="1:18" ht="15" x14ac:dyDescent="0.4">
      <c r="A98" s="117">
        <v>92</v>
      </c>
      <c r="B98" s="127" t="s">
        <v>348</v>
      </c>
      <c r="C98" s="131" t="s">
        <v>340</v>
      </c>
      <c r="D98" s="133"/>
      <c r="E98" s="138" t="s">
        <v>342</v>
      </c>
      <c r="F98" s="134" t="s">
        <v>422</v>
      </c>
      <c r="G98" s="138" t="s">
        <v>382</v>
      </c>
      <c r="H98" s="138" t="s">
        <v>141</v>
      </c>
      <c r="I98" s="137">
        <v>2.89</v>
      </c>
      <c r="J98" s="127"/>
      <c r="K98" s="121" t="s">
        <v>542</v>
      </c>
      <c r="L98" s="120" t="s">
        <v>540</v>
      </c>
      <c r="M98" s="120">
        <v>1</v>
      </c>
      <c r="N98" s="122" t="e">
        <f>'STVS Grundreinigung'!$F$66</f>
        <v>#DIV/0!</v>
      </c>
      <c r="O98" s="123"/>
      <c r="P98" s="124">
        <f>Tabelle1325[[#This Row],[Boden-
fläche
(m²)]]*Tabelle1325[[#This Row],[Reinigungs-
tage/Jahr]]</f>
        <v>2.89</v>
      </c>
      <c r="Q98" s="124">
        <f>IFERROR(Tabelle1325[[#This Row],[Reinigungs-
fläche
(m²/Jahr)]]/Tabelle1325[[#This Row],[Richtwert
(m²/h)]],0)</f>
        <v>0</v>
      </c>
      <c r="R98" s="125">
        <f>IFERROR(Tabelle1325[[#This Row],[Reinigungs-
zeit
(h/Jahr)]]*Tabelle1325[[#This Row],[Stunden-verr.-satz
(€)]],0)</f>
        <v>0</v>
      </c>
    </row>
    <row r="99" spans="1:18" ht="15" x14ac:dyDescent="0.4">
      <c r="A99" s="117">
        <v>93</v>
      </c>
      <c r="B99" s="127" t="s">
        <v>348</v>
      </c>
      <c r="C99" s="131" t="s">
        <v>340</v>
      </c>
      <c r="D99" s="133"/>
      <c r="E99" s="138" t="s">
        <v>343</v>
      </c>
      <c r="F99" s="134" t="s">
        <v>179</v>
      </c>
      <c r="G99" s="138" t="s">
        <v>179</v>
      </c>
      <c r="H99" s="138" t="s">
        <v>181</v>
      </c>
      <c r="I99" s="137">
        <v>143.72999999999999</v>
      </c>
      <c r="J99" s="127"/>
      <c r="K99" s="121" t="s">
        <v>542</v>
      </c>
      <c r="L99" s="120" t="s">
        <v>540</v>
      </c>
      <c r="M99" s="120">
        <v>1</v>
      </c>
      <c r="N99" s="122" t="e">
        <f>'STVS Grundreinigung'!$F$66</f>
        <v>#DIV/0!</v>
      </c>
      <c r="O99" s="123"/>
      <c r="P99" s="124">
        <f>Tabelle1325[[#This Row],[Boden-
fläche
(m²)]]*Tabelle1325[[#This Row],[Reinigungs-
tage/Jahr]]</f>
        <v>143.72999999999999</v>
      </c>
      <c r="Q99" s="124">
        <f>IFERROR(Tabelle1325[[#This Row],[Reinigungs-
fläche
(m²/Jahr)]]/Tabelle1325[[#This Row],[Richtwert
(m²/h)]],0)</f>
        <v>0</v>
      </c>
      <c r="R99" s="125">
        <f>IFERROR(Tabelle1325[[#This Row],[Reinigungs-
zeit
(h/Jahr)]]*Tabelle1325[[#This Row],[Stunden-verr.-satz
(€)]],0)</f>
        <v>0</v>
      </c>
    </row>
    <row r="100" spans="1:18" ht="15" x14ac:dyDescent="0.4">
      <c r="A100" s="117">
        <v>94</v>
      </c>
      <c r="B100" s="127" t="s">
        <v>348</v>
      </c>
      <c r="C100" s="131" t="s">
        <v>340</v>
      </c>
      <c r="D100" s="133"/>
      <c r="E100" s="138" t="s">
        <v>343</v>
      </c>
      <c r="F100" s="134" t="s">
        <v>423</v>
      </c>
      <c r="G100" s="138" t="s">
        <v>190</v>
      </c>
      <c r="H100" s="138" t="s">
        <v>181</v>
      </c>
      <c r="I100" s="137">
        <v>29</v>
      </c>
      <c r="J100" s="127"/>
      <c r="K100" s="121" t="s">
        <v>542</v>
      </c>
      <c r="L100" s="120" t="s">
        <v>540</v>
      </c>
      <c r="M100" s="120">
        <v>1</v>
      </c>
      <c r="N100" s="122" t="e">
        <f>'STVS Grundreinigung'!$F$66</f>
        <v>#DIV/0!</v>
      </c>
      <c r="O100" s="123"/>
      <c r="P100" s="124">
        <f>Tabelle1325[[#This Row],[Boden-
fläche
(m²)]]*Tabelle1325[[#This Row],[Reinigungs-
tage/Jahr]]</f>
        <v>29</v>
      </c>
      <c r="Q100" s="124">
        <f>IFERROR(Tabelle1325[[#This Row],[Reinigungs-
fläche
(m²/Jahr)]]/Tabelle1325[[#This Row],[Richtwert
(m²/h)]],0)</f>
        <v>0</v>
      </c>
      <c r="R100" s="125">
        <f>IFERROR(Tabelle1325[[#This Row],[Reinigungs-
zeit
(h/Jahr)]]*Tabelle1325[[#This Row],[Stunden-verr.-satz
(€)]],0)</f>
        <v>0</v>
      </c>
    </row>
    <row r="101" spans="1:18" ht="15" x14ac:dyDescent="0.4">
      <c r="A101" s="117">
        <v>95</v>
      </c>
      <c r="B101" s="127" t="s">
        <v>348</v>
      </c>
      <c r="C101" s="131" t="s">
        <v>340</v>
      </c>
      <c r="D101" s="133"/>
      <c r="E101" s="138" t="s">
        <v>343</v>
      </c>
      <c r="F101" s="134" t="s">
        <v>424</v>
      </c>
      <c r="G101" s="138" t="s">
        <v>190</v>
      </c>
      <c r="H101" s="138" t="s">
        <v>181</v>
      </c>
      <c r="I101" s="137">
        <v>27</v>
      </c>
      <c r="J101" s="127"/>
      <c r="K101" s="121" t="s">
        <v>542</v>
      </c>
      <c r="L101" s="120" t="s">
        <v>540</v>
      </c>
      <c r="M101" s="120">
        <v>1</v>
      </c>
      <c r="N101" s="122" t="e">
        <f>'STVS Grundreinigung'!$F$66</f>
        <v>#DIV/0!</v>
      </c>
      <c r="O101" s="123"/>
      <c r="P101" s="124">
        <f>Tabelle1325[[#This Row],[Boden-
fläche
(m²)]]*Tabelle1325[[#This Row],[Reinigungs-
tage/Jahr]]</f>
        <v>27</v>
      </c>
      <c r="Q101" s="124">
        <f>IFERROR(Tabelle1325[[#This Row],[Reinigungs-
fläche
(m²/Jahr)]]/Tabelle1325[[#This Row],[Richtwert
(m²/h)]],0)</f>
        <v>0</v>
      </c>
      <c r="R101" s="125">
        <f>IFERROR(Tabelle1325[[#This Row],[Reinigungs-
zeit
(h/Jahr)]]*Tabelle1325[[#This Row],[Stunden-verr.-satz
(€)]],0)</f>
        <v>0</v>
      </c>
    </row>
    <row r="102" spans="1:18" ht="15" x14ac:dyDescent="0.4">
      <c r="A102" s="117">
        <v>96</v>
      </c>
      <c r="B102" s="127" t="s">
        <v>348</v>
      </c>
      <c r="C102" s="131" t="s">
        <v>340</v>
      </c>
      <c r="D102" s="133"/>
      <c r="E102" s="138" t="s">
        <v>343</v>
      </c>
      <c r="F102" s="134" t="s">
        <v>425</v>
      </c>
      <c r="G102" s="138" t="s">
        <v>190</v>
      </c>
      <c r="H102" s="138" t="s">
        <v>181</v>
      </c>
      <c r="I102" s="137">
        <v>27</v>
      </c>
      <c r="J102" s="127"/>
      <c r="K102" s="121" t="s">
        <v>542</v>
      </c>
      <c r="L102" s="120" t="s">
        <v>540</v>
      </c>
      <c r="M102" s="120">
        <v>1</v>
      </c>
      <c r="N102" s="122" t="e">
        <f>'STVS Grundreinigung'!$F$66</f>
        <v>#DIV/0!</v>
      </c>
      <c r="O102" s="123"/>
      <c r="P102" s="124">
        <f>Tabelle1325[[#This Row],[Boden-
fläche
(m²)]]*Tabelle1325[[#This Row],[Reinigungs-
tage/Jahr]]</f>
        <v>27</v>
      </c>
      <c r="Q102" s="124">
        <f>IFERROR(Tabelle1325[[#This Row],[Reinigungs-
fläche
(m²/Jahr)]]/Tabelle1325[[#This Row],[Richtwert
(m²/h)]],0)</f>
        <v>0</v>
      </c>
      <c r="R102" s="125">
        <f>IFERROR(Tabelle1325[[#This Row],[Reinigungs-
zeit
(h/Jahr)]]*Tabelle1325[[#This Row],[Stunden-verr.-satz
(€)]],0)</f>
        <v>0</v>
      </c>
    </row>
    <row r="103" spans="1:18" ht="15" x14ac:dyDescent="0.4">
      <c r="A103" s="117">
        <v>97</v>
      </c>
      <c r="B103" s="127" t="s">
        <v>348</v>
      </c>
      <c r="C103" s="131" t="s">
        <v>340</v>
      </c>
      <c r="D103" s="133"/>
      <c r="E103" s="138" t="s">
        <v>343</v>
      </c>
      <c r="F103" s="134" t="s">
        <v>426</v>
      </c>
      <c r="G103" s="138" t="s">
        <v>190</v>
      </c>
      <c r="H103" s="138" t="s">
        <v>181</v>
      </c>
      <c r="I103" s="137">
        <v>21</v>
      </c>
      <c r="J103" s="127"/>
      <c r="K103" s="121" t="s">
        <v>542</v>
      </c>
      <c r="L103" s="120" t="s">
        <v>540</v>
      </c>
      <c r="M103" s="120">
        <v>1</v>
      </c>
      <c r="N103" s="122" t="e">
        <f>'STVS Grundreinigung'!$F$66</f>
        <v>#DIV/0!</v>
      </c>
      <c r="O103" s="123"/>
      <c r="P103" s="124">
        <f>Tabelle1325[[#This Row],[Boden-
fläche
(m²)]]*Tabelle1325[[#This Row],[Reinigungs-
tage/Jahr]]</f>
        <v>21</v>
      </c>
      <c r="Q103" s="124">
        <f>IFERROR(Tabelle1325[[#This Row],[Reinigungs-
fläche
(m²/Jahr)]]/Tabelle1325[[#This Row],[Richtwert
(m²/h)]],0)</f>
        <v>0</v>
      </c>
      <c r="R103" s="125">
        <f>IFERROR(Tabelle1325[[#This Row],[Reinigungs-
zeit
(h/Jahr)]]*Tabelle1325[[#This Row],[Stunden-verr.-satz
(€)]],0)</f>
        <v>0</v>
      </c>
    </row>
    <row r="104" spans="1:18" ht="15" x14ac:dyDescent="0.4">
      <c r="A104" s="117">
        <v>98</v>
      </c>
      <c r="B104" s="127" t="s">
        <v>348</v>
      </c>
      <c r="C104" s="131" t="s">
        <v>340</v>
      </c>
      <c r="D104" s="133"/>
      <c r="E104" s="138" t="s">
        <v>343</v>
      </c>
      <c r="F104" s="134" t="s">
        <v>427</v>
      </c>
      <c r="G104" s="138" t="s">
        <v>190</v>
      </c>
      <c r="H104" s="138" t="s">
        <v>181</v>
      </c>
      <c r="I104" s="137">
        <v>21</v>
      </c>
      <c r="J104" s="127"/>
      <c r="K104" s="121" t="s">
        <v>542</v>
      </c>
      <c r="L104" s="120" t="s">
        <v>540</v>
      </c>
      <c r="M104" s="120">
        <v>1</v>
      </c>
      <c r="N104" s="122" t="e">
        <f>'STVS Grundreinigung'!$F$66</f>
        <v>#DIV/0!</v>
      </c>
      <c r="O104" s="123"/>
      <c r="P104" s="124">
        <f>Tabelle1325[[#This Row],[Boden-
fläche
(m²)]]*Tabelle1325[[#This Row],[Reinigungs-
tage/Jahr]]</f>
        <v>21</v>
      </c>
      <c r="Q104" s="124">
        <f>IFERROR(Tabelle1325[[#This Row],[Reinigungs-
fläche
(m²/Jahr)]]/Tabelle1325[[#This Row],[Richtwert
(m²/h)]],0)</f>
        <v>0</v>
      </c>
      <c r="R104" s="125">
        <f>IFERROR(Tabelle1325[[#This Row],[Reinigungs-
zeit
(h/Jahr)]]*Tabelle1325[[#This Row],[Stunden-verr.-satz
(€)]],0)</f>
        <v>0</v>
      </c>
    </row>
    <row r="105" spans="1:18" ht="15" x14ac:dyDescent="0.4">
      <c r="A105" s="117">
        <v>99</v>
      </c>
      <c r="B105" s="127" t="s">
        <v>348</v>
      </c>
      <c r="C105" s="131" t="s">
        <v>340</v>
      </c>
      <c r="D105" s="133"/>
      <c r="E105" s="138" t="s">
        <v>343</v>
      </c>
      <c r="F105" s="134" t="s">
        <v>428</v>
      </c>
      <c r="G105" s="138" t="s">
        <v>190</v>
      </c>
      <c r="H105" s="138" t="s">
        <v>181</v>
      </c>
      <c r="I105" s="137">
        <v>19</v>
      </c>
      <c r="J105" s="127"/>
      <c r="K105" s="121" t="s">
        <v>542</v>
      </c>
      <c r="L105" s="120" t="s">
        <v>540</v>
      </c>
      <c r="M105" s="120">
        <v>1</v>
      </c>
      <c r="N105" s="122" t="e">
        <f>'STVS Grundreinigung'!$F$66</f>
        <v>#DIV/0!</v>
      </c>
      <c r="O105" s="123"/>
      <c r="P105" s="124">
        <f>Tabelle1325[[#This Row],[Boden-
fläche
(m²)]]*Tabelle1325[[#This Row],[Reinigungs-
tage/Jahr]]</f>
        <v>19</v>
      </c>
      <c r="Q105" s="124">
        <f>IFERROR(Tabelle1325[[#This Row],[Reinigungs-
fläche
(m²/Jahr)]]/Tabelle1325[[#This Row],[Richtwert
(m²/h)]],0)</f>
        <v>0</v>
      </c>
      <c r="R105" s="125">
        <f>IFERROR(Tabelle1325[[#This Row],[Reinigungs-
zeit
(h/Jahr)]]*Tabelle1325[[#This Row],[Stunden-verr.-satz
(€)]],0)</f>
        <v>0</v>
      </c>
    </row>
    <row r="106" spans="1:18" ht="15" x14ac:dyDescent="0.4">
      <c r="A106" s="117">
        <v>100</v>
      </c>
      <c r="B106" s="127" t="s">
        <v>348</v>
      </c>
      <c r="C106" s="131" t="s">
        <v>340</v>
      </c>
      <c r="D106" s="133"/>
      <c r="E106" s="138" t="s">
        <v>343</v>
      </c>
      <c r="F106" s="134" t="s">
        <v>429</v>
      </c>
      <c r="G106" s="138" t="s">
        <v>190</v>
      </c>
      <c r="H106" s="138" t="s">
        <v>181</v>
      </c>
      <c r="I106" s="137">
        <v>13</v>
      </c>
      <c r="J106" s="127"/>
      <c r="K106" s="121" t="s">
        <v>542</v>
      </c>
      <c r="L106" s="120" t="s">
        <v>540</v>
      </c>
      <c r="M106" s="120">
        <v>1</v>
      </c>
      <c r="N106" s="122" t="e">
        <f>'STVS Grundreinigung'!$F$66</f>
        <v>#DIV/0!</v>
      </c>
      <c r="O106" s="123"/>
      <c r="P106" s="124">
        <f>Tabelle1325[[#This Row],[Boden-
fläche
(m²)]]*Tabelle1325[[#This Row],[Reinigungs-
tage/Jahr]]</f>
        <v>13</v>
      </c>
      <c r="Q106" s="124">
        <f>IFERROR(Tabelle1325[[#This Row],[Reinigungs-
fläche
(m²/Jahr)]]/Tabelle1325[[#This Row],[Richtwert
(m²/h)]],0)</f>
        <v>0</v>
      </c>
      <c r="R106" s="125">
        <f>IFERROR(Tabelle1325[[#This Row],[Reinigungs-
zeit
(h/Jahr)]]*Tabelle1325[[#This Row],[Stunden-verr.-satz
(€)]],0)</f>
        <v>0</v>
      </c>
    </row>
    <row r="107" spans="1:18" ht="15" x14ac:dyDescent="0.4">
      <c r="A107" s="117">
        <v>101</v>
      </c>
      <c r="B107" s="127" t="s">
        <v>348</v>
      </c>
      <c r="C107" s="131" t="s">
        <v>340</v>
      </c>
      <c r="D107" s="133"/>
      <c r="E107" s="138" t="s">
        <v>343</v>
      </c>
      <c r="F107" s="134" t="s">
        <v>430</v>
      </c>
      <c r="G107" s="138" t="s">
        <v>190</v>
      </c>
      <c r="H107" s="138" t="s">
        <v>181</v>
      </c>
      <c r="I107" s="137">
        <v>29</v>
      </c>
      <c r="J107" s="127"/>
      <c r="K107" s="121" t="s">
        <v>542</v>
      </c>
      <c r="L107" s="120" t="s">
        <v>540</v>
      </c>
      <c r="M107" s="120">
        <v>1</v>
      </c>
      <c r="N107" s="122" t="e">
        <f>'STVS Grundreinigung'!$F$66</f>
        <v>#DIV/0!</v>
      </c>
      <c r="O107" s="123"/>
      <c r="P107" s="124">
        <f>Tabelle1325[[#This Row],[Boden-
fläche
(m²)]]*Tabelle1325[[#This Row],[Reinigungs-
tage/Jahr]]</f>
        <v>29</v>
      </c>
      <c r="Q107" s="124">
        <f>IFERROR(Tabelle1325[[#This Row],[Reinigungs-
fläche
(m²/Jahr)]]/Tabelle1325[[#This Row],[Richtwert
(m²/h)]],0)</f>
        <v>0</v>
      </c>
      <c r="R107" s="125">
        <f>IFERROR(Tabelle1325[[#This Row],[Reinigungs-
zeit
(h/Jahr)]]*Tabelle1325[[#This Row],[Stunden-verr.-satz
(€)]],0)</f>
        <v>0</v>
      </c>
    </row>
    <row r="108" spans="1:18" ht="15" x14ac:dyDescent="0.4">
      <c r="A108" s="117">
        <v>102</v>
      </c>
      <c r="B108" s="127" t="s">
        <v>348</v>
      </c>
      <c r="C108" s="131" t="s">
        <v>340</v>
      </c>
      <c r="D108" s="133"/>
      <c r="E108" s="138" t="s">
        <v>343</v>
      </c>
      <c r="F108" s="134" t="s">
        <v>431</v>
      </c>
      <c r="G108" s="138" t="s">
        <v>190</v>
      </c>
      <c r="H108" s="138" t="s">
        <v>181</v>
      </c>
      <c r="I108" s="137">
        <v>15</v>
      </c>
      <c r="J108" s="127"/>
      <c r="K108" s="121" t="s">
        <v>542</v>
      </c>
      <c r="L108" s="120" t="s">
        <v>540</v>
      </c>
      <c r="M108" s="120">
        <v>1</v>
      </c>
      <c r="N108" s="122" t="e">
        <f>'STVS Grundreinigung'!$F$66</f>
        <v>#DIV/0!</v>
      </c>
      <c r="O108" s="123"/>
      <c r="P108" s="124">
        <f>Tabelle1325[[#This Row],[Boden-
fläche
(m²)]]*Tabelle1325[[#This Row],[Reinigungs-
tage/Jahr]]</f>
        <v>15</v>
      </c>
      <c r="Q108" s="124">
        <f>IFERROR(Tabelle1325[[#This Row],[Reinigungs-
fläche
(m²/Jahr)]]/Tabelle1325[[#This Row],[Richtwert
(m²/h)]],0)</f>
        <v>0</v>
      </c>
      <c r="R108" s="125">
        <f>IFERROR(Tabelle1325[[#This Row],[Reinigungs-
zeit
(h/Jahr)]]*Tabelle1325[[#This Row],[Stunden-verr.-satz
(€)]],0)</f>
        <v>0</v>
      </c>
    </row>
    <row r="109" spans="1:18" ht="15" x14ac:dyDescent="0.4">
      <c r="A109" s="117">
        <v>103</v>
      </c>
      <c r="B109" s="127" t="s">
        <v>348</v>
      </c>
      <c r="C109" s="131" t="s">
        <v>340</v>
      </c>
      <c r="D109" s="133"/>
      <c r="E109" s="138" t="s">
        <v>343</v>
      </c>
      <c r="F109" s="134" t="s">
        <v>85</v>
      </c>
      <c r="G109" s="138" t="s">
        <v>190</v>
      </c>
      <c r="H109" s="138" t="s">
        <v>181</v>
      </c>
      <c r="I109" s="137">
        <v>20</v>
      </c>
      <c r="J109" s="127"/>
      <c r="K109" s="121" t="s">
        <v>542</v>
      </c>
      <c r="L109" s="120" t="s">
        <v>540</v>
      </c>
      <c r="M109" s="120">
        <v>1</v>
      </c>
      <c r="N109" s="122" t="e">
        <f>'STVS Grundreinigung'!$F$66</f>
        <v>#DIV/0!</v>
      </c>
      <c r="O109" s="123"/>
      <c r="P109" s="124">
        <f>Tabelle1325[[#This Row],[Boden-
fläche
(m²)]]*Tabelle1325[[#This Row],[Reinigungs-
tage/Jahr]]</f>
        <v>20</v>
      </c>
      <c r="Q109" s="124">
        <f>IFERROR(Tabelle1325[[#This Row],[Reinigungs-
fläche
(m²/Jahr)]]/Tabelle1325[[#This Row],[Richtwert
(m²/h)]],0)</f>
        <v>0</v>
      </c>
      <c r="R109" s="125">
        <f>IFERROR(Tabelle1325[[#This Row],[Reinigungs-
zeit
(h/Jahr)]]*Tabelle1325[[#This Row],[Stunden-verr.-satz
(€)]],0)</f>
        <v>0</v>
      </c>
    </row>
    <row r="110" spans="1:18" ht="15" x14ac:dyDescent="0.4">
      <c r="A110" s="117">
        <v>104</v>
      </c>
      <c r="B110" s="127" t="s">
        <v>348</v>
      </c>
      <c r="C110" s="131" t="s">
        <v>340</v>
      </c>
      <c r="D110" s="133"/>
      <c r="E110" s="138" t="s">
        <v>343</v>
      </c>
      <c r="F110" s="134" t="s">
        <v>87</v>
      </c>
      <c r="G110" s="138" t="s">
        <v>190</v>
      </c>
      <c r="H110" s="138" t="s">
        <v>181</v>
      </c>
      <c r="I110" s="137">
        <v>29</v>
      </c>
      <c r="J110" s="127"/>
      <c r="K110" s="121" t="s">
        <v>542</v>
      </c>
      <c r="L110" s="120" t="s">
        <v>540</v>
      </c>
      <c r="M110" s="120">
        <v>1</v>
      </c>
      <c r="N110" s="122" t="e">
        <f>'STVS Grundreinigung'!$F$66</f>
        <v>#DIV/0!</v>
      </c>
      <c r="O110" s="123"/>
      <c r="P110" s="124">
        <f>Tabelle1325[[#This Row],[Boden-
fläche
(m²)]]*Tabelle1325[[#This Row],[Reinigungs-
tage/Jahr]]</f>
        <v>29</v>
      </c>
      <c r="Q110" s="124">
        <f>IFERROR(Tabelle1325[[#This Row],[Reinigungs-
fläche
(m²/Jahr)]]/Tabelle1325[[#This Row],[Richtwert
(m²/h)]],0)</f>
        <v>0</v>
      </c>
      <c r="R110" s="125">
        <f>IFERROR(Tabelle1325[[#This Row],[Reinigungs-
zeit
(h/Jahr)]]*Tabelle1325[[#This Row],[Stunden-verr.-satz
(€)]],0)</f>
        <v>0</v>
      </c>
    </row>
    <row r="111" spans="1:18" ht="15" x14ac:dyDescent="0.4">
      <c r="A111" s="117">
        <v>105</v>
      </c>
      <c r="B111" s="127" t="s">
        <v>348</v>
      </c>
      <c r="C111" s="131" t="s">
        <v>340</v>
      </c>
      <c r="D111" s="133"/>
      <c r="E111" s="138" t="s">
        <v>343</v>
      </c>
      <c r="F111" s="134" t="s">
        <v>89</v>
      </c>
      <c r="G111" s="138" t="s">
        <v>190</v>
      </c>
      <c r="H111" s="138" t="s">
        <v>181</v>
      </c>
      <c r="I111" s="137">
        <v>17</v>
      </c>
      <c r="J111" s="127"/>
      <c r="K111" s="121" t="s">
        <v>542</v>
      </c>
      <c r="L111" s="120" t="s">
        <v>540</v>
      </c>
      <c r="M111" s="120">
        <v>1</v>
      </c>
      <c r="N111" s="122" t="e">
        <f>'STVS Grundreinigung'!$F$66</f>
        <v>#DIV/0!</v>
      </c>
      <c r="O111" s="123"/>
      <c r="P111" s="124">
        <f>Tabelle1325[[#This Row],[Boden-
fläche
(m²)]]*Tabelle1325[[#This Row],[Reinigungs-
tage/Jahr]]</f>
        <v>17</v>
      </c>
      <c r="Q111" s="124">
        <f>IFERROR(Tabelle1325[[#This Row],[Reinigungs-
fläche
(m²/Jahr)]]/Tabelle1325[[#This Row],[Richtwert
(m²/h)]],0)</f>
        <v>0</v>
      </c>
      <c r="R111" s="125">
        <f>IFERROR(Tabelle1325[[#This Row],[Reinigungs-
zeit
(h/Jahr)]]*Tabelle1325[[#This Row],[Stunden-verr.-satz
(€)]],0)</f>
        <v>0</v>
      </c>
    </row>
    <row r="112" spans="1:18" ht="15" x14ac:dyDescent="0.4">
      <c r="A112" s="117">
        <v>106</v>
      </c>
      <c r="B112" s="127" t="s">
        <v>348</v>
      </c>
      <c r="C112" s="131" t="s">
        <v>340</v>
      </c>
      <c r="D112" s="133"/>
      <c r="E112" s="138" t="s">
        <v>343</v>
      </c>
      <c r="F112" s="134" t="s">
        <v>432</v>
      </c>
      <c r="G112" s="138" t="s">
        <v>190</v>
      </c>
      <c r="H112" s="138" t="s">
        <v>181</v>
      </c>
      <c r="I112" s="137">
        <v>17</v>
      </c>
      <c r="J112" s="127"/>
      <c r="K112" s="121" t="s">
        <v>542</v>
      </c>
      <c r="L112" s="120" t="s">
        <v>540</v>
      </c>
      <c r="M112" s="120">
        <v>1</v>
      </c>
      <c r="N112" s="122" t="e">
        <f>'STVS Grundreinigung'!$F$66</f>
        <v>#DIV/0!</v>
      </c>
      <c r="O112" s="123"/>
      <c r="P112" s="124">
        <f>Tabelle1325[[#This Row],[Boden-
fläche
(m²)]]*Tabelle1325[[#This Row],[Reinigungs-
tage/Jahr]]</f>
        <v>17</v>
      </c>
      <c r="Q112" s="124">
        <f>IFERROR(Tabelle1325[[#This Row],[Reinigungs-
fläche
(m²/Jahr)]]/Tabelle1325[[#This Row],[Richtwert
(m²/h)]],0)</f>
        <v>0</v>
      </c>
      <c r="R112" s="125">
        <f>IFERROR(Tabelle1325[[#This Row],[Reinigungs-
zeit
(h/Jahr)]]*Tabelle1325[[#This Row],[Stunden-verr.-satz
(€)]],0)</f>
        <v>0</v>
      </c>
    </row>
    <row r="113" spans="1:18" ht="15" x14ac:dyDescent="0.4">
      <c r="A113" s="117">
        <v>107</v>
      </c>
      <c r="B113" s="127" t="s">
        <v>348</v>
      </c>
      <c r="C113" s="131" t="s">
        <v>340</v>
      </c>
      <c r="D113" s="133"/>
      <c r="E113" s="138" t="s">
        <v>343</v>
      </c>
      <c r="F113" s="134" t="s">
        <v>433</v>
      </c>
      <c r="G113" s="138" t="s">
        <v>190</v>
      </c>
      <c r="H113" s="138" t="s">
        <v>181</v>
      </c>
      <c r="I113" s="137">
        <v>29</v>
      </c>
      <c r="J113" s="127"/>
      <c r="K113" s="121" t="s">
        <v>542</v>
      </c>
      <c r="L113" s="120" t="s">
        <v>540</v>
      </c>
      <c r="M113" s="120">
        <v>1</v>
      </c>
      <c r="N113" s="122" t="e">
        <f>'STVS Grundreinigung'!$F$66</f>
        <v>#DIV/0!</v>
      </c>
      <c r="O113" s="123"/>
      <c r="P113" s="124">
        <f>Tabelle1325[[#This Row],[Boden-
fläche
(m²)]]*Tabelle1325[[#This Row],[Reinigungs-
tage/Jahr]]</f>
        <v>29</v>
      </c>
      <c r="Q113" s="124">
        <f>IFERROR(Tabelle1325[[#This Row],[Reinigungs-
fläche
(m²/Jahr)]]/Tabelle1325[[#This Row],[Richtwert
(m²/h)]],0)</f>
        <v>0</v>
      </c>
      <c r="R113" s="125">
        <f>IFERROR(Tabelle1325[[#This Row],[Reinigungs-
zeit
(h/Jahr)]]*Tabelle1325[[#This Row],[Stunden-verr.-satz
(€)]],0)</f>
        <v>0</v>
      </c>
    </row>
    <row r="114" spans="1:18" ht="15" x14ac:dyDescent="0.4">
      <c r="A114" s="117">
        <v>108</v>
      </c>
      <c r="B114" s="127" t="s">
        <v>348</v>
      </c>
      <c r="C114" s="131" t="s">
        <v>340</v>
      </c>
      <c r="D114" s="133"/>
      <c r="E114" s="138" t="s">
        <v>343</v>
      </c>
      <c r="F114" s="134" t="s">
        <v>434</v>
      </c>
      <c r="G114" s="138" t="s">
        <v>190</v>
      </c>
      <c r="H114" s="138" t="s">
        <v>181</v>
      </c>
      <c r="I114" s="137">
        <v>20</v>
      </c>
      <c r="J114" s="127"/>
      <c r="K114" s="121" t="s">
        <v>542</v>
      </c>
      <c r="L114" s="120" t="s">
        <v>540</v>
      </c>
      <c r="M114" s="120">
        <v>1</v>
      </c>
      <c r="N114" s="122" t="e">
        <f>'STVS Grundreinigung'!$F$66</f>
        <v>#DIV/0!</v>
      </c>
      <c r="O114" s="123"/>
      <c r="P114" s="124">
        <f>Tabelle1325[[#This Row],[Boden-
fläche
(m²)]]*Tabelle1325[[#This Row],[Reinigungs-
tage/Jahr]]</f>
        <v>20</v>
      </c>
      <c r="Q114" s="124">
        <f>IFERROR(Tabelle1325[[#This Row],[Reinigungs-
fläche
(m²/Jahr)]]/Tabelle1325[[#This Row],[Richtwert
(m²/h)]],0)</f>
        <v>0</v>
      </c>
      <c r="R114" s="125">
        <f>IFERROR(Tabelle1325[[#This Row],[Reinigungs-
zeit
(h/Jahr)]]*Tabelle1325[[#This Row],[Stunden-verr.-satz
(€)]],0)</f>
        <v>0</v>
      </c>
    </row>
    <row r="115" spans="1:18" ht="15" x14ac:dyDescent="0.4">
      <c r="A115" s="117">
        <v>109</v>
      </c>
      <c r="B115" s="127" t="s">
        <v>348</v>
      </c>
      <c r="C115" s="131" t="s">
        <v>340</v>
      </c>
      <c r="D115" s="133"/>
      <c r="E115" s="138" t="s">
        <v>343</v>
      </c>
      <c r="F115" s="134" t="s">
        <v>435</v>
      </c>
      <c r="G115" s="138" t="s">
        <v>190</v>
      </c>
      <c r="H115" s="138" t="s">
        <v>181</v>
      </c>
      <c r="I115" s="137">
        <v>20</v>
      </c>
      <c r="J115" s="127"/>
      <c r="K115" s="121" t="s">
        <v>542</v>
      </c>
      <c r="L115" s="120" t="s">
        <v>540</v>
      </c>
      <c r="M115" s="120">
        <v>1</v>
      </c>
      <c r="N115" s="122" t="e">
        <f>'STVS Grundreinigung'!$F$66</f>
        <v>#DIV/0!</v>
      </c>
      <c r="O115" s="123"/>
      <c r="P115" s="124">
        <f>Tabelle1325[[#This Row],[Boden-
fläche
(m²)]]*Tabelle1325[[#This Row],[Reinigungs-
tage/Jahr]]</f>
        <v>20</v>
      </c>
      <c r="Q115" s="124">
        <f>IFERROR(Tabelle1325[[#This Row],[Reinigungs-
fläche
(m²/Jahr)]]/Tabelle1325[[#This Row],[Richtwert
(m²/h)]],0)</f>
        <v>0</v>
      </c>
      <c r="R115" s="125">
        <f>IFERROR(Tabelle1325[[#This Row],[Reinigungs-
zeit
(h/Jahr)]]*Tabelle1325[[#This Row],[Stunden-verr.-satz
(€)]],0)</f>
        <v>0</v>
      </c>
    </row>
    <row r="116" spans="1:18" ht="15" x14ac:dyDescent="0.4">
      <c r="A116" s="117">
        <v>110</v>
      </c>
      <c r="B116" s="127" t="s">
        <v>348</v>
      </c>
      <c r="C116" s="131" t="s">
        <v>340</v>
      </c>
      <c r="D116" s="133"/>
      <c r="E116" s="138" t="s">
        <v>343</v>
      </c>
      <c r="F116" s="134" t="s">
        <v>436</v>
      </c>
      <c r="G116" s="138" t="s">
        <v>190</v>
      </c>
      <c r="H116" s="138" t="s">
        <v>181</v>
      </c>
      <c r="I116" s="137">
        <v>29</v>
      </c>
      <c r="J116" s="127"/>
      <c r="K116" s="121" t="s">
        <v>542</v>
      </c>
      <c r="L116" s="120" t="s">
        <v>540</v>
      </c>
      <c r="M116" s="120">
        <v>1</v>
      </c>
      <c r="N116" s="122" t="e">
        <f>'STVS Grundreinigung'!$F$66</f>
        <v>#DIV/0!</v>
      </c>
      <c r="O116" s="123"/>
      <c r="P116" s="124">
        <f>Tabelle1325[[#This Row],[Boden-
fläche
(m²)]]*Tabelle1325[[#This Row],[Reinigungs-
tage/Jahr]]</f>
        <v>29</v>
      </c>
      <c r="Q116" s="124">
        <f>IFERROR(Tabelle1325[[#This Row],[Reinigungs-
fläche
(m²/Jahr)]]/Tabelle1325[[#This Row],[Richtwert
(m²/h)]],0)</f>
        <v>0</v>
      </c>
      <c r="R116" s="125">
        <f>IFERROR(Tabelle1325[[#This Row],[Reinigungs-
zeit
(h/Jahr)]]*Tabelle1325[[#This Row],[Stunden-verr.-satz
(€)]],0)</f>
        <v>0</v>
      </c>
    </row>
    <row r="117" spans="1:18" ht="15" x14ac:dyDescent="0.4">
      <c r="A117" s="117">
        <v>111</v>
      </c>
      <c r="B117" s="127" t="s">
        <v>348</v>
      </c>
      <c r="C117" s="131" t="s">
        <v>340</v>
      </c>
      <c r="D117" s="133"/>
      <c r="E117" s="138" t="s">
        <v>343</v>
      </c>
      <c r="F117" s="134" t="s">
        <v>437</v>
      </c>
      <c r="G117" s="138" t="s">
        <v>190</v>
      </c>
      <c r="H117" s="138" t="s">
        <v>181</v>
      </c>
      <c r="I117" s="137">
        <v>17</v>
      </c>
      <c r="J117" s="127"/>
      <c r="K117" s="121" t="s">
        <v>542</v>
      </c>
      <c r="L117" s="120" t="s">
        <v>540</v>
      </c>
      <c r="M117" s="120">
        <v>1</v>
      </c>
      <c r="N117" s="122" t="e">
        <f>'STVS Grundreinigung'!$F$66</f>
        <v>#DIV/0!</v>
      </c>
      <c r="O117" s="123"/>
      <c r="P117" s="124">
        <f>Tabelle1325[[#This Row],[Boden-
fläche
(m²)]]*Tabelle1325[[#This Row],[Reinigungs-
tage/Jahr]]</f>
        <v>17</v>
      </c>
      <c r="Q117" s="124">
        <f>IFERROR(Tabelle1325[[#This Row],[Reinigungs-
fläche
(m²/Jahr)]]/Tabelle1325[[#This Row],[Richtwert
(m²/h)]],0)</f>
        <v>0</v>
      </c>
      <c r="R117" s="125">
        <f>IFERROR(Tabelle1325[[#This Row],[Reinigungs-
zeit
(h/Jahr)]]*Tabelle1325[[#This Row],[Stunden-verr.-satz
(€)]],0)</f>
        <v>0</v>
      </c>
    </row>
    <row r="118" spans="1:18" ht="15" x14ac:dyDescent="0.4">
      <c r="A118" s="117">
        <v>112</v>
      </c>
      <c r="B118" s="127" t="s">
        <v>348</v>
      </c>
      <c r="C118" s="131" t="s">
        <v>340</v>
      </c>
      <c r="D118" s="133"/>
      <c r="E118" s="138" t="s">
        <v>343</v>
      </c>
      <c r="F118" s="134" t="s">
        <v>438</v>
      </c>
      <c r="G118" s="138" t="s">
        <v>190</v>
      </c>
      <c r="H118" s="138" t="s">
        <v>181</v>
      </c>
      <c r="I118" s="137">
        <v>17</v>
      </c>
      <c r="J118" s="127"/>
      <c r="K118" s="121" t="s">
        <v>542</v>
      </c>
      <c r="L118" s="120" t="s">
        <v>540</v>
      </c>
      <c r="M118" s="120">
        <v>1</v>
      </c>
      <c r="N118" s="122" t="e">
        <f>'STVS Grundreinigung'!$F$66</f>
        <v>#DIV/0!</v>
      </c>
      <c r="O118" s="123"/>
      <c r="P118" s="124">
        <f>Tabelle1325[[#This Row],[Boden-
fläche
(m²)]]*Tabelle1325[[#This Row],[Reinigungs-
tage/Jahr]]</f>
        <v>17</v>
      </c>
      <c r="Q118" s="124">
        <f>IFERROR(Tabelle1325[[#This Row],[Reinigungs-
fläche
(m²/Jahr)]]/Tabelle1325[[#This Row],[Richtwert
(m²/h)]],0)</f>
        <v>0</v>
      </c>
      <c r="R118" s="125">
        <f>IFERROR(Tabelle1325[[#This Row],[Reinigungs-
zeit
(h/Jahr)]]*Tabelle1325[[#This Row],[Stunden-verr.-satz
(€)]],0)</f>
        <v>0</v>
      </c>
    </row>
    <row r="119" spans="1:18" ht="15" x14ac:dyDescent="0.4">
      <c r="A119" s="117">
        <v>113</v>
      </c>
      <c r="B119" s="127" t="s">
        <v>348</v>
      </c>
      <c r="C119" s="131" t="s">
        <v>340</v>
      </c>
      <c r="D119" s="133"/>
      <c r="E119" s="138" t="s">
        <v>343</v>
      </c>
      <c r="F119" s="134" t="s">
        <v>91</v>
      </c>
      <c r="G119" s="138" t="s">
        <v>190</v>
      </c>
      <c r="H119" s="138" t="s">
        <v>181</v>
      </c>
      <c r="I119" s="137">
        <v>29</v>
      </c>
      <c r="J119" s="127"/>
      <c r="K119" s="121" t="s">
        <v>542</v>
      </c>
      <c r="L119" s="120" t="s">
        <v>540</v>
      </c>
      <c r="M119" s="120">
        <v>1</v>
      </c>
      <c r="N119" s="122" t="e">
        <f>'STVS Grundreinigung'!$F$66</f>
        <v>#DIV/0!</v>
      </c>
      <c r="O119" s="123"/>
      <c r="P119" s="124">
        <f>Tabelle1325[[#This Row],[Boden-
fläche
(m²)]]*Tabelle1325[[#This Row],[Reinigungs-
tage/Jahr]]</f>
        <v>29</v>
      </c>
      <c r="Q119" s="124">
        <f>IFERROR(Tabelle1325[[#This Row],[Reinigungs-
fläche
(m²/Jahr)]]/Tabelle1325[[#This Row],[Richtwert
(m²/h)]],0)</f>
        <v>0</v>
      </c>
      <c r="R119" s="125">
        <f>IFERROR(Tabelle1325[[#This Row],[Reinigungs-
zeit
(h/Jahr)]]*Tabelle1325[[#This Row],[Stunden-verr.-satz
(€)]],0)</f>
        <v>0</v>
      </c>
    </row>
    <row r="120" spans="1:18" ht="15" x14ac:dyDescent="0.4">
      <c r="A120" s="117">
        <v>114</v>
      </c>
      <c r="B120" s="127" t="s">
        <v>348</v>
      </c>
      <c r="C120" s="131" t="s">
        <v>340</v>
      </c>
      <c r="D120" s="133"/>
      <c r="E120" s="138" t="s">
        <v>343</v>
      </c>
      <c r="F120" s="134" t="s">
        <v>439</v>
      </c>
      <c r="G120" s="138" t="s">
        <v>190</v>
      </c>
      <c r="H120" s="138" t="s">
        <v>181</v>
      </c>
      <c r="I120" s="137">
        <v>20</v>
      </c>
      <c r="J120" s="127"/>
      <c r="K120" s="121" t="s">
        <v>542</v>
      </c>
      <c r="L120" s="120" t="s">
        <v>540</v>
      </c>
      <c r="M120" s="120">
        <v>1</v>
      </c>
      <c r="N120" s="122" t="e">
        <f>'STVS Grundreinigung'!$F$66</f>
        <v>#DIV/0!</v>
      </c>
      <c r="O120" s="123"/>
      <c r="P120" s="124">
        <f>Tabelle1325[[#This Row],[Boden-
fläche
(m²)]]*Tabelle1325[[#This Row],[Reinigungs-
tage/Jahr]]</f>
        <v>20</v>
      </c>
      <c r="Q120" s="124">
        <f>IFERROR(Tabelle1325[[#This Row],[Reinigungs-
fläche
(m²/Jahr)]]/Tabelle1325[[#This Row],[Richtwert
(m²/h)]],0)</f>
        <v>0</v>
      </c>
      <c r="R120" s="125">
        <f>IFERROR(Tabelle1325[[#This Row],[Reinigungs-
zeit
(h/Jahr)]]*Tabelle1325[[#This Row],[Stunden-verr.-satz
(€)]],0)</f>
        <v>0</v>
      </c>
    </row>
    <row r="121" spans="1:18" ht="15" x14ac:dyDescent="0.4">
      <c r="A121" s="117">
        <v>115</v>
      </c>
      <c r="B121" s="127" t="s">
        <v>348</v>
      </c>
      <c r="C121" s="131" t="s">
        <v>340</v>
      </c>
      <c r="D121" s="185"/>
      <c r="E121" s="138" t="s">
        <v>343</v>
      </c>
      <c r="F121" s="134" t="s">
        <v>440</v>
      </c>
      <c r="G121" s="138" t="s">
        <v>190</v>
      </c>
      <c r="H121" s="138" t="s">
        <v>181</v>
      </c>
      <c r="I121" s="137">
        <v>33</v>
      </c>
      <c r="J121" s="127"/>
      <c r="K121" s="121" t="s">
        <v>542</v>
      </c>
      <c r="L121" s="120" t="s">
        <v>540</v>
      </c>
      <c r="M121" s="120">
        <v>1</v>
      </c>
      <c r="N121" s="122" t="e">
        <f>'STVS Grundreinigung'!$F$66</f>
        <v>#DIV/0!</v>
      </c>
      <c r="O121" s="123"/>
      <c r="P121" s="124">
        <f>Tabelle1325[[#This Row],[Boden-
fläche
(m²)]]*Tabelle1325[[#This Row],[Reinigungs-
tage/Jahr]]</f>
        <v>33</v>
      </c>
      <c r="Q121" s="124">
        <f>IFERROR(Tabelle1325[[#This Row],[Reinigungs-
fläche
(m²/Jahr)]]/Tabelle1325[[#This Row],[Richtwert
(m²/h)]],0)</f>
        <v>0</v>
      </c>
      <c r="R121" s="125">
        <f>IFERROR(Tabelle1325[[#This Row],[Reinigungs-
zeit
(h/Jahr)]]*Tabelle1325[[#This Row],[Stunden-verr.-satz
(€)]],0)</f>
        <v>0</v>
      </c>
    </row>
    <row r="122" spans="1:18" ht="15" x14ac:dyDescent="0.4">
      <c r="A122" s="117">
        <v>116</v>
      </c>
      <c r="B122" s="127" t="s">
        <v>348</v>
      </c>
      <c r="C122" s="131" t="s">
        <v>340</v>
      </c>
      <c r="D122" s="185"/>
      <c r="E122" s="138" t="s">
        <v>343</v>
      </c>
      <c r="F122" s="134" t="s">
        <v>441</v>
      </c>
      <c r="G122" s="138" t="s">
        <v>190</v>
      </c>
      <c r="H122" s="138" t="s">
        <v>181</v>
      </c>
      <c r="I122" s="137">
        <v>13</v>
      </c>
      <c r="J122" s="127"/>
      <c r="K122" s="121" t="s">
        <v>542</v>
      </c>
      <c r="L122" s="120" t="s">
        <v>540</v>
      </c>
      <c r="M122" s="120">
        <v>1</v>
      </c>
      <c r="N122" s="122" t="e">
        <f>'STVS Grundreinigung'!$F$66</f>
        <v>#DIV/0!</v>
      </c>
      <c r="O122" s="123"/>
      <c r="P122" s="124">
        <f>Tabelle1325[[#This Row],[Boden-
fläche
(m²)]]*Tabelle1325[[#This Row],[Reinigungs-
tage/Jahr]]</f>
        <v>13</v>
      </c>
      <c r="Q122" s="124">
        <f>IFERROR(Tabelle1325[[#This Row],[Reinigungs-
fläche
(m²/Jahr)]]/Tabelle1325[[#This Row],[Richtwert
(m²/h)]],0)</f>
        <v>0</v>
      </c>
      <c r="R122" s="125">
        <f>IFERROR(Tabelle1325[[#This Row],[Reinigungs-
zeit
(h/Jahr)]]*Tabelle1325[[#This Row],[Stunden-verr.-satz
(€)]],0)</f>
        <v>0</v>
      </c>
    </row>
    <row r="123" spans="1:18" ht="15" x14ac:dyDescent="0.4">
      <c r="A123" s="117">
        <v>117</v>
      </c>
      <c r="B123" s="127" t="s">
        <v>348</v>
      </c>
      <c r="C123" s="131" t="s">
        <v>340</v>
      </c>
      <c r="D123" s="185"/>
      <c r="E123" s="138" t="s">
        <v>343</v>
      </c>
      <c r="F123" s="134" t="s">
        <v>442</v>
      </c>
      <c r="G123" s="138" t="s">
        <v>190</v>
      </c>
      <c r="H123" s="138" t="s">
        <v>181</v>
      </c>
      <c r="I123" s="137">
        <v>20</v>
      </c>
      <c r="J123" s="127"/>
      <c r="K123" s="121" t="s">
        <v>542</v>
      </c>
      <c r="L123" s="120" t="s">
        <v>540</v>
      </c>
      <c r="M123" s="120">
        <v>1</v>
      </c>
      <c r="N123" s="122" t="e">
        <f>'STVS Grundreinigung'!$F$66</f>
        <v>#DIV/0!</v>
      </c>
      <c r="O123" s="123"/>
      <c r="P123" s="124">
        <f>Tabelle1325[[#This Row],[Boden-
fläche
(m²)]]*Tabelle1325[[#This Row],[Reinigungs-
tage/Jahr]]</f>
        <v>20</v>
      </c>
      <c r="Q123" s="124">
        <f>IFERROR(Tabelle1325[[#This Row],[Reinigungs-
fläche
(m²/Jahr)]]/Tabelle1325[[#This Row],[Richtwert
(m²/h)]],0)</f>
        <v>0</v>
      </c>
      <c r="R123" s="125">
        <f>IFERROR(Tabelle1325[[#This Row],[Reinigungs-
zeit
(h/Jahr)]]*Tabelle1325[[#This Row],[Stunden-verr.-satz
(€)]],0)</f>
        <v>0</v>
      </c>
    </row>
    <row r="124" spans="1:18" ht="15" x14ac:dyDescent="0.4">
      <c r="A124" s="117">
        <v>118</v>
      </c>
      <c r="B124" s="127" t="s">
        <v>348</v>
      </c>
      <c r="C124" s="131" t="s">
        <v>340</v>
      </c>
      <c r="D124" s="185"/>
      <c r="E124" s="138" t="s">
        <v>343</v>
      </c>
      <c r="F124" s="134" t="s">
        <v>443</v>
      </c>
      <c r="G124" s="138" t="s">
        <v>190</v>
      </c>
      <c r="H124" s="138" t="s">
        <v>181</v>
      </c>
      <c r="I124" s="137">
        <v>18</v>
      </c>
      <c r="J124" s="127"/>
      <c r="K124" s="121" t="s">
        <v>542</v>
      </c>
      <c r="L124" s="120" t="s">
        <v>540</v>
      </c>
      <c r="M124" s="120">
        <v>1</v>
      </c>
      <c r="N124" s="122" t="e">
        <f>'STVS Grundreinigung'!$F$66</f>
        <v>#DIV/0!</v>
      </c>
      <c r="O124" s="123"/>
      <c r="P124" s="124">
        <f>Tabelle1325[[#This Row],[Boden-
fläche
(m²)]]*Tabelle1325[[#This Row],[Reinigungs-
tage/Jahr]]</f>
        <v>18</v>
      </c>
      <c r="Q124" s="124">
        <f>IFERROR(Tabelle1325[[#This Row],[Reinigungs-
fläche
(m²/Jahr)]]/Tabelle1325[[#This Row],[Richtwert
(m²/h)]],0)</f>
        <v>0</v>
      </c>
      <c r="R124" s="125">
        <f>IFERROR(Tabelle1325[[#This Row],[Reinigungs-
zeit
(h/Jahr)]]*Tabelle1325[[#This Row],[Stunden-verr.-satz
(€)]],0)</f>
        <v>0</v>
      </c>
    </row>
    <row r="125" spans="1:18" ht="15" x14ac:dyDescent="0.4">
      <c r="A125" s="117">
        <v>119</v>
      </c>
      <c r="B125" s="127" t="s">
        <v>348</v>
      </c>
      <c r="C125" s="131" t="s">
        <v>340</v>
      </c>
      <c r="D125" s="185"/>
      <c r="E125" s="138" t="s">
        <v>343</v>
      </c>
      <c r="F125" s="134" t="s">
        <v>405</v>
      </c>
      <c r="G125" s="138" t="s">
        <v>384</v>
      </c>
      <c r="H125" s="138" t="s">
        <v>181</v>
      </c>
      <c r="I125" s="137">
        <v>11.73</v>
      </c>
      <c r="J125" s="127"/>
      <c r="K125" s="121" t="s">
        <v>542</v>
      </c>
      <c r="L125" s="120" t="s">
        <v>540</v>
      </c>
      <c r="M125" s="120">
        <v>1</v>
      </c>
      <c r="N125" s="122" t="e">
        <f>'STVS Grundreinigung'!$F$66</f>
        <v>#DIV/0!</v>
      </c>
      <c r="O125" s="123"/>
      <c r="P125" s="124">
        <f>Tabelle1325[[#This Row],[Boden-
fläche
(m²)]]*Tabelle1325[[#This Row],[Reinigungs-
tage/Jahr]]</f>
        <v>11.73</v>
      </c>
      <c r="Q125" s="124">
        <f>IFERROR(Tabelle1325[[#This Row],[Reinigungs-
fläche
(m²/Jahr)]]/Tabelle1325[[#This Row],[Richtwert
(m²/h)]],0)</f>
        <v>0</v>
      </c>
      <c r="R125" s="125">
        <f>IFERROR(Tabelle1325[[#This Row],[Reinigungs-
zeit
(h/Jahr)]]*Tabelle1325[[#This Row],[Stunden-verr.-satz
(€)]],0)</f>
        <v>0</v>
      </c>
    </row>
    <row r="126" spans="1:18" ht="15" x14ac:dyDescent="0.4">
      <c r="A126" s="117">
        <v>120</v>
      </c>
      <c r="B126" s="127" t="s">
        <v>348</v>
      </c>
      <c r="C126" s="131" t="s">
        <v>340</v>
      </c>
      <c r="D126" s="185"/>
      <c r="E126" s="138" t="s">
        <v>343</v>
      </c>
      <c r="F126" s="134" t="s">
        <v>444</v>
      </c>
      <c r="G126" s="136" t="s">
        <v>499</v>
      </c>
      <c r="H126" s="138" t="s">
        <v>141</v>
      </c>
      <c r="I126" s="137">
        <v>2.23</v>
      </c>
      <c r="J126" s="127"/>
      <c r="K126" s="121" t="s">
        <v>542</v>
      </c>
      <c r="L126" s="120" t="s">
        <v>540</v>
      </c>
      <c r="M126" s="120">
        <v>1</v>
      </c>
      <c r="N126" s="122" t="e">
        <f>'STVS Grundreinigung'!$F$66</f>
        <v>#DIV/0!</v>
      </c>
      <c r="O126" s="123"/>
      <c r="P126" s="124">
        <f>Tabelle1325[[#This Row],[Boden-
fläche
(m²)]]*Tabelle1325[[#This Row],[Reinigungs-
tage/Jahr]]</f>
        <v>2.23</v>
      </c>
      <c r="Q126" s="124">
        <f>IFERROR(Tabelle1325[[#This Row],[Reinigungs-
fläche
(m²/Jahr)]]/Tabelle1325[[#This Row],[Richtwert
(m²/h)]],0)</f>
        <v>0</v>
      </c>
      <c r="R126" s="125">
        <f>IFERROR(Tabelle1325[[#This Row],[Reinigungs-
zeit
(h/Jahr)]]*Tabelle1325[[#This Row],[Stunden-verr.-satz
(€)]],0)</f>
        <v>0</v>
      </c>
    </row>
    <row r="127" spans="1:18" ht="15" x14ac:dyDescent="0.4">
      <c r="A127" s="117">
        <v>121</v>
      </c>
      <c r="B127" s="127" t="s">
        <v>348</v>
      </c>
      <c r="C127" s="131" t="s">
        <v>340</v>
      </c>
      <c r="D127" s="185"/>
      <c r="E127" s="138" t="s">
        <v>343</v>
      </c>
      <c r="F127" s="134" t="s">
        <v>445</v>
      </c>
      <c r="G127" s="138" t="s">
        <v>193</v>
      </c>
      <c r="H127" s="138" t="s">
        <v>141</v>
      </c>
      <c r="I127" s="137">
        <v>3.74</v>
      </c>
      <c r="J127" s="127"/>
      <c r="K127" s="121" t="s">
        <v>542</v>
      </c>
      <c r="L127" s="120" t="s">
        <v>540</v>
      </c>
      <c r="M127" s="120">
        <v>1</v>
      </c>
      <c r="N127" s="122" t="e">
        <f>'STVS Grundreinigung'!$F$66</f>
        <v>#DIV/0!</v>
      </c>
      <c r="O127" s="123"/>
      <c r="P127" s="124">
        <f>Tabelle1325[[#This Row],[Boden-
fläche
(m²)]]*Tabelle1325[[#This Row],[Reinigungs-
tage/Jahr]]</f>
        <v>3.74</v>
      </c>
      <c r="Q127" s="124">
        <f>IFERROR(Tabelle1325[[#This Row],[Reinigungs-
fläche
(m²/Jahr)]]/Tabelle1325[[#This Row],[Richtwert
(m²/h)]],0)</f>
        <v>0</v>
      </c>
      <c r="R127" s="125">
        <f>IFERROR(Tabelle1325[[#This Row],[Reinigungs-
zeit
(h/Jahr)]]*Tabelle1325[[#This Row],[Stunden-verr.-satz
(€)]],0)</f>
        <v>0</v>
      </c>
    </row>
    <row r="128" spans="1:18" ht="15" x14ac:dyDescent="0.4">
      <c r="A128" s="117">
        <v>122</v>
      </c>
      <c r="B128" s="127" t="s">
        <v>348</v>
      </c>
      <c r="C128" s="131" t="s">
        <v>340</v>
      </c>
      <c r="D128" s="185"/>
      <c r="E128" s="138" t="s">
        <v>343</v>
      </c>
      <c r="F128" s="134" t="s">
        <v>446</v>
      </c>
      <c r="G128" s="138" t="s">
        <v>196</v>
      </c>
      <c r="H128" s="138" t="s">
        <v>141</v>
      </c>
      <c r="I128" s="137">
        <v>6.07</v>
      </c>
      <c r="J128" s="127"/>
      <c r="K128" s="121" t="s">
        <v>542</v>
      </c>
      <c r="L128" s="120" t="s">
        <v>540</v>
      </c>
      <c r="M128" s="120">
        <v>1</v>
      </c>
      <c r="N128" s="122" t="e">
        <f>'STVS Grundreinigung'!$F$66</f>
        <v>#DIV/0!</v>
      </c>
      <c r="O128" s="123"/>
      <c r="P128" s="124">
        <f>Tabelle1325[[#This Row],[Boden-
fläche
(m²)]]*Tabelle1325[[#This Row],[Reinigungs-
tage/Jahr]]</f>
        <v>6.07</v>
      </c>
      <c r="Q128" s="124">
        <f>IFERROR(Tabelle1325[[#This Row],[Reinigungs-
fläche
(m²/Jahr)]]/Tabelle1325[[#This Row],[Richtwert
(m²/h)]],0)</f>
        <v>0</v>
      </c>
      <c r="R128" s="125">
        <f>IFERROR(Tabelle1325[[#This Row],[Reinigungs-
zeit
(h/Jahr)]]*Tabelle1325[[#This Row],[Stunden-verr.-satz
(€)]],0)</f>
        <v>0</v>
      </c>
    </row>
    <row r="129" spans="1:18" ht="15" x14ac:dyDescent="0.4">
      <c r="A129" s="117">
        <v>123</v>
      </c>
      <c r="B129" s="127" t="s">
        <v>348</v>
      </c>
      <c r="C129" s="131" t="s">
        <v>340</v>
      </c>
      <c r="D129" s="185"/>
      <c r="E129" s="138" t="s">
        <v>343</v>
      </c>
      <c r="F129" s="134" t="s">
        <v>447</v>
      </c>
      <c r="G129" s="136" t="s">
        <v>500</v>
      </c>
      <c r="H129" s="138" t="s">
        <v>366</v>
      </c>
      <c r="I129" s="137">
        <v>8.11</v>
      </c>
      <c r="J129" s="127"/>
      <c r="K129" s="121" t="s">
        <v>542</v>
      </c>
      <c r="L129" s="120" t="s">
        <v>183</v>
      </c>
      <c r="M129" s="120">
        <v>0</v>
      </c>
      <c r="N129" s="122" t="e">
        <f>'STVS Grundreinigung'!$F$66</f>
        <v>#DIV/0!</v>
      </c>
      <c r="O129" s="123"/>
      <c r="P129" s="124">
        <f>Tabelle1325[[#This Row],[Boden-
fläche
(m²)]]*Tabelle1325[[#This Row],[Reinigungs-
tage/Jahr]]</f>
        <v>0</v>
      </c>
      <c r="Q129" s="124">
        <f>IFERROR(Tabelle1325[[#This Row],[Reinigungs-
fläche
(m²/Jahr)]]/Tabelle1325[[#This Row],[Richtwert
(m²/h)]],0)</f>
        <v>0</v>
      </c>
      <c r="R129" s="125">
        <f>IFERROR(Tabelle1325[[#This Row],[Reinigungs-
zeit
(h/Jahr)]]*Tabelle1325[[#This Row],[Stunden-verr.-satz
(€)]],0)</f>
        <v>0</v>
      </c>
    </row>
    <row r="130" spans="1:18" ht="15" x14ac:dyDescent="0.4">
      <c r="A130" s="117">
        <v>124</v>
      </c>
      <c r="B130" s="127" t="s">
        <v>348</v>
      </c>
      <c r="C130" s="131" t="s">
        <v>340</v>
      </c>
      <c r="D130" s="185"/>
      <c r="E130" s="138" t="s">
        <v>343</v>
      </c>
      <c r="F130" s="134" t="s">
        <v>448</v>
      </c>
      <c r="G130" s="136" t="s">
        <v>501</v>
      </c>
      <c r="H130" s="138" t="s">
        <v>366</v>
      </c>
      <c r="I130" s="137">
        <v>7.56</v>
      </c>
      <c r="J130" s="127"/>
      <c r="K130" s="121" t="s">
        <v>542</v>
      </c>
      <c r="L130" s="120" t="s">
        <v>183</v>
      </c>
      <c r="M130" s="120">
        <v>0</v>
      </c>
      <c r="N130" s="122" t="e">
        <f>'STVS Grundreinigung'!$F$66</f>
        <v>#DIV/0!</v>
      </c>
      <c r="O130" s="123"/>
      <c r="P130" s="124">
        <f>Tabelle1325[[#This Row],[Boden-
fläche
(m²)]]*Tabelle1325[[#This Row],[Reinigungs-
tage/Jahr]]</f>
        <v>0</v>
      </c>
      <c r="Q130" s="124">
        <f>IFERROR(Tabelle1325[[#This Row],[Reinigungs-
fläche
(m²/Jahr)]]/Tabelle1325[[#This Row],[Richtwert
(m²/h)]],0)</f>
        <v>0</v>
      </c>
      <c r="R130" s="125">
        <f>IFERROR(Tabelle1325[[#This Row],[Reinigungs-
zeit
(h/Jahr)]]*Tabelle1325[[#This Row],[Stunden-verr.-satz
(€)]],0)</f>
        <v>0</v>
      </c>
    </row>
    <row r="131" spans="1:18" ht="15" x14ac:dyDescent="0.4">
      <c r="A131" s="117">
        <v>125</v>
      </c>
      <c r="B131" s="127" t="s">
        <v>348</v>
      </c>
      <c r="C131" s="131" t="s">
        <v>340</v>
      </c>
      <c r="D131" s="185"/>
      <c r="E131" s="138" t="s">
        <v>343</v>
      </c>
      <c r="F131" s="134" t="s">
        <v>449</v>
      </c>
      <c r="G131" s="136" t="s">
        <v>502</v>
      </c>
      <c r="H131" s="138" t="s">
        <v>366</v>
      </c>
      <c r="I131" s="137">
        <v>6.45</v>
      </c>
      <c r="J131" s="127"/>
      <c r="K131" s="121" t="s">
        <v>542</v>
      </c>
      <c r="L131" s="120" t="s">
        <v>183</v>
      </c>
      <c r="M131" s="120">
        <v>0</v>
      </c>
      <c r="N131" s="122" t="e">
        <f>'STVS Grundreinigung'!$F$66</f>
        <v>#DIV/0!</v>
      </c>
      <c r="O131" s="123"/>
      <c r="P131" s="124">
        <f>Tabelle1325[[#This Row],[Boden-
fläche
(m²)]]*Tabelle1325[[#This Row],[Reinigungs-
tage/Jahr]]</f>
        <v>0</v>
      </c>
      <c r="Q131" s="124">
        <f>IFERROR(Tabelle1325[[#This Row],[Reinigungs-
fläche
(m²/Jahr)]]/Tabelle1325[[#This Row],[Richtwert
(m²/h)]],0)</f>
        <v>0</v>
      </c>
      <c r="R131" s="125">
        <f>IFERROR(Tabelle1325[[#This Row],[Reinigungs-
zeit
(h/Jahr)]]*Tabelle1325[[#This Row],[Stunden-verr.-satz
(€)]],0)</f>
        <v>0</v>
      </c>
    </row>
    <row r="132" spans="1:18" ht="15" x14ac:dyDescent="0.4">
      <c r="A132" s="117">
        <v>126</v>
      </c>
      <c r="B132" s="127" t="s">
        <v>348</v>
      </c>
      <c r="C132" s="131" t="s">
        <v>340</v>
      </c>
      <c r="D132" s="185"/>
      <c r="E132" s="138" t="s">
        <v>343</v>
      </c>
      <c r="F132" s="134" t="s">
        <v>450</v>
      </c>
      <c r="G132" s="136" t="s">
        <v>503</v>
      </c>
      <c r="H132" s="138" t="s">
        <v>366</v>
      </c>
      <c r="I132" s="137">
        <v>4.79</v>
      </c>
      <c r="J132" s="127"/>
      <c r="K132" s="121" t="s">
        <v>542</v>
      </c>
      <c r="L132" s="120" t="s">
        <v>183</v>
      </c>
      <c r="M132" s="120">
        <v>0</v>
      </c>
      <c r="N132" s="122" t="e">
        <f>'STVS Grundreinigung'!$F$66</f>
        <v>#DIV/0!</v>
      </c>
      <c r="O132" s="123"/>
      <c r="P132" s="124">
        <f>Tabelle1325[[#This Row],[Boden-
fläche
(m²)]]*Tabelle1325[[#This Row],[Reinigungs-
tage/Jahr]]</f>
        <v>0</v>
      </c>
      <c r="Q132" s="124">
        <f>IFERROR(Tabelle1325[[#This Row],[Reinigungs-
fläche
(m²/Jahr)]]/Tabelle1325[[#This Row],[Richtwert
(m²/h)]],0)</f>
        <v>0</v>
      </c>
      <c r="R132" s="125">
        <f>IFERROR(Tabelle1325[[#This Row],[Reinigungs-
zeit
(h/Jahr)]]*Tabelle1325[[#This Row],[Stunden-verr.-satz
(€)]],0)</f>
        <v>0</v>
      </c>
    </row>
    <row r="133" spans="1:18" ht="15" x14ac:dyDescent="0.4">
      <c r="A133" s="117">
        <v>127</v>
      </c>
      <c r="B133" s="127" t="s">
        <v>348</v>
      </c>
      <c r="C133" s="131" t="s">
        <v>340</v>
      </c>
      <c r="D133" s="185"/>
      <c r="E133" s="138" t="s">
        <v>343</v>
      </c>
      <c r="F133" s="134" t="s">
        <v>451</v>
      </c>
      <c r="G133" s="136" t="s">
        <v>504</v>
      </c>
      <c r="H133" s="138" t="s">
        <v>366</v>
      </c>
      <c r="I133" s="137">
        <v>5.25</v>
      </c>
      <c r="J133" s="127"/>
      <c r="K133" s="121" t="s">
        <v>542</v>
      </c>
      <c r="L133" s="120" t="s">
        <v>183</v>
      </c>
      <c r="M133" s="120">
        <v>0</v>
      </c>
      <c r="N133" s="122" t="e">
        <f>'STVS Grundreinigung'!$F$66</f>
        <v>#DIV/0!</v>
      </c>
      <c r="O133" s="123"/>
      <c r="P133" s="124">
        <f>Tabelle1325[[#This Row],[Boden-
fläche
(m²)]]*Tabelle1325[[#This Row],[Reinigungs-
tage/Jahr]]</f>
        <v>0</v>
      </c>
      <c r="Q133" s="124">
        <f>IFERROR(Tabelle1325[[#This Row],[Reinigungs-
fläche
(m²/Jahr)]]/Tabelle1325[[#This Row],[Richtwert
(m²/h)]],0)</f>
        <v>0</v>
      </c>
      <c r="R133" s="125">
        <f>IFERROR(Tabelle1325[[#This Row],[Reinigungs-
zeit
(h/Jahr)]]*Tabelle1325[[#This Row],[Stunden-verr.-satz
(€)]],0)</f>
        <v>0</v>
      </c>
    </row>
    <row r="134" spans="1:18" ht="30" x14ac:dyDescent="0.4">
      <c r="A134" s="117">
        <v>128</v>
      </c>
      <c r="B134" s="127" t="s">
        <v>348</v>
      </c>
      <c r="C134" s="131" t="s">
        <v>340</v>
      </c>
      <c r="D134" s="185"/>
      <c r="E134" s="138" t="s">
        <v>343</v>
      </c>
      <c r="F134" s="134" t="s">
        <v>452</v>
      </c>
      <c r="G134" s="136" t="s">
        <v>505</v>
      </c>
      <c r="H134" s="138" t="s">
        <v>141</v>
      </c>
      <c r="I134" s="137">
        <v>2.11</v>
      </c>
      <c r="J134" s="127"/>
      <c r="K134" s="121" t="s">
        <v>542</v>
      </c>
      <c r="L134" s="120" t="s">
        <v>540</v>
      </c>
      <c r="M134" s="120">
        <v>1</v>
      </c>
      <c r="N134" s="122" t="e">
        <f>'STVS Grundreinigung'!$F$66</f>
        <v>#DIV/0!</v>
      </c>
      <c r="O134" s="123"/>
      <c r="P134" s="124">
        <f>Tabelle1325[[#This Row],[Boden-
fläche
(m²)]]*Tabelle1325[[#This Row],[Reinigungs-
tage/Jahr]]</f>
        <v>2.11</v>
      </c>
      <c r="Q134" s="124">
        <f>IFERROR(Tabelle1325[[#This Row],[Reinigungs-
fläche
(m²/Jahr)]]/Tabelle1325[[#This Row],[Richtwert
(m²/h)]],0)</f>
        <v>0</v>
      </c>
      <c r="R134" s="125">
        <f>IFERROR(Tabelle1325[[#This Row],[Reinigungs-
zeit
(h/Jahr)]]*Tabelle1325[[#This Row],[Stunden-verr.-satz
(€)]],0)</f>
        <v>0</v>
      </c>
    </row>
    <row r="135" spans="1:18" ht="15" x14ac:dyDescent="0.4">
      <c r="A135" s="117">
        <v>129</v>
      </c>
      <c r="B135" s="127" t="s">
        <v>348</v>
      </c>
      <c r="C135" s="131" t="s">
        <v>340</v>
      </c>
      <c r="D135" s="185"/>
      <c r="E135" s="138" t="s">
        <v>343</v>
      </c>
      <c r="F135" s="134" t="s">
        <v>452</v>
      </c>
      <c r="G135" s="136" t="s">
        <v>506</v>
      </c>
      <c r="H135" s="138" t="s">
        <v>141</v>
      </c>
      <c r="I135" s="137">
        <v>1.89</v>
      </c>
      <c r="J135" s="127"/>
      <c r="K135" s="121" t="s">
        <v>542</v>
      </c>
      <c r="L135" s="120" t="s">
        <v>540</v>
      </c>
      <c r="M135" s="120">
        <v>1</v>
      </c>
      <c r="N135" s="122" t="e">
        <f>'STVS Grundreinigung'!$F$66</f>
        <v>#DIV/0!</v>
      </c>
      <c r="O135" s="123"/>
      <c r="P135" s="124">
        <f>Tabelle1325[[#This Row],[Boden-
fläche
(m²)]]*Tabelle1325[[#This Row],[Reinigungs-
tage/Jahr]]</f>
        <v>1.89</v>
      </c>
      <c r="Q135" s="124">
        <f>IFERROR(Tabelle1325[[#This Row],[Reinigungs-
fläche
(m²/Jahr)]]/Tabelle1325[[#This Row],[Richtwert
(m²/h)]],0)</f>
        <v>0</v>
      </c>
      <c r="R135" s="125">
        <f>IFERROR(Tabelle1325[[#This Row],[Reinigungs-
zeit
(h/Jahr)]]*Tabelle1325[[#This Row],[Stunden-verr.-satz
(€)]],0)</f>
        <v>0</v>
      </c>
    </row>
    <row r="136" spans="1:18" ht="15" x14ac:dyDescent="0.4">
      <c r="A136" s="117">
        <v>130</v>
      </c>
      <c r="B136" s="127" t="s">
        <v>348</v>
      </c>
      <c r="C136" s="131" t="s">
        <v>340</v>
      </c>
      <c r="D136" s="185"/>
      <c r="E136" s="138" t="s">
        <v>343</v>
      </c>
      <c r="F136" s="134" t="s">
        <v>453</v>
      </c>
      <c r="G136" s="138" t="s">
        <v>194</v>
      </c>
      <c r="H136" s="138" t="s">
        <v>141</v>
      </c>
      <c r="I136" s="137">
        <v>3.76</v>
      </c>
      <c r="J136" s="127"/>
      <c r="K136" s="121" t="s">
        <v>542</v>
      </c>
      <c r="L136" s="120" t="s">
        <v>540</v>
      </c>
      <c r="M136" s="120">
        <v>1</v>
      </c>
      <c r="N136" s="122" t="e">
        <f>'STVS Grundreinigung'!$F$66</f>
        <v>#DIV/0!</v>
      </c>
      <c r="O136" s="123"/>
      <c r="P136" s="124">
        <f>Tabelle1325[[#This Row],[Boden-
fläche
(m²)]]*Tabelle1325[[#This Row],[Reinigungs-
tage/Jahr]]</f>
        <v>3.76</v>
      </c>
      <c r="Q136" s="124">
        <f>IFERROR(Tabelle1325[[#This Row],[Reinigungs-
fläche
(m²/Jahr)]]/Tabelle1325[[#This Row],[Richtwert
(m²/h)]],0)</f>
        <v>0</v>
      </c>
      <c r="R136" s="125">
        <f>IFERROR(Tabelle1325[[#This Row],[Reinigungs-
zeit
(h/Jahr)]]*Tabelle1325[[#This Row],[Stunden-verr.-satz
(€)]],0)</f>
        <v>0</v>
      </c>
    </row>
    <row r="137" spans="1:18" ht="15" x14ac:dyDescent="0.4">
      <c r="A137" s="117">
        <v>131</v>
      </c>
      <c r="B137" s="127" t="s">
        <v>348</v>
      </c>
      <c r="C137" s="131" t="s">
        <v>340</v>
      </c>
      <c r="D137" s="185"/>
      <c r="E137" s="138" t="s">
        <v>343</v>
      </c>
      <c r="F137" s="134" t="s">
        <v>454</v>
      </c>
      <c r="G137" s="138" t="s">
        <v>197</v>
      </c>
      <c r="H137" s="138" t="s">
        <v>141</v>
      </c>
      <c r="I137" s="137">
        <v>5.64</v>
      </c>
      <c r="J137" s="127"/>
      <c r="K137" s="121" t="s">
        <v>542</v>
      </c>
      <c r="L137" s="120" t="s">
        <v>540</v>
      </c>
      <c r="M137" s="120">
        <v>1</v>
      </c>
      <c r="N137" s="122" t="e">
        <f>'STVS Grundreinigung'!$F$66</f>
        <v>#DIV/0!</v>
      </c>
      <c r="O137" s="123"/>
      <c r="P137" s="124">
        <f>Tabelle1325[[#This Row],[Boden-
fläche
(m²)]]*Tabelle1325[[#This Row],[Reinigungs-
tage/Jahr]]</f>
        <v>5.64</v>
      </c>
      <c r="Q137" s="124">
        <f>IFERROR(Tabelle1325[[#This Row],[Reinigungs-
fläche
(m²/Jahr)]]/Tabelle1325[[#This Row],[Richtwert
(m²/h)]],0)</f>
        <v>0</v>
      </c>
      <c r="R137" s="125">
        <f>IFERROR(Tabelle1325[[#This Row],[Reinigungs-
zeit
(h/Jahr)]]*Tabelle1325[[#This Row],[Stunden-verr.-satz
(€)]],0)</f>
        <v>0</v>
      </c>
    </row>
    <row r="138" spans="1:18" ht="30" x14ac:dyDescent="0.4">
      <c r="A138" s="117">
        <v>132</v>
      </c>
      <c r="B138" s="127" t="s">
        <v>348</v>
      </c>
      <c r="C138" s="131" t="s">
        <v>340</v>
      </c>
      <c r="D138" s="185"/>
      <c r="E138" s="138" t="s">
        <v>343</v>
      </c>
      <c r="F138" s="134" t="s">
        <v>455</v>
      </c>
      <c r="G138" s="136" t="s">
        <v>507</v>
      </c>
      <c r="H138" s="138" t="s">
        <v>141</v>
      </c>
      <c r="I138" s="137">
        <v>2.21</v>
      </c>
      <c r="J138" s="127"/>
      <c r="K138" s="121" t="s">
        <v>542</v>
      </c>
      <c r="L138" s="120" t="s">
        <v>540</v>
      </c>
      <c r="M138" s="120">
        <v>1</v>
      </c>
      <c r="N138" s="122" t="e">
        <f>'STVS Grundreinigung'!$F$66</f>
        <v>#DIV/0!</v>
      </c>
      <c r="O138" s="123"/>
      <c r="P138" s="124">
        <f>Tabelle1325[[#This Row],[Boden-
fläche
(m²)]]*Tabelle1325[[#This Row],[Reinigungs-
tage/Jahr]]</f>
        <v>2.21</v>
      </c>
      <c r="Q138" s="124">
        <f>IFERROR(Tabelle1325[[#This Row],[Reinigungs-
fläche
(m²/Jahr)]]/Tabelle1325[[#This Row],[Richtwert
(m²/h)]],0)</f>
        <v>0</v>
      </c>
      <c r="R138" s="125">
        <f>IFERROR(Tabelle1325[[#This Row],[Reinigungs-
zeit
(h/Jahr)]]*Tabelle1325[[#This Row],[Stunden-verr.-satz
(€)]],0)</f>
        <v>0</v>
      </c>
    </row>
    <row r="139" spans="1:18" ht="15" x14ac:dyDescent="0.4">
      <c r="A139" s="117">
        <v>133</v>
      </c>
      <c r="B139" s="127" t="s">
        <v>348</v>
      </c>
      <c r="C139" s="131" t="s">
        <v>340</v>
      </c>
      <c r="D139" s="185"/>
      <c r="E139" s="138" t="s">
        <v>343</v>
      </c>
      <c r="F139" s="134" t="s">
        <v>455</v>
      </c>
      <c r="G139" s="136" t="s">
        <v>508</v>
      </c>
      <c r="H139" s="138" t="s">
        <v>141</v>
      </c>
      <c r="I139" s="137">
        <v>1.93</v>
      </c>
      <c r="J139" s="127"/>
      <c r="K139" s="121" t="s">
        <v>542</v>
      </c>
      <c r="L139" s="120" t="s">
        <v>540</v>
      </c>
      <c r="M139" s="120">
        <v>1</v>
      </c>
      <c r="N139" s="122" t="e">
        <f>'STVS Grundreinigung'!$F$66</f>
        <v>#DIV/0!</v>
      </c>
      <c r="O139" s="123"/>
      <c r="P139" s="124">
        <f>Tabelle1325[[#This Row],[Boden-
fläche
(m²)]]*Tabelle1325[[#This Row],[Reinigungs-
tage/Jahr]]</f>
        <v>1.93</v>
      </c>
      <c r="Q139" s="124">
        <f>IFERROR(Tabelle1325[[#This Row],[Reinigungs-
fläche
(m²/Jahr)]]/Tabelle1325[[#This Row],[Richtwert
(m²/h)]],0)</f>
        <v>0</v>
      </c>
      <c r="R139" s="125">
        <f>IFERROR(Tabelle1325[[#This Row],[Reinigungs-
zeit
(h/Jahr)]]*Tabelle1325[[#This Row],[Stunden-verr.-satz
(€)]],0)</f>
        <v>0</v>
      </c>
    </row>
    <row r="140" spans="1:18" ht="15" x14ac:dyDescent="0.4">
      <c r="A140" s="117">
        <v>134</v>
      </c>
      <c r="B140" s="127" t="s">
        <v>348</v>
      </c>
      <c r="C140" s="131" t="s">
        <v>340</v>
      </c>
      <c r="D140" s="185"/>
      <c r="E140" s="138" t="s">
        <v>343</v>
      </c>
      <c r="F140" s="134" t="s">
        <v>456</v>
      </c>
      <c r="G140" s="138" t="s">
        <v>200</v>
      </c>
      <c r="H140" s="138" t="s">
        <v>141</v>
      </c>
      <c r="I140" s="137">
        <v>3.63</v>
      </c>
      <c r="J140" s="127"/>
      <c r="K140" s="121" t="s">
        <v>542</v>
      </c>
      <c r="L140" s="120" t="s">
        <v>540</v>
      </c>
      <c r="M140" s="120">
        <v>1</v>
      </c>
      <c r="N140" s="122" t="e">
        <f>'STVS Grundreinigung'!$F$66</f>
        <v>#DIV/0!</v>
      </c>
      <c r="O140" s="123"/>
      <c r="P140" s="124">
        <f>Tabelle1325[[#This Row],[Boden-
fläche
(m²)]]*Tabelle1325[[#This Row],[Reinigungs-
tage/Jahr]]</f>
        <v>3.63</v>
      </c>
      <c r="Q140" s="124">
        <f>IFERROR(Tabelle1325[[#This Row],[Reinigungs-
fläche
(m²/Jahr)]]/Tabelle1325[[#This Row],[Richtwert
(m²/h)]],0)</f>
        <v>0</v>
      </c>
      <c r="R140" s="125">
        <f>IFERROR(Tabelle1325[[#This Row],[Reinigungs-
zeit
(h/Jahr)]]*Tabelle1325[[#This Row],[Stunden-verr.-satz
(€)]],0)</f>
        <v>0</v>
      </c>
    </row>
    <row r="141" spans="1:18" ht="15" x14ac:dyDescent="0.4">
      <c r="A141" s="117">
        <v>135</v>
      </c>
      <c r="B141" s="127" t="s">
        <v>348</v>
      </c>
      <c r="C141" s="131" t="s">
        <v>340</v>
      </c>
      <c r="D141" s="185"/>
      <c r="E141" s="138" t="s">
        <v>343</v>
      </c>
      <c r="F141" s="134" t="s">
        <v>457</v>
      </c>
      <c r="G141" s="138" t="s">
        <v>377</v>
      </c>
      <c r="H141" s="138" t="s">
        <v>141</v>
      </c>
      <c r="I141" s="137">
        <v>5.63</v>
      </c>
      <c r="J141" s="127"/>
      <c r="K141" s="121" t="s">
        <v>542</v>
      </c>
      <c r="L141" s="120" t="s">
        <v>540</v>
      </c>
      <c r="M141" s="120">
        <v>1</v>
      </c>
      <c r="N141" s="122" t="e">
        <f>'STVS Grundreinigung'!$F$66</f>
        <v>#DIV/0!</v>
      </c>
      <c r="O141" s="123"/>
      <c r="P141" s="124">
        <f>Tabelle1325[[#This Row],[Boden-
fläche
(m²)]]*Tabelle1325[[#This Row],[Reinigungs-
tage/Jahr]]</f>
        <v>5.63</v>
      </c>
      <c r="Q141" s="124">
        <f>IFERROR(Tabelle1325[[#This Row],[Reinigungs-
fläche
(m²/Jahr)]]/Tabelle1325[[#This Row],[Richtwert
(m²/h)]],0)</f>
        <v>0</v>
      </c>
      <c r="R141" s="125">
        <f>IFERROR(Tabelle1325[[#This Row],[Reinigungs-
zeit
(h/Jahr)]]*Tabelle1325[[#This Row],[Stunden-verr.-satz
(€)]],0)</f>
        <v>0</v>
      </c>
    </row>
    <row r="142" spans="1:18" ht="15" x14ac:dyDescent="0.4">
      <c r="A142" s="117">
        <v>136</v>
      </c>
      <c r="B142" s="127" t="s">
        <v>348</v>
      </c>
      <c r="C142" s="131" t="s">
        <v>340</v>
      </c>
      <c r="D142" s="185"/>
      <c r="E142" s="138" t="s">
        <v>343</v>
      </c>
      <c r="F142" s="134" t="s">
        <v>458</v>
      </c>
      <c r="G142" s="136" t="s">
        <v>509</v>
      </c>
      <c r="H142" s="138" t="s">
        <v>141</v>
      </c>
      <c r="I142" s="137">
        <v>2.0499999999999998</v>
      </c>
      <c r="J142" s="127"/>
      <c r="K142" s="121" t="s">
        <v>542</v>
      </c>
      <c r="L142" s="120" t="s">
        <v>540</v>
      </c>
      <c r="M142" s="120">
        <v>1</v>
      </c>
      <c r="N142" s="122" t="e">
        <f>'STVS Grundreinigung'!$F$66</f>
        <v>#DIV/0!</v>
      </c>
      <c r="O142" s="123"/>
      <c r="P142" s="124">
        <f>Tabelle1325[[#This Row],[Boden-
fläche
(m²)]]*Tabelle1325[[#This Row],[Reinigungs-
tage/Jahr]]</f>
        <v>2.0499999999999998</v>
      </c>
      <c r="Q142" s="124">
        <f>IFERROR(Tabelle1325[[#This Row],[Reinigungs-
fläche
(m²/Jahr)]]/Tabelle1325[[#This Row],[Richtwert
(m²/h)]],0)</f>
        <v>0</v>
      </c>
      <c r="R142" s="125">
        <f>IFERROR(Tabelle1325[[#This Row],[Reinigungs-
zeit
(h/Jahr)]]*Tabelle1325[[#This Row],[Stunden-verr.-satz
(€)]],0)</f>
        <v>0</v>
      </c>
    </row>
    <row r="143" spans="1:18" ht="15" x14ac:dyDescent="0.4">
      <c r="A143" s="117">
        <v>137</v>
      </c>
      <c r="B143" s="127" t="s">
        <v>348</v>
      </c>
      <c r="C143" s="131" t="s">
        <v>340</v>
      </c>
      <c r="D143" s="185"/>
      <c r="E143" s="138" t="s">
        <v>343</v>
      </c>
      <c r="F143" s="134" t="s">
        <v>459</v>
      </c>
      <c r="G143" s="138" t="s">
        <v>380</v>
      </c>
      <c r="H143" s="138" t="s">
        <v>141</v>
      </c>
      <c r="I143" s="137">
        <v>4.1900000000000004</v>
      </c>
      <c r="J143" s="127"/>
      <c r="K143" s="121" t="s">
        <v>542</v>
      </c>
      <c r="L143" s="120" t="s">
        <v>540</v>
      </c>
      <c r="M143" s="120">
        <v>1</v>
      </c>
      <c r="N143" s="122" t="e">
        <f>'STVS Grundreinigung'!$F$66</f>
        <v>#DIV/0!</v>
      </c>
      <c r="O143" s="123"/>
      <c r="P143" s="124">
        <f>Tabelle1325[[#This Row],[Boden-
fläche
(m²)]]*Tabelle1325[[#This Row],[Reinigungs-
tage/Jahr]]</f>
        <v>4.1900000000000004</v>
      </c>
      <c r="Q143" s="124">
        <f>IFERROR(Tabelle1325[[#This Row],[Reinigungs-
fläche
(m²/Jahr)]]/Tabelle1325[[#This Row],[Richtwert
(m²/h)]],0)</f>
        <v>0</v>
      </c>
      <c r="R143" s="125">
        <f>IFERROR(Tabelle1325[[#This Row],[Reinigungs-
zeit
(h/Jahr)]]*Tabelle1325[[#This Row],[Stunden-verr.-satz
(€)]],0)</f>
        <v>0</v>
      </c>
    </row>
    <row r="144" spans="1:18" ht="15" x14ac:dyDescent="0.4">
      <c r="A144" s="117">
        <v>138</v>
      </c>
      <c r="B144" s="127" t="s">
        <v>348</v>
      </c>
      <c r="C144" s="131" t="s">
        <v>340</v>
      </c>
      <c r="D144" s="185"/>
      <c r="E144" s="138" t="s">
        <v>343</v>
      </c>
      <c r="F144" s="134" t="s">
        <v>460</v>
      </c>
      <c r="G144" s="138" t="s">
        <v>382</v>
      </c>
      <c r="H144" s="138" t="s">
        <v>141</v>
      </c>
      <c r="I144" s="137">
        <v>2.89</v>
      </c>
      <c r="J144" s="127"/>
      <c r="K144" s="121" t="s">
        <v>542</v>
      </c>
      <c r="L144" s="120" t="s">
        <v>540</v>
      </c>
      <c r="M144" s="120">
        <v>1</v>
      </c>
      <c r="N144" s="122" t="e">
        <f>'STVS Grundreinigung'!$F$66</f>
        <v>#DIV/0!</v>
      </c>
      <c r="O144" s="123"/>
      <c r="P144" s="124">
        <f>Tabelle1325[[#This Row],[Boden-
fläche
(m²)]]*Tabelle1325[[#This Row],[Reinigungs-
tage/Jahr]]</f>
        <v>2.89</v>
      </c>
      <c r="Q144" s="124">
        <f>IFERROR(Tabelle1325[[#This Row],[Reinigungs-
fläche
(m²/Jahr)]]/Tabelle1325[[#This Row],[Richtwert
(m²/h)]],0)</f>
        <v>0</v>
      </c>
      <c r="R144" s="125">
        <f>IFERROR(Tabelle1325[[#This Row],[Reinigungs-
zeit
(h/Jahr)]]*Tabelle1325[[#This Row],[Stunden-verr.-satz
(€)]],0)</f>
        <v>0</v>
      </c>
    </row>
    <row r="145" spans="1:18" ht="15" x14ac:dyDescent="0.4">
      <c r="A145" s="117">
        <v>139</v>
      </c>
      <c r="B145" s="127" t="s">
        <v>348</v>
      </c>
      <c r="C145" s="131" t="s">
        <v>340</v>
      </c>
      <c r="D145" s="185"/>
      <c r="E145" s="138" t="s">
        <v>344</v>
      </c>
      <c r="F145" s="134" t="s">
        <v>179</v>
      </c>
      <c r="G145" s="136" t="s">
        <v>511</v>
      </c>
      <c r="H145" s="138" t="s">
        <v>181</v>
      </c>
      <c r="I145" s="137">
        <v>82.46</v>
      </c>
      <c r="J145" s="127"/>
      <c r="K145" s="121" t="s">
        <v>542</v>
      </c>
      <c r="L145" s="120" t="s">
        <v>540</v>
      </c>
      <c r="M145" s="120">
        <v>1</v>
      </c>
      <c r="N145" s="122" t="e">
        <f>'STVS Grundreinigung'!$F$66</f>
        <v>#DIV/0!</v>
      </c>
      <c r="O145" s="123"/>
      <c r="P145" s="124">
        <f>Tabelle1325[[#This Row],[Boden-
fläche
(m²)]]*Tabelle1325[[#This Row],[Reinigungs-
tage/Jahr]]</f>
        <v>82.46</v>
      </c>
      <c r="Q145" s="124">
        <f>IFERROR(Tabelle1325[[#This Row],[Reinigungs-
fläche
(m²/Jahr)]]/Tabelle1325[[#This Row],[Richtwert
(m²/h)]],0)</f>
        <v>0</v>
      </c>
      <c r="R145" s="125">
        <f>IFERROR(Tabelle1325[[#This Row],[Reinigungs-
zeit
(h/Jahr)]]*Tabelle1325[[#This Row],[Stunden-verr.-satz
(€)]],0)</f>
        <v>0</v>
      </c>
    </row>
    <row r="146" spans="1:18" ht="15" x14ac:dyDescent="0.4">
      <c r="A146" s="117">
        <v>140</v>
      </c>
      <c r="B146" s="127" t="s">
        <v>348</v>
      </c>
      <c r="C146" s="131" t="s">
        <v>340</v>
      </c>
      <c r="D146" s="185"/>
      <c r="E146" s="138" t="s">
        <v>344</v>
      </c>
      <c r="F146" s="134" t="s">
        <v>461</v>
      </c>
      <c r="G146" s="136" t="s">
        <v>512</v>
      </c>
      <c r="H146" s="138" t="s">
        <v>181</v>
      </c>
      <c r="I146" s="137">
        <v>37</v>
      </c>
      <c r="J146" s="127"/>
      <c r="K146" s="121" t="s">
        <v>542</v>
      </c>
      <c r="L146" s="120" t="s">
        <v>540</v>
      </c>
      <c r="M146" s="120">
        <v>1</v>
      </c>
      <c r="N146" s="122" t="e">
        <f>'STVS Grundreinigung'!$F$66</f>
        <v>#DIV/0!</v>
      </c>
      <c r="O146" s="123"/>
      <c r="P146" s="124">
        <f>Tabelle1325[[#This Row],[Boden-
fläche
(m²)]]*Tabelle1325[[#This Row],[Reinigungs-
tage/Jahr]]</f>
        <v>37</v>
      </c>
      <c r="Q146" s="124">
        <f>IFERROR(Tabelle1325[[#This Row],[Reinigungs-
fläche
(m²/Jahr)]]/Tabelle1325[[#This Row],[Richtwert
(m²/h)]],0)</f>
        <v>0</v>
      </c>
      <c r="R146" s="125">
        <f>IFERROR(Tabelle1325[[#This Row],[Reinigungs-
zeit
(h/Jahr)]]*Tabelle1325[[#This Row],[Stunden-verr.-satz
(€)]],0)</f>
        <v>0</v>
      </c>
    </row>
    <row r="147" spans="1:18" ht="15" x14ac:dyDescent="0.4">
      <c r="A147" s="117">
        <v>141</v>
      </c>
      <c r="B147" s="127" t="s">
        <v>348</v>
      </c>
      <c r="C147" s="131" t="s">
        <v>340</v>
      </c>
      <c r="D147" s="185"/>
      <c r="E147" s="138" t="s">
        <v>344</v>
      </c>
      <c r="F147" s="134" t="s">
        <v>462</v>
      </c>
      <c r="G147" s="138" t="s">
        <v>463</v>
      </c>
      <c r="H147" s="138" t="s">
        <v>181</v>
      </c>
      <c r="I147" s="137">
        <v>12</v>
      </c>
      <c r="J147" s="127"/>
      <c r="K147" s="121" t="s">
        <v>542</v>
      </c>
      <c r="L147" s="120" t="s">
        <v>540</v>
      </c>
      <c r="M147" s="120">
        <v>1</v>
      </c>
      <c r="N147" s="122" t="e">
        <f>'STVS Grundreinigung'!$F$66</f>
        <v>#DIV/0!</v>
      </c>
      <c r="O147" s="123"/>
      <c r="P147" s="124">
        <f>Tabelle1325[[#This Row],[Boden-
fläche
(m²)]]*Tabelle1325[[#This Row],[Reinigungs-
tage/Jahr]]</f>
        <v>12</v>
      </c>
      <c r="Q147" s="124">
        <f>IFERROR(Tabelle1325[[#This Row],[Reinigungs-
fläche
(m²/Jahr)]]/Tabelle1325[[#This Row],[Richtwert
(m²/h)]],0)</f>
        <v>0</v>
      </c>
      <c r="R147" s="125">
        <f>IFERROR(Tabelle1325[[#This Row],[Reinigungs-
zeit
(h/Jahr)]]*Tabelle1325[[#This Row],[Stunden-verr.-satz
(€)]],0)</f>
        <v>0</v>
      </c>
    </row>
    <row r="148" spans="1:18" ht="15" x14ac:dyDescent="0.4">
      <c r="A148" s="117">
        <v>142</v>
      </c>
      <c r="B148" s="127" t="s">
        <v>348</v>
      </c>
      <c r="C148" s="131" t="s">
        <v>340</v>
      </c>
      <c r="D148" s="185"/>
      <c r="E148" s="138" t="s">
        <v>344</v>
      </c>
      <c r="F148" s="134" t="s">
        <v>464</v>
      </c>
      <c r="G148" s="136" t="s">
        <v>513</v>
      </c>
      <c r="H148" s="138" t="s">
        <v>181</v>
      </c>
      <c r="I148" s="137">
        <v>30</v>
      </c>
      <c r="J148" s="127"/>
      <c r="K148" s="121" t="s">
        <v>542</v>
      </c>
      <c r="L148" s="120" t="s">
        <v>540</v>
      </c>
      <c r="M148" s="120">
        <v>1</v>
      </c>
      <c r="N148" s="122" t="e">
        <f>'STVS Grundreinigung'!$F$66</f>
        <v>#DIV/0!</v>
      </c>
      <c r="O148" s="123"/>
      <c r="P148" s="124">
        <f>Tabelle1325[[#This Row],[Boden-
fläche
(m²)]]*Tabelle1325[[#This Row],[Reinigungs-
tage/Jahr]]</f>
        <v>30</v>
      </c>
      <c r="Q148" s="124">
        <f>IFERROR(Tabelle1325[[#This Row],[Reinigungs-
fläche
(m²/Jahr)]]/Tabelle1325[[#This Row],[Richtwert
(m²/h)]],0)</f>
        <v>0</v>
      </c>
      <c r="R148" s="125">
        <f>IFERROR(Tabelle1325[[#This Row],[Reinigungs-
zeit
(h/Jahr)]]*Tabelle1325[[#This Row],[Stunden-verr.-satz
(€)]],0)</f>
        <v>0</v>
      </c>
    </row>
    <row r="149" spans="1:18" ht="15" x14ac:dyDescent="0.4">
      <c r="A149" s="117">
        <v>143</v>
      </c>
      <c r="B149" s="127" t="s">
        <v>348</v>
      </c>
      <c r="C149" s="131" t="s">
        <v>340</v>
      </c>
      <c r="D149" s="185"/>
      <c r="E149" s="138" t="s">
        <v>344</v>
      </c>
      <c r="F149" s="134" t="s">
        <v>465</v>
      </c>
      <c r="G149" s="136" t="s">
        <v>514</v>
      </c>
      <c r="H149" s="138" t="s">
        <v>181</v>
      </c>
      <c r="I149" s="137">
        <v>18</v>
      </c>
      <c r="J149" s="127"/>
      <c r="K149" s="121" t="s">
        <v>542</v>
      </c>
      <c r="L149" s="120" t="s">
        <v>540</v>
      </c>
      <c r="M149" s="120">
        <v>1</v>
      </c>
      <c r="N149" s="122" t="e">
        <f>'STVS Grundreinigung'!$F$66</f>
        <v>#DIV/0!</v>
      </c>
      <c r="O149" s="123"/>
      <c r="P149" s="124">
        <f>Tabelle1325[[#This Row],[Boden-
fläche
(m²)]]*Tabelle1325[[#This Row],[Reinigungs-
tage/Jahr]]</f>
        <v>18</v>
      </c>
      <c r="Q149" s="124">
        <f>IFERROR(Tabelle1325[[#This Row],[Reinigungs-
fläche
(m²/Jahr)]]/Tabelle1325[[#This Row],[Richtwert
(m²/h)]],0)</f>
        <v>0</v>
      </c>
      <c r="R149" s="125">
        <f>IFERROR(Tabelle1325[[#This Row],[Reinigungs-
zeit
(h/Jahr)]]*Tabelle1325[[#This Row],[Stunden-verr.-satz
(€)]],0)</f>
        <v>0</v>
      </c>
    </row>
    <row r="150" spans="1:18" ht="15" x14ac:dyDescent="0.4">
      <c r="A150" s="117">
        <v>144</v>
      </c>
      <c r="B150" s="127" t="s">
        <v>348</v>
      </c>
      <c r="C150" s="131" t="s">
        <v>340</v>
      </c>
      <c r="D150" s="185"/>
      <c r="E150" s="138" t="s">
        <v>344</v>
      </c>
      <c r="F150" s="134" t="s">
        <v>466</v>
      </c>
      <c r="G150" s="136" t="s">
        <v>515</v>
      </c>
      <c r="H150" s="138" t="s">
        <v>181</v>
      </c>
      <c r="I150" s="137">
        <v>26</v>
      </c>
      <c r="J150" s="127"/>
      <c r="K150" s="121" t="s">
        <v>542</v>
      </c>
      <c r="L150" s="120" t="s">
        <v>540</v>
      </c>
      <c r="M150" s="120">
        <v>1</v>
      </c>
      <c r="N150" s="122" t="e">
        <f>'STVS Grundreinigung'!$F$66</f>
        <v>#DIV/0!</v>
      </c>
      <c r="O150" s="123"/>
      <c r="P150" s="124">
        <f>Tabelle1325[[#This Row],[Boden-
fläche
(m²)]]*Tabelle1325[[#This Row],[Reinigungs-
tage/Jahr]]</f>
        <v>26</v>
      </c>
      <c r="Q150" s="124">
        <f>IFERROR(Tabelle1325[[#This Row],[Reinigungs-
fläche
(m²/Jahr)]]/Tabelle1325[[#This Row],[Richtwert
(m²/h)]],0)</f>
        <v>0</v>
      </c>
      <c r="R150" s="125">
        <f>IFERROR(Tabelle1325[[#This Row],[Reinigungs-
zeit
(h/Jahr)]]*Tabelle1325[[#This Row],[Stunden-verr.-satz
(€)]],0)</f>
        <v>0</v>
      </c>
    </row>
    <row r="151" spans="1:18" ht="15" x14ac:dyDescent="0.4">
      <c r="A151" s="117">
        <v>145</v>
      </c>
      <c r="B151" s="127" t="s">
        <v>348</v>
      </c>
      <c r="C151" s="131" t="s">
        <v>340</v>
      </c>
      <c r="D151" s="185"/>
      <c r="E151" s="138" t="s">
        <v>344</v>
      </c>
      <c r="F151" s="134" t="s">
        <v>467</v>
      </c>
      <c r="G151" s="136" t="s">
        <v>516</v>
      </c>
      <c r="H151" s="138" t="s">
        <v>181</v>
      </c>
      <c r="I151" s="137">
        <v>27</v>
      </c>
      <c r="J151" s="127"/>
      <c r="K151" s="121" t="s">
        <v>542</v>
      </c>
      <c r="L151" s="120" t="s">
        <v>540</v>
      </c>
      <c r="M151" s="120">
        <v>1</v>
      </c>
      <c r="N151" s="122" t="e">
        <f>'STVS Grundreinigung'!$F$66</f>
        <v>#DIV/0!</v>
      </c>
      <c r="O151" s="123"/>
      <c r="P151" s="124">
        <f>Tabelle1325[[#This Row],[Boden-
fläche
(m²)]]*Tabelle1325[[#This Row],[Reinigungs-
tage/Jahr]]</f>
        <v>27</v>
      </c>
      <c r="Q151" s="124">
        <f>IFERROR(Tabelle1325[[#This Row],[Reinigungs-
fläche
(m²/Jahr)]]/Tabelle1325[[#This Row],[Richtwert
(m²/h)]],0)</f>
        <v>0</v>
      </c>
      <c r="R151" s="125">
        <f>IFERROR(Tabelle1325[[#This Row],[Reinigungs-
zeit
(h/Jahr)]]*Tabelle1325[[#This Row],[Stunden-verr.-satz
(€)]],0)</f>
        <v>0</v>
      </c>
    </row>
    <row r="152" spans="1:18" ht="15" x14ac:dyDescent="0.4">
      <c r="A152" s="117">
        <v>146</v>
      </c>
      <c r="B152" s="127" t="s">
        <v>348</v>
      </c>
      <c r="C152" s="131" t="s">
        <v>340</v>
      </c>
      <c r="D152" s="185"/>
      <c r="E152" s="138" t="s">
        <v>344</v>
      </c>
      <c r="F152" s="134" t="s">
        <v>468</v>
      </c>
      <c r="G152" s="136" t="s">
        <v>517</v>
      </c>
      <c r="H152" s="138" t="s">
        <v>181</v>
      </c>
      <c r="I152" s="137">
        <v>17</v>
      </c>
      <c r="J152" s="127"/>
      <c r="K152" s="121" t="s">
        <v>542</v>
      </c>
      <c r="L152" s="120" t="s">
        <v>540</v>
      </c>
      <c r="M152" s="120">
        <v>1</v>
      </c>
      <c r="N152" s="122" t="e">
        <f>'STVS Grundreinigung'!$F$66</f>
        <v>#DIV/0!</v>
      </c>
      <c r="O152" s="123"/>
      <c r="P152" s="124">
        <f>Tabelle1325[[#This Row],[Boden-
fläche
(m²)]]*Tabelle1325[[#This Row],[Reinigungs-
tage/Jahr]]</f>
        <v>17</v>
      </c>
      <c r="Q152" s="124">
        <f>IFERROR(Tabelle1325[[#This Row],[Reinigungs-
fläche
(m²/Jahr)]]/Tabelle1325[[#This Row],[Richtwert
(m²/h)]],0)</f>
        <v>0</v>
      </c>
      <c r="R152" s="125">
        <f>IFERROR(Tabelle1325[[#This Row],[Reinigungs-
zeit
(h/Jahr)]]*Tabelle1325[[#This Row],[Stunden-verr.-satz
(€)]],0)</f>
        <v>0</v>
      </c>
    </row>
    <row r="153" spans="1:18" ht="15" x14ac:dyDescent="0.4">
      <c r="A153" s="117">
        <v>147</v>
      </c>
      <c r="B153" s="127" t="s">
        <v>348</v>
      </c>
      <c r="C153" s="131" t="s">
        <v>340</v>
      </c>
      <c r="D153" s="185"/>
      <c r="E153" s="138" t="s">
        <v>344</v>
      </c>
      <c r="F153" s="134" t="s">
        <v>469</v>
      </c>
      <c r="G153" s="136" t="s">
        <v>518</v>
      </c>
      <c r="H153" s="138" t="s">
        <v>181</v>
      </c>
      <c r="I153" s="137">
        <v>30</v>
      </c>
      <c r="J153" s="127"/>
      <c r="K153" s="121" t="s">
        <v>542</v>
      </c>
      <c r="L153" s="120" t="s">
        <v>540</v>
      </c>
      <c r="M153" s="120">
        <v>1</v>
      </c>
      <c r="N153" s="122" t="e">
        <f>'STVS Grundreinigung'!$F$66</f>
        <v>#DIV/0!</v>
      </c>
      <c r="O153" s="123"/>
      <c r="P153" s="124">
        <f>Tabelle1325[[#This Row],[Boden-
fläche
(m²)]]*Tabelle1325[[#This Row],[Reinigungs-
tage/Jahr]]</f>
        <v>30</v>
      </c>
      <c r="Q153" s="124">
        <f>IFERROR(Tabelle1325[[#This Row],[Reinigungs-
fläche
(m²/Jahr)]]/Tabelle1325[[#This Row],[Richtwert
(m²/h)]],0)</f>
        <v>0</v>
      </c>
      <c r="R153" s="125">
        <f>IFERROR(Tabelle1325[[#This Row],[Reinigungs-
zeit
(h/Jahr)]]*Tabelle1325[[#This Row],[Stunden-verr.-satz
(€)]],0)</f>
        <v>0</v>
      </c>
    </row>
    <row r="154" spans="1:18" ht="15" x14ac:dyDescent="0.4">
      <c r="A154" s="117">
        <v>148</v>
      </c>
      <c r="B154" s="127" t="s">
        <v>348</v>
      </c>
      <c r="C154" s="131" t="s">
        <v>340</v>
      </c>
      <c r="D154" s="185"/>
      <c r="E154" s="138" t="s">
        <v>344</v>
      </c>
      <c r="F154" s="134" t="s">
        <v>470</v>
      </c>
      <c r="G154" s="136" t="s">
        <v>519</v>
      </c>
      <c r="H154" s="138" t="s">
        <v>181</v>
      </c>
      <c r="I154" s="137">
        <v>20</v>
      </c>
      <c r="J154" s="127"/>
      <c r="K154" s="121" t="s">
        <v>542</v>
      </c>
      <c r="L154" s="120" t="s">
        <v>540</v>
      </c>
      <c r="M154" s="120">
        <v>1</v>
      </c>
      <c r="N154" s="122" t="e">
        <f>'STVS Grundreinigung'!$F$66</f>
        <v>#DIV/0!</v>
      </c>
      <c r="O154" s="123"/>
      <c r="P154" s="124">
        <f>Tabelle1325[[#This Row],[Boden-
fläche
(m²)]]*Tabelle1325[[#This Row],[Reinigungs-
tage/Jahr]]</f>
        <v>20</v>
      </c>
      <c r="Q154" s="124">
        <f>IFERROR(Tabelle1325[[#This Row],[Reinigungs-
fläche
(m²/Jahr)]]/Tabelle1325[[#This Row],[Richtwert
(m²/h)]],0)</f>
        <v>0</v>
      </c>
      <c r="R154" s="125">
        <f>IFERROR(Tabelle1325[[#This Row],[Reinigungs-
zeit
(h/Jahr)]]*Tabelle1325[[#This Row],[Stunden-verr.-satz
(€)]],0)</f>
        <v>0</v>
      </c>
    </row>
    <row r="155" spans="1:18" ht="15" x14ac:dyDescent="0.4">
      <c r="A155" s="117">
        <v>149</v>
      </c>
      <c r="B155" s="127" t="s">
        <v>348</v>
      </c>
      <c r="C155" s="131" t="s">
        <v>340</v>
      </c>
      <c r="D155" s="185"/>
      <c r="E155" s="138" t="s">
        <v>344</v>
      </c>
      <c r="F155" s="134" t="s">
        <v>471</v>
      </c>
      <c r="G155" s="138" t="s">
        <v>190</v>
      </c>
      <c r="H155" s="138" t="s">
        <v>181</v>
      </c>
      <c r="I155" s="137">
        <v>83</v>
      </c>
      <c r="J155" s="127"/>
      <c r="K155" s="121" t="s">
        <v>542</v>
      </c>
      <c r="L155" s="120" t="s">
        <v>540</v>
      </c>
      <c r="M155" s="120">
        <v>1</v>
      </c>
      <c r="N155" s="122" t="e">
        <f>'STVS Grundreinigung'!$F$66</f>
        <v>#DIV/0!</v>
      </c>
      <c r="O155" s="123"/>
      <c r="P155" s="124">
        <f>Tabelle1325[[#This Row],[Boden-
fläche
(m²)]]*Tabelle1325[[#This Row],[Reinigungs-
tage/Jahr]]</f>
        <v>83</v>
      </c>
      <c r="Q155" s="124">
        <f>IFERROR(Tabelle1325[[#This Row],[Reinigungs-
fläche
(m²/Jahr)]]/Tabelle1325[[#This Row],[Richtwert
(m²/h)]],0)</f>
        <v>0</v>
      </c>
      <c r="R155" s="125">
        <f>IFERROR(Tabelle1325[[#This Row],[Reinigungs-
zeit
(h/Jahr)]]*Tabelle1325[[#This Row],[Stunden-verr.-satz
(€)]],0)</f>
        <v>0</v>
      </c>
    </row>
    <row r="156" spans="1:18" ht="15" x14ac:dyDescent="0.4">
      <c r="A156" s="117">
        <v>150</v>
      </c>
      <c r="B156" s="127" t="s">
        <v>348</v>
      </c>
      <c r="C156" s="131" t="s">
        <v>340</v>
      </c>
      <c r="D156" s="185"/>
      <c r="E156" s="138" t="s">
        <v>344</v>
      </c>
      <c r="F156" s="134" t="s">
        <v>472</v>
      </c>
      <c r="G156" s="136" t="s">
        <v>520</v>
      </c>
      <c r="H156" s="138" t="s">
        <v>141</v>
      </c>
      <c r="I156" s="137">
        <v>2.0099999999999998</v>
      </c>
      <c r="J156" s="127"/>
      <c r="K156" s="121" t="s">
        <v>542</v>
      </c>
      <c r="L156" s="120" t="s">
        <v>540</v>
      </c>
      <c r="M156" s="120">
        <v>1</v>
      </c>
      <c r="N156" s="122" t="e">
        <f>'STVS Grundreinigung'!$F$66</f>
        <v>#DIV/0!</v>
      </c>
      <c r="O156" s="123"/>
      <c r="P156" s="124">
        <f>Tabelle1325[[#This Row],[Boden-
fläche
(m²)]]*Tabelle1325[[#This Row],[Reinigungs-
tage/Jahr]]</f>
        <v>2.0099999999999998</v>
      </c>
      <c r="Q156" s="124">
        <f>IFERROR(Tabelle1325[[#This Row],[Reinigungs-
fläche
(m²/Jahr)]]/Tabelle1325[[#This Row],[Richtwert
(m²/h)]],0)</f>
        <v>0</v>
      </c>
      <c r="R156" s="125">
        <f>IFERROR(Tabelle1325[[#This Row],[Reinigungs-
zeit
(h/Jahr)]]*Tabelle1325[[#This Row],[Stunden-verr.-satz
(€)]],0)</f>
        <v>0</v>
      </c>
    </row>
    <row r="157" spans="1:18" ht="15" x14ac:dyDescent="0.4">
      <c r="A157" s="117">
        <v>151</v>
      </c>
      <c r="B157" s="127" t="s">
        <v>348</v>
      </c>
      <c r="C157" s="131" t="s">
        <v>340</v>
      </c>
      <c r="D157" s="185"/>
      <c r="E157" s="138" t="s">
        <v>344</v>
      </c>
      <c r="F157" s="134" t="s">
        <v>473</v>
      </c>
      <c r="G157" s="138" t="s">
        <v>193</v>
      </c>
      <c r="H157" s="138" t="s">
        <v>141</v>
      </c>
      <c r="I157" s="137">
        <v>7.42</v>
      </c>
      <c r="J157" s="127"/>
      <c r="K157" s="121" t="s">
        <v>542</v>
      </c>
      <c r="L157" s="120" t="s">
        <v>540</v>
      </c>
      <c r="M157" s="120">
        <v>1</v>
      </c>
      <c r="N157" s="122" t="e">
        <f>'STVS Grundreinigung'!$F$66</f>
        <v>#DIV/0!</v>
      </c>
      <c r="O157" s="123"/>
      <c r="P157" s="124">
        <f>Tabelle1325[[#This Row],[Boden-
fläche
(m²)]]*Tabelle1325[[#This Row],[Reinigungs-
tage/Jahr]]</f>
        <v>7.42</v>
      </c>
      <c r="Q157" s="124">
        <f>IFERROR(Tabelle1325[[#This Row],[Reinigungs-
fläche
(m²/Jahr)]]/Tabelle1325[[#This Row],[Richtwert
(m²/h)]],0)</f>
        <v>0</v>
      </c>
      <c r="R157" s="125">
        <f>IFERROR(Tabelle1325[[#This Row],[Reinigungs-
zeit
(h/Jahr)]]*Tabelle1325[[#This Row],[Stunden-verr.-satz
(€)]],0)</f>
        <v>0</v>
      </c>
    </row>
    <row r="158" spans="1:18" ht="15" x14ac:dyDescent="0.4">
      <c r="A158" s="117">
        <v>152</v>
      </c>
      <c r="B158" s="127" t="s">
        <v>348</v>
      </c>
      <c r="C158" s="131" t="s">
        <v>340</v>
      </c>
      <c r="D158" s="185"/>
      <c r="E158" s="138" t="s">
        <v>344</v>
      </c>
      <c r="F158" s="134" t="s">
        <v>474</v>
      </c>
      <c r="G158" s="138" t="s">
        <v>196</v>
      </c>
      <c r="H158" s="138" t="s">
        <v>141</v>
      </c>
      <c r="I158" s="137">
        <v>3.89</v>
      </c>
      <c r="J158" s="127"/>
      <c r="K158" s="121" t="s">
        <v>542</v>
      </c>
      <c r="L158" s="120" t="s">
        <v>540</v>
      </c>
      <c r="M158" s="120">
        <v>1</v>
      </c>
      <c r="N158" s="122" t="e">
        <f>'STVS Grundreinigung'!$F$66</f>
        <v>#DIV/0!</v>
      </c>
      <c r="O158" s="123"/>
      <c r="P158" s="124">
        <f>Tabelle1325[[#This Row],[Boden-
fläche
(m²)]]*Tabelle1325[[#This Row],[Reinigungs-
tage/Jahr]]</f>
        <v>3.89</v>
      </c>
      <c r="Q158" s="124">
        <f>IFERROR(Tabelle1325[[#This Row],[Reinigungs-
fläche
(m²/Jahr)]]/Tabelle1325[[#This Row],[Richtwert
(m²/h)]],0)</f>
        <v>0</v>
      </c>
      <c r="R158" s="125">
        <f>IFERROR(Tabelle1325[[#This Row],[Reinigungs-
zeit
(h/Jahr)]]*Tabelle1325[[#This Row],[Stunden-verr.-satz
(€)]],0)</f>
        <v>0</v>
      </c>
    </row>
    <row r="159" spans="1:18" ht="15" x14ac:dyDescent="0.4">
      <c r="A159" s="117">
        <v>153</v>
      </c>
      <c r="B159" s="127" t="s">
        <v>348</v>
      </c>
      <c r="C159" s="184" t="s">
        <v>345</v>
      </c>
      <c r="D159" s="185"/>
      <c r="E159" s="138" t="s">
        <v>344</v>
      </c>
      <c r="F159" s="134" t="s">
        <v>179</v>
      </c>
      <c r="G159" s="136" t="s">
        <v>521</v>
      </c>
      <c r="H159" s="138" t="s">
        <v>181</v>
      </c>
      <c r="I159" s="137">
        <v>56.18</v>
      </c>
      <c r="J159" s="127"/>
      <c r="K159" s="121" t="s">
        <v>542</v>
      </c>
      <c r="L159" s="120" t="s">
        <v>540</v>
      </c>
      <c r="M159" s="120">
        <v>1</v>
      </c>
      <c r="N159" s="122" t="e">
        <f>'STVS Grundreinigung'!$F$66</f>
        <v>#DIV/0!</v>
      </c>
      <c r="O159" s="123"/>
      <c r="P159" s="124">
        <f>Tabelle1325[[#This Row],[Boden-
fläche
(m²)]]*Tabelle1325[[#This Row],[Reinigungs-
tage/Jahr]]</f>
        <v>56.18</v>
      </c>
      <c r="Q159" s="124">
        <f>IFERROR(Tabelle1325[[#This Row],[Reinigungs-
fläche
(m²/Jahr)]]/Tabelle1325[[#This Row],[Richtwert
(m²/h)]],0)</f>
        <v>0</v>
      </c>
      <c r="R159" s="125">
        <f>IFERROR(Tabelle1325[[#This Row],[Reinigungs-
zeit
(h/Jahr)]]*Tabelle1325[[#This Row],[Stunden-verr.-satz
(€)]],0)</f>
        <v>0</v>
      </c>
    </row>
    <row r="160" spans="1:18" ht="15" x14ac:dyDescent="0.4">
      <c r="A160" s="117">
        <v>154</v>
      </c>
      <c r="B160" s="127" t="s">
        <v>348</v>
      </c>
      <c r="C160" s="184" t="s">
        <v>345</v>
      </c>
      <c r="D160" s="185"/>
      <c r="E160" s="138" t="s">
        <v>344</v>
      </c>
      <c r="F160" s="134" t="s">
        <v>461</v>
      </c>
      <c r="G160" s="138" t="s">
        <v>190</v>
      </c>
      <c r="H160" s="138" t="s">
        <v>181</v>
      </c>
      <c r="I160" s="137">
        <v>12.48</v>
      </c>
      <c r="J160" s="127"/>
      <c r="K160" s="121" t="s">
        <v>542</v>
      </c>
      <c r="L160" s="120" t="s">
        <v>540</v>
      </c>
      <c r="M160" s="120">
        <v>1</v>
      </c>
      <c r="N160" s="122" t="e">
        <f>'STVS Grundreinigung'!$F$66</f>
        <v>#DIV/0!</v>
      </c>
      <c r="O160" s="123"/>
      <c r="P160" s="124">
        <f>Tabelle1325[[#This Row],[Boden-
fläche
(m²)]]*Tabelle1325[[#This Row],[Reinigungs-
tage/Jahr]]</f>
        <v>12.48</v>
      </c>
      <c r="Q160" s="124">
        <f>IFERROR(Tabelle1325[[#This Row],[Reinigungs-
fläche
(m²/Jahr)]]/Tabelle1325[[#This Row],[Richtwert
(m²/h)]],0)</f>
        <v>0</v>
      </c>
      <c r="R160" s="125">
        <f>IFERROR(Tabelle1325[[#This Row],[Reinigungs-
zeit
(h/Jahr)]]*Tabelle1325[[#This Row],[Stunden-verr.-satz
(€)]],0)</f>
        <v>0</v>
      </c>
    </row>
    <row r="161" spans="1:18" ht="15" x14ac:dyDescent="0.4">
      <c r="A161" s="117">
        <v>155</v>
      </c>
      <c r="B161" s="127" t="s">
        <v>348</v>
      </c>
      <c r="C161" s="184" t="s">
        <v>345</v>
      </c>
      <c r="D161" s="185"/>
      <c r="E161" s="138" t="s">
        <v>344</v>
      </c>
      <c r="F161" s="134" t="s">
        <v>462</v>
      </c>
      <c r="G161" s="138" t="s">
        <v>190</v>
      </c>
      <c r="H161" s="138" t="s">
        <v>181</v>
      </c>
      <c r="I161" s="137">
        <v>26.68</v>
      </c>
      <c r="J161" s="127"/>
      <c r="K161" s="121" t="s">
        <v>542</v>
      </c>
      <c r="L161" s="120" t="s">
        <v>540</v>
      </c>
      <c r="M161" s="120">
        <v>1</v>
      </c>
      <c r="N161" s="122" t="e">
        <f>'STVS Grundreinigung'!$F$66</f>
        <v>#DIV/0!</v>
      </c>
      <c r="O161" s="123"/>
      <c r="P161" s="124">
        <f>Tabelle1325[[#This Row],[Boden-
fläche
(m²)]]*Tabelle1325[[#This Row],[Reinigungs-
tage/Jahr]]</f>
        <v>26.68</v>
      </c>
      <c r="Q161" s="124">
        <f>IFERROR(Tabelle1325[[#This Row],[Reinigungs-
fläche
(m²/Jahr)]]/Tabelle1325[[#This Row],[Richtwert
(m²/h)]],0)</f>
        <v>0</v>
      </c>
      <c r="R161" s="125">
        <f>IFERROR(Tabelle1325[[#This Row],[Reinigungs-
zeit
(h/Jahr)]]*Tabelle1325[[#This Row],[Stunden-verr.-satz
(€)]],0)</f>
        <v>0</v>
      </c>
    </row>
    <row r="162" spans="1:18" ht="15" x14ac:dyDescent="0.4">
      <c r="A162" s="117">
        <v>156</v>
      </c>
      <c r="B162" s="127" t="s">
        <v>348</v>
      </c>
      <c r="C162" s="184" t="s">
        <v>345</v>
      </c>
      <c r="D162" s="185"/>
      <c r="E162" s="138" t="s">
        <v>344</v>
      </c>
      <c r="F162" s="134" t="s">
        <v>464</v>
      </c>
      <c r="G162" s="138" t="s">
        <v>190</v>
      </c>
      <c r="H162" s="138" t="s">
        <v>181</v>
      </c>
      <c r="I162" s="137">
        <v>24.02</v>
      </c>
      <c r="J162" s="127"/>
      <c r="K162" s="121" t="s">
        <v>542</v>
      </c>
      <c r="L162" s="120" t="s">
        <v>540</v>
      </c>
      <c r="M162" s="120">
        <v>1</v>
      </c>
      <c r="N162" s="122" t="e">
        <f>'STVS Grundreinigung'!$F$66</f>
        <v>#DIV/0!</v>
      </c>
      <c r="O162" s="123"/>
      <c r="P162" s="124">
        <f>Tabelle1325[[#This Row],[Boden-
fläche
(m²)]]*Tabelle1325[[#This Row],[Reinigungs-
tage/Jahr]]</f>
        <v>24.02</v>
      </c>
      <c r="Q162" s="124">
        <f>IFERROR(Tabelle1325[[#This Row],[Reinigungs-
fläche
(m²/Jahr)]]/Tabelle1325[[#This Row],[Richtwert
(m²/h)]],0)</f>
        <v>0</v>
      </c>
      <c r="R162" s="125">
        <f>IFERROR(Tabelle1325[[#This Row],[Reinigungs-
zeit
(h/Jahr)]]*Tabelle1325[[#This Row],[Stunden-verr.-satz
(€)]],0)</f>
        <v>0</v>
      </c>
    </row>
    <row r="163" spans="1:18" ht="15" x14ac:dyDescent="0.4">
      <c r="A163" s="117">
        <v>157</v>
      </c>
      <c r="B163" s="127" t="s">
        <v>348</v>
      </c>
      <c r="C163" s="184" t="s">
        <v>345</v>
      </c>
      <c r="D163" s="185"/>
      <c r="E163" s="138" t="s">
        <v>344</v>
      </c>
      <c r="F163" s="134" t="s">
        <v>465</v>
      </c>
      <c r="G163" s="138" t="s">
        <v>190</v>
      </c>
      <c r="H163" s="138" t="s">
        <v>181</v>
      </c>
      <c r="I163" s="137">
        <v>24.95</v>
      </c>
      <c r="J163" s="127"/>
      <c r="K163" s="121" t="s">
        <v>542</v>
      </c>
      <c r="L163" s="120" t="s">
        <v>540</v>
      </c>
      <c r="M163" s="120">
        <v>1</v>
      </c>
      <c r="N163" s="122" t="e">
        <f>'STVS Grundreinigung'!$F$66</f>
        <v>#DIV/0!</v>
      </c>
      <c r="O163" s="123"/>
      <c r="P163" s="124">
        <f>Tabelle1325[[#This Row],[Boden-
fläche
(m²)]]*Tabelle1325[[#This Row],[Reinigungs-
tage/Jahr]]</f>
        <v>24.95</v>
      </c>
      <c r="Q163" s="124">
        <f>IFERROR(Tabelle1325[[#This Row],[Reinigungs-
fläche
(m²/Jahr)]]/Tabelle1325[[#This Row],[Richtwert
(m²/h)]],0)</f>
        <v>0</v>
      </c>
      <c r="R163" s="125">
        <f>IFERROR(Tabelle1325[[#This Row],[Reinigungs-
zeit
(h/Jahr)]]*Tabelle1325[[#This Row],[Stunden-verr.-satz
(€)]],0)</f>
        <v>0</v>
      </c>
    </row>
    <row r="164" spans="1:18" ht="15" x14ac:dyDescent="0.4">
      <c r="A164" s="117">
        <v>158</v>
      </c>
      <c r="B164" s="127" t="s">
        <v>348</v>
      </c>
      <c r="C164" s="184" t="s">
        <v>345</v>
      </c>
      <c r="D164" s="185"/>
      <c r="E164" s="138" t="s">
        <v>344</v>
      </c>
      <c r="F164" s="134" t="s">
        <v>466</v>
      </c>
      <c r="G164" s="138" t="s">
        <v>190</v>
      </c>
      <c r="H164" s="138" t="s">
        <v>181</v>
      </c>
      <c r="I164" s="137">
        <v>23.75</v>
      </c>
      <c r="J164" s="127"/>
      <c r="K164" s="121" t="s">
        <v>542</v>
      </c>
      <c r="L164" s="120" t="s">
        <v>540</v>
      </c>
      <c r="M164" s="120">
        <v>1</v>
      </c>
      <c r="N164" s="122" t="e">
        <f>'STVS Grundreinigung'!$F$66</f>
        <v>#DIV/0!</v>
      </c>
      <c r="O164" s="123"/>
      <c r="P164" s="124">
        <f>Tabelle1325[[#This Row],[Boden-
fläche
(m²)]]*Tabelle1325[[#This Row],[Reinigungs-
tage/Jahr]]</f>
        <v>23.75</v>
      </c>
      <c r="Q164" s="124">
        <f>IFERROR(Tabelle1325[[#This Row],[Reinigungs-
fläche
(m²/Jahr)]]/Tabelle1325[[#This Row],[Richtwert
(m²/h)]],0)</f>
        <v>0</v>
      </c>
      <c r="R164" s="125">
        <f>IFERROR(Tabelle1325[[#This Row],[Reinigungs-
zeit
(h/Jahr)]]*Tabelle1325[[#This Row],[Stunden-verr.-satz
(€)]],0)</f>
        <v>0</v>
      </c>
    </row>
    <row r="165" spans="1:18" ht="15" x14ac:dyDescent="0.4">
      <c r="A165" s="117">
        <v>159</v>
      </c>
      <c r="B165" s="127" t="s">
        <v>348</v>
      </c>
      <c r="C165" s="184" t="s">
        <v>345</v>
      </c>
      <c r="D165" s="185"/>
      <c r="E165" s="138" t="s">
        <v>344</v>
      </c>
      <c r="F165" s="134" t="s">
        <v>467</v>
      </c>
      <c r="G165" s="138" t="s">
        <v>190</v>
      </c>
      <c r="H165" s="138" t="s">
        <v>181</v>
      </c>
      <c r="I165" s="137">
        <v>24.88</v>
      </c>
      <c r="J165" s="127"/>
      <c r="K165" s="121" t="s">
        <v>542</v>
      </c>
      <c r="L165" s="120" t="s">
        <v>540</v>
      </c>
      <c r="M165" s="120">
        <v>1</v>
      </c>
      <c r="N165" s="122" t="e">
        <f>'STVS Grundreinigung'!$F$66</f>
        <v>#DIV/0!</v>
      </c>
      <c r="O165" s="123"/>
      <c r="P165" s="124">
        <f>Tabelle1325[[#This Row],[Boden-
fläche
(m²)]]*Tabelle1325[[#This Row],[Reinigungs-
tage/Jahr]]</f>
        <v>24.88</v>
      </c>
      <c r="Q165" s="124">
        <f>IFERROR(Tabelle1325[[#This Row],[Reinigungs-
fläche
(m²/Jahr)]]/Tabelle1325[[#This Row],[Richtwert
(m²/h)]],0)</f>
        <v>0</v>
      </c>
      <c r="R165" s="125">
        <f>IFERROR(Tabelle1325[[#This Row],[Reinigungs-
zeit
(h/Jahr)]]*Tabelle1325[[#This Row],[Stunden-verr.-satz
(€)]],0)</f>
        <v>0</v>
      </c>
    </row>
    <row r="166" spans="1:18" ht="15" x14ac:dyDescent="0.4">
      <c r="A166" s="117">
        <v>160</v>
      </c>
      <c r="B166" s="127" t="s">
        <v>348</v>
      </c>
      <c r="C166" s="184" t="s">
        <v>345</v>
      </c>
      <c r="D166" s="185"/>
      <c r="E166" s="138" t="s">
        <v>344</v>
      </c>
      <c r="F166" s="134" t="s">
        <v>468</v>
      </c>
      <c r="G166" s="138" t="s">
        <v>190</v>
      </c>
      <c r="H166" s="138" t="s">
        <v>181</v>
      </c>
      <c r="I166" s="137">
        <v>20.11</v>
      </c>
      <c r="J166" s="127"/>
      <c r="K166" s="121" t="s">
        <v>542</v>
      </c>
      <c r="L166" s="120" t="s">
        <v>540</v>
      </c>
      <c r="M166" s="120">
        <v>1</v>
      </c>
      <c r="N166" s="122" t="e">
        <f>'STVS Grundreinigung'!$F$66</f>
        <v>#DIV/0!</v>
      </c>
      <c r="O166" s="123"/>
      <c r="P166" s="124">
        <f>Tabelle1325[[#This Row],[Boden-
fläche
(m²)]]*Tabelle1325[[#This Row],[Reinigungs-
tage/Jahr]]</f>
        <v>20.11</v>
      </c>
      <c r="Q166" s="124">
        <f>IFERROR(Tabelle1325[[#This Row],[Reinigungs-
fläche
(m²/Jahr)]]/Tabelle1325[[#This Row],[Richtwert
(m²/h)]],0)</f>
        <v>0</v>
      </c>
      <c r="R166" s="125">
        <f>IFERROR(Tabelle1325[[#This Row],[Reinigungs-
zeit
(h/Jahr)]]*Tabelle1325[[#This Row],[Stunden-verr.-satz
(€)]],0)</f>
        <v>0</v>
      </c>
    </row>
    <row r="167" spans="1:18" ht="15" x14ac:dyDescent="0.4">
      <c r="A167" s="117">
        <v>161</v>
      </c>
      <c r="B167" s="127" t="s">
        <v>348</v>
      </c>
      <c r="C167" s="184" t="s">
        <v>345</v>
      </c>
      <c r="D167" s="185"/>
      <c r="E167" s="138" t="s">
        <v>344</v>
      </c>
      <c r="F167" s="134" t="s">
        <v>469</v>
      </c>
      <c r="G167" s="138" t="s">
        <v>190</v>
      </c>
      <c r="H167" s="138" t="s">
        <v>181</v>
      </c>
      <c r="I167" s="137">
        <v>23.66</v>
      </c>
      <c r="J167" s="127"/>
      <c r="K167" s="121" t="s">
        <v>542</v>
      </c>
      <c r="L167" s="120" t="s">
        <v>540</v>
      </c>
      <c r="M167" s="120">
        <v>1</v>
      </c>
      <c r="N167" s="122" t="e">
        <f>'STVS Grundreinigung'!$F$66</f>
        <v>#DIV/0!</v>
      </c>
      <c r="O167" s="123"/>
      <c r="P167" s="124">
        <f>Tabelle1325[[#This Row],[Boden-
fläche
(m²)]]*Tabelle1325[[#This Row],[Reinigungs-
tage/Jahr]]</f>
        <v>23.66</v>
      </c>
      <c r="Q167" s="124">
        <f>IFERROR(Tabelle1325[[#This Row],[Reinigungs-
fläche
(m²/Jahr)]]/Tabelle1325[[#This Row],[Richtwert
(m²/h)]],0)</f>
        <v>0</v>
      </c>
      <c r="R167" s="125">
        <f>IFERROR(Tabelle1325[[#This Row],[Reinigungs-
zeit
(h/Jahr)]]*Tabelle1325[[#This Row],[Stunden-verr.-satz
(€)]],0)</f>
        <v>0</v>
      </c>
    </row>
    <row r="168" spans="1:18" ht="15" x14ac:dyDescent="0.4">
      <c r="A168" s="117">
        <v>162</v>
      </c>
      <c r="B168" s="127" t="s">
        <v>348</v>
      </c>
      <c r="C168" s="184" t="s">
        <v>345</v>
      </c>
      <c r="D168" s="185"/>
      <c r="E168" s="138" t="s">
        <v>344</v>
      </c>
      <c r="F168" s="134" t="s">
        <v>470</v>
      </c>
      <c r="G168" s="138" t="s">
        <v>537</v>
      </c>
      <c r="H168" s="138" t="s">
        <v>366</v>
      </c>
      <c r="I168" s="137">
        <v>15.47</v>
      </c>
      <c r="J168" s="127"/>
      <c r="K168" s="121" t="s">
        <v>542</v>
      </c>
      <c r="L168" s="120" t="s">
        <v>540</v>
      </c>
      <c r="M168" s="120">
        <v>1</v>
      </c>
      <c r="N168" s="122" t="e">
        <f>'STVS Grundreinigung'!$F$66</f>
        <v>#DIV/0!</v>
      </c>
      <c r="O168" s="123"/>
      <c r="P168" s="124">
        <f>Tabelle1325[[#This Row],[Boden-
fläche
(m²)]]*Tabelle1325[[#This Row],[Reinigungs-
tage/Jahr]]</f>
        <v>15.47</v>
      </c>
      <c r="Q168" s="124">
        <f>IFERROR(Tabelle1325[[#This Row],[Reinigungs-
fläche
(m²/Jahr)]]/Tabelle1325[[#This Row],[Richtwert
(m²/h)]],0)</f>
        <v>0</v>
      </c>
      <c r="R168" s="125">
        <f>IFERROR(Tabelle1325[[#This Row],[Reinigungs-
zeit
(h/Jahr)]]*Tabelle1325[[#This Row],[Stunden-verr.-satz
(€)]],0)</f>
        <v>0</v>
      </c>
    </row>
    <row r="169" spans="1:18" ht="15" x14ac:dyDescent="0.4">
      <c r="A169" s="117">
        <v>163</v>
      </c>
      <c r="B169" s="127" t="s">
        <v>348</v>
      </c>
      <c r="C169" s="184" t="s">
        <v>345</v>
      </c>
      <c r="D169" s="185"/>
      <c r="E169" s="138" t="s">
        <v>344</v>
      </c>
      <c r="F169" s="134" t="s">
        <v>471</v>
      </c>
      <c r="G169" s="138" t="s">
        <v>475</v>
      </c>
      <c r="H169" s="138" t="s">
        <v>181</v>
      </c>
      <c r="I169" s="137">
        <v>34.19</v>
      </c>
      <c r="J169" s="127"/>
      <c r="K169" s="121" t="s">
        <v>542</v>
      </c>
      <c r="L169" s="120" t="s">
        <v>540</v>
      </c>
      <c r="M169" s="120">
        <v>1</v>
      </c>
      <c r="N169" s="122" t="e">
        <f>'STVS Grundreinigung'!$F$66</f>
        <v>#DIV/0!</v>
      </c>
      <c r="O169" s="123"/>
      <c r="P169" s="124">
        <f>Tabelle1325[[#This Row],[Boden-
fläche
(m²)]]*Tabelle1325[[#This Row],[Reinigungs-
tage/Jahr]]</f>
        <v>34.19</v>
      </c>
      <c r="Q169" s="124">
        <f>IFERROR(Tabelle1325[[#This Row],[Reinigungs-
fläche
(m²/Jahr)]]/Tabelle1325[[#This Row],[Richtwert
(m²/h)]],0)</f>
        <v>0</v>
      </c>
      <c r="R169" s="125">
        <f>IFERROR(Tabelle1325[[#This Row],[Reinigungs-
zeit
(h/Jahr)]]*Tabelle1325[[#This Row],[Stunden-verr.-satz
(€)]],0)</f>
        <v>0</v>
      </c>
    </row>
    <row r="170" spans="1:18" ht="15" x14ac:dyDescent="0.4">
      <c r="A170" s="117">
        <v>164</v>
      </c>
      <c r="B170" s="127" t="s">
        <v>348</v>
      </c>
      <c r="C170" s="184" t="s">
        <v>345</v>
      </c>
      <c r="D170" s="185"/>
      <c r="E170" s="138" t="s">
        <v>344</v>
      </c>
      <c r="F170" s="134" t="s">
        <v>476</v>
      </c>
      <c r="G170" s="138" t="s">
        <v>190</v>
      </c>
      <c r="H170" s="138" t="s">
        <v>181</v>
      </c>
      <c r="I170" s="137">
        <v>23.47</v>
      </c>
      <c r="J170" s="127"/>
      <c r="K170" s="121" t="s">
        <v>542</v>
      </c>
      <c r="L170" s="120" t="s">
        <v>540</v>
      </c>
      <c r="M170" s="120">
        <v>1</v>
      </c>
      <c r="N170" s="122" t="e">
        <f>'STVS Grundreinigung'!$F$66</f>
        <v>#DIV/0!</v>
      </c>
      <c r="O170" s="123"/>
      <c r="P170" s="124">
        <f>Tabelle1325[[#This Row],[Boden-
fläche
(m²)]]*Tabelle1325[[#This Row],[Reinigungs-
tage/Jahr]]</f>
        <v>23.47</v>
      </c>
      <c r="Q170" s="124">
        <f>IFERROR(Tabelle1325[[#This Row],[Reinigungs-
fläche
(m²/Jahr)]]/Tabelle1325[[#This Row],[Richtwert
(m²/h)]],0)</f>
        <v>0</v>
      </c>
      <c r="R170" s="125">
        <f>IFERROR(Tabelle1325[[#This Row],[Reinigungs-
zeit
(h/Jahr)]]*Tabelle1325[[#This Row],[Stunden-verr.-satz
(€)]],0)</f>
        <v>0</v>
      </c>
    </row>
    <row r="171" spans="1:18" ht="15" x14ac:dyDescent="0.4">
      <c r="A171" s="117">
        <v>165</v>
      </c>
      <c r="B171" s="127" t="s">
        <v>348</v>
      </c>
      <c r="C171" s="184" t="s">
        <v>345</v>
      </c>
      <c r="D171" s="185"/>
      <c r="E171" s="138" t="s">
        <v>344</v>
      </c>
      <c r="F171" s="134" t="s">
        <v>477</v>
      </c>
      <c r="G171" s="138" t="s">
        <v>190</v>
      </c>
      <c r="H171" s="138" t="s">
        <v>181</v>
      </c>
      <c r="I171" s="137">
        <v>23.47</v>
      </c>
      <c r="J171" s="127"/>
      <c r="K171" s="121" t="s">
        <v>542</v>
      </c>
      <c r="L171" s="120" t="s">
        <v>540</v>
      </c>
      <c r="M171" s="120">
        <v>1</v>
      </c>
      <c r="N171" s="122" t="e">
        <f>'STVS Grundreinigung'!$F$66</f>
        <v>#DIV/0!</v>
      </c>
      <c r="O171" s="123"/>
      <c r="P171" s="124">
        <f>Tabelle1325[[#This Row],[Boden-
fläche
(m²)]]*Tabelle1325[[#This Row],[Reinigungs-
tage/Jahr]]</f>
        <v>23.47</v>
      </c>
      <c r="Q171" s="124">
        <f>IFERROR(Tabelle1325[[#This Row],[Reinigungs-
fläche
(m²/Jahr)]]/Tabelle1325[[#This Row],[Richtwert
(m²/h)]],0)</f>
        <v>0</v>
      </c>
      <c r="R171" s="125">
        <f>IFERROR(Tabelle1325[[#This Row],[Reinigungs-
zeit
(h/Jahr)]]*Tabelle1325[[#This Row],[Stunden-verr.-satz
(€)]],0)</f>
        <v>0</v>
      </c>
    </row>
    <row r="172" spans="1:18" ht="15" x14ac:dyDescent="0.4">
      <c r="A172" s="117">
        <v>166</v>
      </c>
      <c r="B172" s="127" t="s">
        <v>348</v>
      </c>
      <c r="C172" s="184" t="s">
        <v>345</v>
      </c>
      <c r="D172" s="185"/>
      <c r="E172" s="138" t="s">
        <v>344</v>
      </c>
      <c r="F172" s="134" t="s">
        <v>478</v>
      </c>
      <c r="G172" s="138" t="s">
        <v>190</v>
      </c>
      <c r="H172" s="138" t="s">
        <v>181</v>
      </c>
      <c r="I172" s="137">
        <v>23.47</v>
      </c>
      <c r="J172" s="127"/>
      <c r="K172" s="121" t="s">
        <v>542</v>
      </c>
      <c r="L172" s="120" t="s">
        <v>540</v>
      </c>
      <c r="M172" s="120">
        <v>1</v>
      </c>
      <c r="N172" s="122" t="e">
        <f>'STVS Grundreinigung'!$F$66</f>
        <v>#DIV/0!</v>
      </c>
      <c r="O172" s="123"/>
      <c r="P172" s="124">
        <f>Tabelle1325[[#This Row],[Boden-
fläche
(m²)]]*Tabelle1325[[#This Row],[Reinigungs-
tage/Jahr]]</f>
        <v>23.47</v>
      </c>
      <c r="Q172" s="124">
        <f>IFERROR(Tabelle1325[[#This Row],[Reinigungs-
fläche
(m²/Jahr)]]/Tabelle1325[[#This Row],[Richtwert
(m²/h)]],0)</f>
        <v>0</v>
      </c>
      <c r="R172" s="125">
        <f>IFERROR(Tabelle1325[[#This Row],[Reinigungs-
zeit
(h/Jahr)]]*Tabelle1325[[#This Row],[Stunden-verr.-satz
(€)]],0)</f>
        <v>0</v>
      </c>
    </row>
    <row r="173" spans="1:18" ht="15" x14ac:dyDescent="0.4">
      <c r="A173" s="117">
        <v>167</v>
      </c>
      <c r="B173" s="127" t="s">
        <v>348</v>
      </c>
      <c r="C173" s="184" t="s">
        <v>345</v>
      </c>
      <c r="D173" s="185"/>
      <c r="E173" s="138" t="s">
        <v>344</v>
      </c>
      <c r="F173" s="134" t="s">
        <v>479</v>
      </c>
      <c r="G173" s="138" t="s">
        <v>190</v>
      </c>
      <c r="H173" s="138" t="s">
        <v>181</v>
      </c>
      <c r="I173" s="137">
        <v>18.75</v>
      </c>
      <c r="J173" s="127"/>
      <c r="K173" s="121" t="s">
        <v>542</v>
      </c>
      <c r="L173" s="120" t="s">
        <v>540</v>
      </c>
      <c r="M173" s="120">
        <v>1</v>
      </c>
      <c r="N173" s="122" t="e">
        <f>'STVS Grundreinigung'!$F$66</f>
        <v>#DIV/0!</v>
      </c>
      <c r="O173" s="123"/>
      <c r="P173" s="124">
        <f>Tabelle1325[[#This Row],[Boden-
fläche
(m²)]]*Tabelle1325[[#This Row],[Reinigungs-
tage/Jahr]]</f>
        <v>18.75</v>
      </c>
      <c r="Q173" s="124">
        <f>IFERROR(Tabelle1325[[#This Row],[Reinigungs-
fläche
(m²/Jahr)]]/Tabelle1325[[#This Row],[Richtwert
(m²/h)]],0)</f>
        <v>0</v>
      </c>
      <c r="R173" s="125">
        <f>IFERROR(Tabelle1325[[#This Row],[Reinigungs-
zeit
(h/Jahr)]]*Tabelle1325[[#This Row],[Stunden-verr.-satz
(€)]],0)</f>
        <v>0</v>
      </c>
    </row>
    <row r="174" spans="1:18" ht="15" x14ac:dyDescent="0.4">
      <c r="A174" s="117">
        <v>168</v>
      </c>
      <c r="B174" s="127" t="s">
        <v>348</v>
      </c>
      <c r="C174" s="184" t="s">
        <v>345</v>
      </c>
      <c r="D174" s="185"/>
      <c r="E174" s="138" t="s">
        <v>344</v>
      </c>
      <c r="F174" s="134" t="s">
        <v>480</v>
      </c>
      <c r="G174" s="138" t="s">
        <v>190</v>
      </c>
      <c r="H174" s="138" t="s">
        <v>181</v>
      </c>
      <c r="I174" s="137">
        <v>20.66</v>
      </c>
      <c r="J174" s="127"/>
      <c r="K174" s="121" t="s">
        <v>542</v>
      </c>
      <c r="L174" s="120" t="s">
        <v>540</v>
      </c>
      <c r="M174" s="120">
        <v>1</v>
      </c>
      <c r="N174" s="122" t="e">
        <f>'STVS Grundreinigung'!$F$66</f>
        <v>#DIV/0!</v>
      </c>
      <c r="O174" s="123"/>
      <c r="P174" s="124">
        <f>Tabelle1325[[#This Row],[Boden-
fläche
(m²)]]*Tabelle1325[[#This Row],[Reinigungs-
tage/Jahr]]</f>
        <v>20.66</v>
      </c>
      <c r="Q174" s="124">
        <f>IFERROR(Tabelle1325[[#This Row],[Reinigungs-
fläche
(m²/Jahr)]]/Tabelle1325[[#This Row],[Richtwert
(m²/h)]],0)</f>
        <v>0</v>
      </c>
      <c r="R174" s="125">
        <f>IFERROR(Tabelle1325[[#This Row],[Reinigungs-
zeit
(h/Jahr)]]*Tabelle1325[[#This Row],[Stunden-verr.-satz
(€)]],0)</f>
        <v>0</v>
      </c>
    </row>
    <row r="175" spans="1:18" ht="15" x14ac:dyDescent="0.4">
      <c r="A175" s="117">
        <v>169</v>
      </c>
      <c r="B175" s="127" t="s">
        <v>348</v>
      </c>
      <c r="C175" s="184" t="s">
        <v>345</v>
      </c>
      <c r="D175" s="185"/>
      <c r="E175" s="138" t="s">
        <v>344</v>
      </c>
      <c r="F175" s="134" t="s">
        <v>481</v>
      </c>
      <c r="G175" s="138" t="s">
        <v>190</v>
      </c>
      <c r="H175" s="138" t="s">
        <v>181</v>
      </c>
      <c r="I175" s="137">
        <v>20.66</v>
      </c>
      <c r="J175" s="127"/>
      <c r="K175" s="121" t="s">
        <v>542</v>
      </c>
      <c r="L175" s="120" t="s">
        <v>540</v>
      </c>
      <c r="M175" s="120">
        <v>1</v>
      </c>
      <c r="N175" s="122" t="e">
        <f>'STVS Grundreinigung'!$F$66</f>
        <v>#DIV/0!</v>
      </c>
      <c r="O175" s="123"/>
      <c r="P175" s="124">
        <f>Tabelle1325[[#This Row],[Boden-
fläche
(m²)]]*Tabelle1325[[#This Row],[Reinigungs-
tage/Jahr]]</f>
        <v>20.66</v>
      </c>
      <c r="Q175" s="124">
        <f>IFERROR(Tabelle1325[[#This Row],[Reinigungs-
fläche
(m²/Jahr)]]/Tabelle1325[[#This Row],[Richtwert
(m²/h)]],0)</f>
        <v>0</v>
      </c>
      <c r="R175" s="125">
        <f>IFERROR(Tabelle1325[[#This Row],[Reinigungs-
zeit
(h/Jahr)]]*Tabelle1325[[#This Row],[Stunden-verr.-satz
(€)]],0)</f>
        <v>0</v>
      </c>
    </row>
    <row r="176" spans="1:18" ht="15" x14ac:dyDescent="0.4">
      <c r="A176" s="117">
        <v>170</v>
      </c>
      <c r="B176" s="127" t="s">
        <v>348</v>
      </c>
      <c r="C176" s="184" t="s">
        <v>345</v>
      </c>
      <c r="D176" s="185"/>
      <c r="E176" s="138" t="s">
        <v>344</v>
      </c>
      <c r="F176" s="134" t="s">
        <v>482</v>
      </c>
      <c r="G176" s="138" t="s">
        <v>190</v>
      </c>
      <c r="H176" s="138" t="s">
        <v>181</v>
      </c>
      <c r="I176" s="137">
        <v>20.66</v>
      </c>
      <c r="J176" s="127"/>
      <c r="K176" s="121" t="s">
        <v>542</v>
      </c>
      <c r="L176" s="120" t="s">
        <v>540</v>
      </c>
      <c r="M176" s="120">
        <v>1</v>
      </c>
      <c r="N176" s="122" t="e">
        <f>'STVS Grundreinigung'!$F$66</f>
        <v>#DIV/0!</v>
      </c>
      <c r="O176" s="123"/>
      <c r="P176" s="124">
        <f>Tabelle1325[[#This Row],[Boden-
fläche
(m²)]]*Tabelle1325[[#This Row],[Reinigungs-
tage/Jahr]]</f>
        <v>20.66</v>
      </c>
      <c r="Q176" s="124">
        <f>IFERROR(Tabelle1325[[#This Row],[Reinigungs-
fläche
(m²/Jahr)]]/Tabelle1325[[#This Row],[Richtwert
(m²/h)]],0)</f>
        <v>0</v>
      </c>
      <c r="R176" s="125">
        <f>IFERROR(Tabelle1325[[#This Row],[Reinigungs-
zeit
(h/Jahr)]]*Tabelle1325[[#This Row],[Stunden-verr.-satz
(€)]],0)</f>
        <v>0</v>
      </c>
    </row>
    <row r="177" spans="1:18" ht="15" x14ac:dyDescent="0.4">
      <c r="A177" s="117">
        <v>171</v>
      </c>
      <c r="B177" s="127" t="s">
        <v>348</v>
      </c>
      <c r="C177" s="184" t="s">
        <v>345</v>
      </c>
      <c r="D177" s="185"/>
      <c r="E177" s="138" t="s">
        <v>344</v>
      </c>
      <c r="F177" s="134" t="s">
        <v>483</v>
      </c>
      <c r="G177" s="138" t="s">
        <v>190</v>
      </c>
      <c r="H177" s="138" t="s">
        <v>181</v>
      </c>
      <c r="I177" s="137">
        <v>20.66</v>
      </c>
      <c r="J177" s="127"/>
      <c r="K177" s="121" t="s">
        <v>542</v>
      </c>
      <c r="L177" s="120" t="s">
        <v>540</v>
      </c>
      <c r="M177" s="120">
        <v>1</v>
      </c>
      <c r="N177" s="122" t="e">
        <f>'STVS Grundreinigung'!$F$66</f>
        <v>#DIV/0!</v>
      </c>
      <c r="O177" s="123"/>
      <c r="P177" s="124">
        <f>Tabelle1325[[#This Row],[Boden-
fläche
(m²)]]*Tabelle1325[[#This Row],[Reinigungs-
tage/Jahr]]</f>
        <v>20.66</v>
      </c>
      <c r="Q177" s="124">
        <f>IFERROR(Tabelle1325[[#This Row],[Reinigungs-
fläche
(m²/Jahr)]]/Tabelle1325[[#This Row],[Richtwert
(m²/h)]],0)</f>
        <v>0</v>
      </c>
      <c r="R177" s="125">
        <f>IFERROR(Tabelle1325[[#This Row],[Reinigungs-
zeit
(h/Jahr)]]*Tabelle1325[[#This Row],[Stunden-verr.-satz
(€)]],0)</f>
        <v>0</v>
      </c>
    </row>
    <row r="178" spans="1:18" ht="15" x14ac:dyDescent="0.4">
      <c r="A178" s="117">
        <v>172</v>
      </c>
      <c r="B178" s="127" t="s">
        <v>348</v>
      </c>
      <c r="C178" s="184" t="s">
        <v>345</v>
      </c>
      <c r="D178" s="185"/>
      <c r="E178" s="138" t="s">
        <v>344</v>
      </c>
      <c r="F178" s="134" t="s">
        <v>484</v>
      </c>
      <c r="G178" s="138" t="s">
        <v>190</v>
      </c>
      <c r="H178" s="138" t="s">
        <v>181</v>
      </c>
      <c r="I178" s="137">
        <v>15.52</v>
      </c>
      <c r="J178" s="127"/>
      <c r="K178" s="121" t="s">
        <v>542</v>
      </c>
      <c r="L178" s="120" t="s">
        <v>540</v>
      </c>
      <c r="M178" s="120">
        <v>1</v>
      </c>
      <c r="N178" s="122" t="e">
        <f>'STVS Grundreinigung'!$F$66</f>
        <v>#DIV/0!</v>
      </c>
      <c r="O178" s="123"/>
      <c r="P178" s="124">
        <f>Tabelle1325[[#This Row],[Boden-
fläche
(m²)]]*Tabelle1325[[#This Row],[Reinigungs-
tage/Jahr]]</f>
        <v>15.52</v>
      </c>
      <c r="Q178" s="124">
        <f>IFERROR(Tabelle1325[[#This Row],[Reinigungs-
fläche
(m²/Jahr)]]/Tabelle1325[[#This Row],[Richtwert
(m²/h)]],0)</f>
        <v>0</v>
      </c>
      <c r="R178" s="125">
        <f>IFERROR(Tabelle1325[[#This Row],[Reinigungs-
zeit
(h/Jahr)]]*Tabelle1325[[#This Row],[Stunden-verr.-satz
(€)]],0)</f>
        <v>0</v>
      </c>
    </row>
    <row r="179" spans="1:18" ht="15" x14ac:dyDescent="0.4">
      <c r="A179" s="117">
        <v>173</v>
      </c>
      <c r="B179" s="127" t="s">
        <v>348</v>
      </c>
      <c r="C179" s="184" t="s">
        <v>345</v>
      </c>
      <c r="D179" s="185"/>
      <c r="E179" s="138" t="s">
        <v>344</v>
      </c>
      <c r="F179" s="134" t="s">
        <v>485</v>
      </c>
      <c r="G179" s="138" t="s">
        <v>190</v>
      </c>
      <c r="H179" s="138" t="s">
        <v>181</v>
      </c>
      <c r="I179" s="137">
        <v>15.08</v>
      </c>
      <c r="J179" s="127"/>
      <c r="K179" s="121" t="s">
        <v>542</v>
      </c>
      <c r="L179" s="120" t="s">
        <v>540</v>
      </c>
      <c r="M179" s="120">
        <v>1</v>
      </c>
      <c r="N179" s="122" t="e">
        <f>'STVS Grundreinigung'!$F$66</f>
        <v>#DIV/0!</v>
      </c>
      <c r="O179" s="123"/>
      <c r="P179" s="124">
        <f>Tabelle1325[[#This Row],[Boden-
fläche
(m²)]]*Tabelle1325[[#This Row],[Reinigungs-
tage/Jahr]]</f>
        <v>15.08</v>
      </c>
      <c r="Q179" s="124">
        <f>IFERROR(Tabelle1325[[#This Row],[Reinigungs-
fläche
(m²/Jahr)]]/Tabelle1325[[#This Row],[Richtwert
(m²/h)]],0)</f>
        <v>0</v>
      </c>
      <c r="R179" s="125">
        <f>IFERROR(Tabelle1325[[#This Row],[Reinigungs-
zeit
(h/Jahr)]]*Tabelle1325[[#This Row],[Stunden-verr.-satz
(€)]],0)</f>
        <v>0</v>
      </c>
    </row>
    <row r="180" spans="1:18" ht="15" x14ac:dyDescent="0.4">
      <c r="A180" s="117">
        <v>174</v>
      </c>
      <c r="B180" s="127" t="s">
        <v>348</v>
      </c>
      <c r="C180" s="184" t="s">
        <v>345</v>
      </c>
      <c r="D180" s="185"/>
      <c r="E180" s="138" t="s">
        <v>344</v>
      </c>
      <c r="F180" s="134" t="s">
        <v>486</v>
      </c>
      <c r="G180" s="138" t="s">
        <v>463</v>
      </c>
      <c r="H180" s="138" t="s">
        <v>181</v>
      </c>
      <c r="I180" s="137">
        <v>12.11</v>
      </c>
      <c r="J180" s="127"/>
      <c r="K180" s="121" t="s">
        <v>542</v>
      </c>
      <c r="L180" s="120" t="s">
        <v>540</v>
      </c>
      <c r="M180" s="120">
        <v>1</v>
      </c>
      <c r="N180" s="122" t="e">
        <f>'STVS Grundreinigung'!$F$66</f>
        <v>#DIV/0!</v>
      </c>
      <c r="O180" s="123"/>
      <c r="P180" s="124">
        <f>Tabelle1325[[#This Row],[Boden-
fläche
(m²)]]*Tabelle1325[[#This Row],[Reinigungs-
tage/Jahr]]</f>
        <v>12.11</v>
      </c>
      <c r="Q180" s="124">
        <f>IFERROR(Tabelle1325[[#This Row],[Reinigungs-
fläche
(m²/Jahr)]]/Tabelle1325[[#This Row],[Richtwert
(m²/h)]],0)</f>
        <v>0</v>
      </c>
      <c r="R180" s="125">
        <f>IFERROR(Tabelle1325[[#This Row],[Reinigungs-
zeit
(h/Jahr)]]*Tabelle1325[[#This Row],[Stunden-verr.-satz
(€)]],0)</f>
        <v>0</v>
      </c>
    </row>
    <row r="181" spans="1:18" ht="15" x14ac:dyDescent="0.4">
      <c r="A181" s="117">
        <v>175</v>
      </c>
      <c r="B181" s="127" t="s">
        <v>348</v>
      </c>
      <c r="C181" s="184" t="s">
        <v>345</v>
      </c>
      <c r="D181" s="185"/>
      <c r="E181" s="138" t="s">
        <v>344</v>
      </c>
      <c r="F181" s="139" t="s">
        <v>522</v>
      </c>
      <c r="G181" s="136" t="s">
        <v>523</v>
      </c>
      <c r="H181" s="138" t="s">
        <v>141</v>
      </c>
      <c r="I181" s="136"/>
      <c r="J181" s="127"/>
      <c r="K181" s="121" t="s">
        <v>542</v>
      </c>
      <c r="L181" s="120" t="s">
        <v>540</v>
      </c>
      <c r="M181" s="120">
        <v>1</v>
      </c>
      <c r="N181" s="122" t="e">
        <f>'STVS Grundreinigung'!$F$66</f>
        <v>#DIV/0!</v>
      </c>
      <c r="O181" s="123"/>
      <c r="P181" s="124">
        <f>Tabelle1325[[#This Row],[Boden-
fläche
(m²)]]*Tabelle1325[[#This Row],[Reinigungs-
tage/Jahr]]</f>
        <v>0</v>
      </c>
      <c r="Q181" s="124">
        <f>IFERROR(Tabelle1325[[#This Row],[Reinigungs-
fläche
(m²/Jahr)]]/Tabelle1325[[#This Row],[Richtwert
(m²/h)]],0)</f>
        <v>0</v>
      </c>
      <c r="R181" s="125">
        <f>IFERROR(Tabelle1325[[#This Row],[Reinigungs-
zeit
(h/Jahr)]]*Tabelle1325[[#This Row],[Stunden-verr.-satz
(€)]],0)</f>
        <v>0</v>
      </c>
    </row>
    <row r="182" spans="1:18" ht="30" x14ac:dyDescent="0.4">
      <c r="A182" s="117">
        <v>176</v>
      </c>
      <c r="B182" s="127" t="s">
        <v>348</v>
      </c>
      <c r="C182" s="184" t="s">
        <v>345</v>
      </c>
      <c r="D182" s="185"/>
      <c r="E182" s="138" t="s">
        <v>344</v>
      </c>
      <c r="F182" s="139" t="s">
        <v>524</v>
      </c>
      <c r="G182" s="138" t="s">
        <v>196</v>
      </c>
      <c r="H182" s="138" t="s">
        <v>141</v>
      </c>
      <c r="I182" s="137">
        <v>9.14</v>
      </c>
      <c r="J182" s="127"/>
      <c r="K182" s="121" t="s">
        <v>542</v>
      </c>
      <c r="L182" s="120" t="s">
        <v>540</v>
      </c>
      <c r="M182" s="120">
        <v>1</v>
      </c>
      <c r="N182" s="122" t="e">
        <f>'STVS Grundreinigung'!$F$66</f>
        <v>#DIV/0!</v>
      </c>
      <c r="O182" s="123"/>
      <c r="P182" s="124">
        <f>Tabelle1325[[#This Row],[Boden-
fläche
(m²)]]*Tabelle1325[[#This Row],[Reinigungs-
tage/Jahr]]</f>
        <v>9.14</v>
      </c>
      <c r="Q182" s="124">
        <f>IFERROR(Tabelle1325[[#This Row],[Reinigungs-
fläche
(m²/Jahr)]]/Tabelle1325[[#This Row],[Richtwert
(m²/h)]],0)</f>
        <v>0</v>
      </c>
      <c r="R182" s="125">
        <f>IFERROR(Tabelle1325[[#This Row],[Reinigungs-
zeit
(h/Jahr)]]*Tabelle1325[[#This Row],[Stunden-verr.-satz
(€)]],0)</f>
        <v>0</v>
      </c>
    </row>
    <row r="183" spans="1:18" ht="30" x14ac:dyDescent="0.4">
      <c r="A183" s="117">
        <v>177</v>
      </c>
      <c r="B183" s="127" t="s">
        <v>348</v>
      </c>
      <c r="C183" s="184" t="s">
        <v>345</v>
      </c>
      <c r="D183" s="185"/>
      <c r="E183" s="138" t="s">
        <v>344</v>
      </c>
      <c r="F183" s="139" t="s">
        <v>525</v>
      </c>
      <c r="G183" s="138" t="s">
        <v>193</v>
      </c>
      <c r="H183" s="138" t="s">
        <v>141</v>
      </c>
      <c r="I183" s="137">
        <v>7.88</v>
      </c>
      <c r="J183" s="127"/>
      <c r="K183" s="121" t="s">
        <v>542</v>
      </c>
      <c r="L183" s="120" t="s">
        <v>540</v>
      </c>
      <c r="M183" s="120">
        <v>1</v>
      </c>
      <c r="N183" s="122" t="e">
        <f>'STVS Grundreinigung'!$F$66</f>
        <v>#DIV/0!</v>
      </c>
      <c r="O183" s="123"/>
      <c r="P183" s="124">
        <f>Tabelle1325[[#This Row],[Boden-
fläche
(m²)]]*Tabelle1325[[#This Row],[Reinigungs-
tage/Jahr]]</f>
        <v>7.88</v>
      </c>
      <c r="Q183" s="124">
        <f>IFERROR(Tabelle1325[[#This Row],[Reinigungs-
fläche
(m²/Jahr)]]/Tabelle1325[[#This Row],[Richtwert
(m²/h)]],0)</f>
        <v>0</v>
      </c>
      <c r="R183" s="125">
        <f>IFERROR(Tabelle1325[[#This Row],[Reinigungs-
zeit
(h/Jahr)]]*Tabelle1325[[#This Row],[Stunden-verr.-satz
(€)]],0)</f>
        <v>0</v>
      </c>
    </row>
    <row r="184" spans="1:18" ht="15" x14ac:dyDescent="0.4">
      <c r="A184" s="117">
        <v>178</v>
      </c>
      <c r="B184" s="127" t="s">
        <v>348</v>
      </c>
      <c r="C184" s="184" t="s">
        <v>345</v>
      </c>
      <c r="D184" s="185"/>
      <c r="E184" s="138" t="s">
        <v>344</v>
      </c>
      <c r="F184" s="134" t="s">
        <v>179</v>
      </c>
      <c r="G184" s="136" t="s">
        <v>526</v>
      </c>
      <c r="H184" s="138" t="s">
        <v>181</v>
      </c>
      <c r="I184" s="137">
        <v>73.37</v>
      </c>
      <c r="J184" s="127"/>
      <c r="K184" s="121" t="s">
        <v>542</v>
      </c>
      <c r="L184" s="120" t="s">
        <v>540</v>
      </c>
      <c r="M184" s="120">
        <v>1</v>
      </c>
      <c r="N184" s="122" t="e">
        <f>'STVS Grundreinigung'!$F$66</f>
        <v>#DIV/0!</v>
      </c>
      <c r="O184" s="123"/>
      <c r="P184" s="124">
        <f>Tabelle1325[[#This Row],[Boden-
fläche
(m²)]]*Tabelle1325[[#This Row],[Reinigungs-
tage/Jahr]]</f>
        <v>73.37</v>
      </c>
      <c r="Q184" s="124">
        <f>IFERROR(Tabelle1325[[#This Row],[Reinigungs-
fläche
(m²/Jahr)]]/Tabelle1325[[#This Row],[Richtwert
(m²/h)]],0)</f>
        <v>0</v>
      </c>
      <c r="R184" s="125">
        <f>IFERROR(Tabelle1325[[#This Row],[Reinigungs-
zeit
(h/Jahr)]]*Tabelle1325[[#This Row],[Stunden-verr.-satz
(€)]],0)</f>
        <v>0</v>
      </c>
    </row>
    <row r="185" spans="1:18" ht="15" x14ac:dyDescent="0.4">
      <c r="A185" s="117">
        <v>179</v>
      </c>
      <c r="B185" s="127" t="s">
        <v>348</v>
      </c>
      <c r="C185" s="184" t="s">
        <v>345</v>
      </c>
      <c r="D185" s="185"/>
      <c r="E185" s="138" t="s">
        <v>344</v>
      </c>
      <c r="F185" s="134" t="s">
        <v>110</v>
      </c>
      <c r="G185" s="138" t="s">
        <v>487</v>
      </c>
      <c r="H185" s="138" t="s">
        <v>366</v>
      </c>
      <c r="I185" s="137">
        <v>8.93</v>
      </c>
      <c r="J185" s="127"/>
      <c r="K185" s="121" t="s">
        <v>542</v>
      </c>
      <c r="L185" s="120" t="s">
        <v>540</v>
      </c>
      <c r="M185" s="120">
        <v>1</v>
      </c>
      <c r="N185" s="122" t="e">
        <f>'STVS Grundreinigung'!$F$66</f>
        <v>#DIV/0!</v>
      </c>
      <c r="O185" s="123"/>
      <c r="P185" s="124">
        <f>Tabelle1325[[#This Row],[Boden-
fläche
(m²)]]*Tabelle1325[[#This Row],[Reinigungs-
tage/Jahr]]</f>
        <v>8.93</v>
      </c>
      <c r="Q185" s="124">
        <f>IFERROR(Tabelle1325[[#This Row],[Reinigungs-
fläche
(m²/Jahr)]]/Tabelle1325[[#This Row],[Richtwert
(m²/h)]],0)</f>
        <v>0</v>
      </c>
      <c r="R185" s="125">
        <f>IFERROR(Tabelle1325[[#This Row],[Reinigungs-
zeit
(h/Jahr)]]*Tabelle1325[[#This Row],[Stunden-verr.-satz
(€)]],0)</f>
        <v>0</v>
      </c>
    </row>
    <row r="186" spans="1:18" ht="15" x14ac:dyDescent="0.4">
      <c r="A186" s="117">
        <v>180</v>
      </c>
      <c r="B186" s="127" t="s">
        <v>348</v>
      </c>
      <c r="C186" s="184" t="s">
        <v>345</v>
      </c>
      <c r="D186" s="185"/>
      <c r="E186" s="138" t="s">
        <v>344</v>
      </c>
      <c r="F186" s="139" t="s">
        <v>527</v>
      </c>
      <c r="G186" s="138" t="s">
        <v>184</v>
      </c>
      <c r="H186" s="138" t="s">
        <v>141</v>
      </c>
      <c r="I186" s="136">
        <v>7.85</v>
      </c>
      <c r="J186" s="127"/>
      <c r="K186" s="121" t="s">
        <v>542</v>
      </c>
      <c r="L186" s="120" t="s">
        <v>540</v>
      </c>
      <c r="M186" s="120">
        <v>1</v>
      </c>
      <c r="N186" s="122" t="e">
        <f>'STVS Grundreinigung'!$F$66</f>
        <v>#DIV/0!</v>
      </c>
      <c r="O186" s="123"/>
      <c r="P186" s="124">
        <f>Tabelle1325[[#This Row],[Boden-
fläche
(m²)]]*Tabelle1325[[#This Row],[Reinigungs-
tage/Jahr]]</f>
        <v>7.85</v>
      </c>
      <c r="Q186" s="124">
        <f>IFERROR(Tabelle1325[[#This Row],[Reinigungs-
fläche
(m²/Jahr)]]/Tabelle1325[[#This Row],[Richtwert
(m²/h)]],0)</f>
        <v>0</v>
      </c>
      <c r="R186" s="125">
        <f>IFERROR(Tabelle1325[[#This Row],[Reinigungs-
zeit
(h/Jahr)]]*Tabelle1325[[#This Row],[Stunden-verr.-satz
(€)]],0)</f>
        <v>0</v>
      </c>
    </row>
    <row r="187" spans="1:18" ht="30" x14ac:dyDescent="0.4">
      <c r="A187" s="117">
        <v>181</v>
      </c>
      <c r="B187" s="127" t="s">
        <v>348</v>
      </c>
      <c r="C187" s="184" t="s">
        <v>345</v>
      </c>
      <c r="D187" s="185"/>
      <c r="E187" s="138" t="s">
        <v>344</v>
      </c>
      <c r="F187" s="139" t="s">
        <v>528</v>
      </c>
      <c r="G187" s="138" t="s">
        <v>197</v>
      </c>
      <c r="H187" s="138" t="s">
        <v>141</v>
      </c>
      <c r="I187" s="136">
        <v>10.48</v>
      </c>
      <c r="J187" s="127"/>
      <c r="K187" s="121" t="s">
        <v>542</v>
      </c>
      <c r="L187" s="120" t="s">
        <v>540</v>
      </c>
      <c r="M187" s="120">
        <v>1</v>
      </c>
      <c r="N187" s="122" t="e">
        <f>'STVS Grundreinigung'!$F$66</f>
        <v>#DIV/0!</v>
      </c>
      <c r="O187" s="123"/>
      <c r="P187" s="124">
        <f>Tabelle1325[[#This Row],[Boden-
fläche
(m²)]]*Tabelle1325[[#This Row],[Reinigungs-
tage/Jahr]]</f>
        <v>10.48</v>
      </c>
      <c r="Q187" s="124">
        <f>IFERROR(Tabelle1325[[#This Row],[Reinigungs-
fläche
(m²/Jahr)]]/Tabelle1325[[#This Row],[Richtwert
(m²/h)]],0)</f>
        <v>0</v>
      </c>
      <c r="R187" s="125">
        <f>IFERROR(Tabelle1325[[#This Row],[Reinigungs-
zeit
(h/Jahr)]]*Tabelle1325[[#This Row],[Stunden-verr.-satz
(€)]],0)</f>
        <v>0</v>
      </c>
    </row>
    <row r="188" spans="1:18" ht="30" x14ac:dyDescent="0.4">
      <c r="A188" s="117">
        <v>182</v>
      </c>
      <c r="B188" s="127" t="s">
        <v>348</v>
      </c>
      <c r="C188" s="184" t="s">
        <v>345</v>
      </c>
      <c r="D188" s="185"/>
      <c r="E188" s="138" t="s">
        <v>344</v>
      </c>
      <c r="F188" s="139" t="s">
        <v>529</v>
      </c>
      <c r="G188" s="138" t="s">
        <v>194</v>
      </c>
      <c r="H188" s="138" t="s">
        <v>141</v>
      </c>
      <c r="I188" s="136">
        <v>5.68</v>
      </c>
      <c r="J188" s="127"/>
      <c r="K188" s="121" t="s">
        <v>542</v>
      </c>
      <c r="L188" s="120" t="s">
        <v>540</v>
      </c>
      <c r="M188" s="120">
        <v>1</v>
      </c>
      <c r="N188" s="122" t="e">
        <f>'STVS Grundreinigung'!$F$66</f>
        <v>#DIV/0!</v>
      </c>
      <c r="O188" s="123"/>
      <c r="P188" s="124">
        <f>Tabelle1325[[#This Row],[Boden-
fläche
(m²)]]*Tabelle1325[[#This Row],[Reinigungs-
tage/Jahr]]</f>
        <v>5.68</v>
      </c>
      <c r="Q188" s="124">
        <f>IFERROR(Tabelle1325[[#This Row],[Reinigungs-
fläche
(m²/Jahr)]]/Tabelle1325[[#This Row],[Richtwert
(m²/h)]],0)</f>
        <v>0</v>
      </c>
      <c r="R188" s="125">
        <f>IFERROR(Tabelle1325[[#This Row],[Reinigungs-
zeit
(h/Jahr)]]*Tabelle1325[[#This Row],[Stunden-verr.-satz
(€)]],0)</f>
        <v>0</v>
      </c>
    </row>
    <row r="189" spans="1:18" ht="15" x14ac:dyDescent="0.4">
      <c r="A189" s="117">
        <v>183</v>
      </c>
      <c r="B189" s="127" t="s">
        <v>348</v>
      </c>
      <c r="C189" s="184" t="s">
        <v>345</v>
      </c>
      <c r="D189" s="185"/>
      <c r="E189" s="138" t="s">
        <v>344</v>
      </c>
      <c r="F189" s="134" t="s">
        <v>488</v>
      </c>
      <c r="G189" s="138" t="s">
        <v>489</v>
      </c>
      <c r="H189" s="138" t="s">
        <v>366</v>
      </c>
      <c r="I189" s="136">
        <v>4.58</v>
      </c>
      <c r="J189" s="127"/>
      <c r="K189" s="121" t="s">
        <v>542</v>
      </c>
      <c r="L189" s="120" t="s">
        <v>540</v>
      </c>
      <c r="M189" s="120">
        <v>1</v>
      </c>
      <c r="N189" s="122" t="e">
        <f>'STVS Grundreinigung'!$F$66</f>
        <v>#DIV/0!</v>
      </c>
      <c r="O189" s="123"/>
      <c r="P189" s="124">
        <f>Tabelle1325[[#This Row],[Boden-
fläche
(m²)]]*Tabelle1325[[#This Row],[Reinigungs-
tage/Jahr]]</f>
        <v>4.58</v>
      </c>
      <c r="Q189" s="124">
        <f>IFERROR(Tabelle1325[[#This Row],[Reinigungs-
fläche
(m²/Jahr)]]/Tabelle1325[[#This Row],[Richtwert
(m²/h)]],0)</f>
        <v>0</v>
      </c>
      <c r="R189" s="125">
        <f>IFERROR(Tabelle1325[[#This Row],[Reinigungs-
zeit
(h/Jahr)]]*Tabelle1325[[#This Row],[Stunden-verr.-satz
(€)]],0)</f>
        <v>0</v>
      </c>
    </row>
    <row r="190" spans="1:18" ht="15" x14ac:dyDescent="0.4">
      <c r="A190" s="117">
        <v>184</v>
      </c>
      <c r="B190" s="127" t="s">
        <v>348</v>
      </c>
      <c r="C190" s="184" t="s">
        <v>345</v>
      </c>
      <c r="D190" s="185"/>
      <c r="E190" s="138" t="s">
        <v>347</v>
      </c>
      <c r="F190" s="134" t="s">
        <v>490</v>
      </c>
      <c r="G190" s="138" t="s">
        <v>190</v>
      </c>
      <c r="H190" s="138" t="s">
        <v>181</v>
      </c>
      <c r="I190" s="141">
        <v>12.6</v>
      </c>
      <c r="J190" s="127"/>
      <c r="K190" s="121" t="s">
        <v>542</v>
      </c>
      <c r="L190" s="120" t="s">
        <v>540</v>
      </c>
      <c r="M190" s="120">
        <v>1</v>
      </c>
      <c r="N190" s="122" t="e">
        <f>'STVS Grundreinigung'!$F$66</f>
        <v>#DIV/0!</v>
      </c>
      <c r="O190" s="123"/>
      <c r="P190" s="124">
        <f>Tabelle1325[[#This Row],[Boden-
fläche
(m²)]]*Tabelle1325[[#This Row],[Reinigungs-
tage/Jahr]]</f>
        <v>12.6</v>
      </c>
      <c r="Q190" s="124">
        <f>IFERROR(Tabelle1325[[#This Row],[Reinigungs-
fläche
(m²/Jahr)]]/Tabelle1325[[#This Row],[Richtwert
(m²/h)]],0)</f>
        <v>0</v>
      </c>
      <c r="R190" s="125">
        <f>IFERROR(Tabelle1325[[#This Row],[Reinigungs-
zeit
(h/Jahr)]]*Tabelle1325[[#This Row],[Stunden-verr.-satz
(€)]],0)</f>
        <v>0</v>
      </c>
    </row>
    <row r="191" spans="1:18" ht="15" x14ac:dyDescent="0.4">
      <c r="A191" s="117">
        <v>185</v>
      </c>
      <c r="B191" s="127" t="s">
        <v>348</v>
      </c>
      <c r="C191" s="184" t="s">
        <v>345</v>
      </c>
      <c r="D191" s="185"/>
      <c r="E191" s="138" t="s">
        <v>347</v>
      </c>
      <c r="F191" s="134" t="s">
        <v>491</v>
      </c>
      <c r="G191" s="138" t="s">
        <v>190</v>
      </c>
      <c r="H191" s="138" t="s">
        <v>181</v>
      </c>
      <c r="I191" s="137">
        <v>67.77</v>
      </c>
      <c r="J191" s="127"/>
      <c r="K191" s="121" t="s">
        <v>542</v>
      </c>
      <c r="L191" s="120" t="s">
        <v>540</v>
      </c>
      <c r="M191" s="120">
        <v>1</v>
      </c>
      <c r="N191" s="122" t="e">
        <f>'STVS Grundreinigung'!$F$66</f>
        <v>#DIV/0!</v>
      </c>
      <c r="O191" s="123"/>
      <c r="P191" s="124">
        <f>Tabelle1325[[#This Row],[Boden-
fläche
(m²)]]*Tabelle1325[[#This Row],[Reinigungs-
tage/Jahr]]</f>
        <v>67.77</v>
      </c>
      <c r="Q191" s="124">
        <f>IFERROR(Tabelle1325[[#This Row],[Reinigungs-
fläche
(m²/Jahr)]]/Tabelle1325[[#This Row],[Richtwert
(m²/h)]],0)</f>
        <v>0</v>
      </c>
      <c r="R191" s="125">
        <f>IFERROR(Tabelle1325[[#This Row],[Reinigungs-
zeit
(h/Jahr)]]*Tabelle1325[[#This Row],[Stunden-verr.-satz
(€)]],0)</f>
        <v>0</v>
      </c>
    </row>
    <row r="192" spans="1:18" ht="30" x14ac:dyDescent="0.4">
      <c r="A192" s="117">
        <v>186</v>
      </c>
      <c r="B192" s="127" t="s">
        <v>348</v>
      </c>
      <c r="C192" s="184" t="s">
        <v>345</v>
      </c>
      <c r="D192" s="185"/>
      <c r="E192" s="138" t="s">
        <v>347</v>
      </c>
      <c r="F192" s="139" t="s">
        <v>530</v>
      </c>
      <c r="G192" s="138" t="s">
        <v>190</v>
      </c>
      <c r="H192" s="138" t="s">
        <v>181</v>
      </c>
      <c r="I192" s="137">
        <v>34.119999999999997</v>
      </c>
      <c r="J192" s="127"/>
      <c r="K192" s="121" t="s">
        <v>542</v>
      </c>
      <c r="L192" s="120" t="s">
        <v>540</v>
      </c>
      <c r="M192" s="120">
        <v>1</v>
      </c>
      <c r="N192" s="122" t="e">
        <f>'STVS Grundreinigung'!$F$66</f>
        <v>#DIV/0!</v>
      </c>
      <c r="O192" s="123"/>
      <c r="P192" s="124">
        <f>Tabelle1325[[#This Row],[Boden-
fläche
(m²)]]*Tabelle1325[[#This Row],[Reinigungs-
tage/Jahr]]</f>
        <v>34.119999999999997</v>
      </c>
      <c r="Q192" s="124">
        <f>IFERROR(Tabelle1325[[#This Row],[Reinigungs-
fläche
(m²/Jahr)]]/Tabelle1325[[#This Row],[Richtwert
(m²/h)]],0)</f>
        <v>0</v>
      </c>
      <c r="R192" s="125">
        <f>IFERROR(Tabelle1325[[#This Row],[Reinigungs-
zeit
(h/Jahr)]]*Tabelle1325[[#This Row],[Stunden-verr.-satz
(€)]],0)</f>
        <v>0</v>
      </c>
    </row>
    <row r="193" spans="1:18" ht="15" x14ac:dyDescent="0.4">
      <c r="A193" s="117">
        <v>187</v>
      </c>
      <c r="B193" s="127" t="s">
        <v>348</v>
      </c>
      <c r="C193" s="184" t="s">
        <v>345</v>
      </c>
      <c r="D193" s="185"/>
      <c r="E193" s="138" t="s">
        <v>347</v>
      </c>
      <c r="F193" s="134" t="s">
        <v>492</v>
      </c>
      <c r="G193" s="138" t="s">
        <v>190</v>
      </c>
      <c r="H193" s="138" t="s">
        <v>181</v>
      </c>
      <c r="I193" s="137">
        <v>31.56</v>
      </c>
      <c r="J193" s="127"/>
      <c r="K193" s="121" t="s">
        <v>542</v>
      </c>
      <c r="L193" s="120" t="s">
        <v>540</v>
      </c>
      <c r="M193" s="120">
        <v>1</v>
      </c>
      <c r="N193" s="122" t="e">
        <f>'STVS Grundreinigung'!$F$66</f>
        <v>#DIV/0!</v>
      </c>
      <c r="O193" s="123"/>
      <c r="P193" s="124">
        <f>Tabelle1325[[#This Row],[Boden-
fläche
(m²)]]*Tabelle1325[[#This Row],[Reinigungs-
tage/Jahr]]</f>
        <v>31.56</v>
      </c>
      <c r="Q193" s="124">
        <f>IFERROR(Tabelle1325[[#This Row],[Reinigungs-
fläche
(m²/Jahr)]]/Tabelle1325[[#This Row],[Richtwert
(m²/h)]],0)</f>
        <v>0</v>
      </c>
      <c r="R193" s="125">
        <f>IFERROR(Tabelle1325[[#This Row],[Reinigungs-
zeit
(h/Jahr)]]*Tabelle1325[[#This Row],[Stunden-verr.-satz
(€)]],0)</f>
        <v>0</v>
      </c>
    </row>
    <row r="194" spans="1:18" ht="30" x14ac:dyDescent="0.4">
      <c r="A194" s="117">
        <v>188</v>
      </c>
      <c r="B194" s="127" t="s">
        <v>348</v>
      </c>
      <c r="C194" s="184" t="s">
        <v>345</v>
      </c>
      <c r="D194" s="185"/>
      <c r="E194" s="138" t="s">
        <v>347</v>
      </c>
      <c r="F194" s="139" t="s">
        <v>531</v>
      </c>
      <c r="G194" s="138" t="s">
        <v>196</v>
      </c>
      <c r="H194" s="138" t="s">
        <v>141</v>
      </c>
      <c r="I194" s="137">
        <v>4.84</v>
      </c>
      <c r="J194" s="127"/>
      <c r="K194" s="121" t="s">
        <v>542</v>
      </c>
      <c r="L194" s="120" t="s">
        <v>540</v>
      </c>
      <c r="M194" s="120">
        <v>1</v>
      </c>
      <c r="N194" s="122" t="e">
        <f>'STVS Grundreinigung'!$F$66</f>
        <v>#DIV/0!</v>
      </c>
      <c r="O194" s="123"/>
      <c r="P194" s="124">
        <f>Tabelle1325[[#This Row],[Boden-
fläche
(m²)]]*Tabelle1325[[#This Row],[Reinigungs-
tage/Jahr]]</f>
        <v>4.84</v>
      </c>
      <c r="Q194" s="124">
        <f>IFERROR(Tabelle1325[[#This Row],[Reinigungs-
fläche
(m²/Jahr)]]/Tabelle1325[[#This Row],[Richtwert
(m²/h)]],0)</f>
        <v>0</v>
      </c>
      <c r="R194" s="125">
        <f>IFERROR(Tabelle1325[[#This Row],[Reinigungs-
zeit
(h/Jahr)]]*Tabelle1325[[#This Row],[Stunden-verr.-satz
(€)]],0)</f>
        <v>0</v>
      </c>
    </row>
    <row r="195" spans="1:18" ht="30" x14ac:dyDescent="0.4">
      <c r="A195" s="117">
        <v>189</v>
      </c>
      <c r="B195" s="127" t="s">
        <v>348</v>
      </c>
      <c r="C195" s="184" t="s">
        <v>345</v>
      </c>
      <c r="D195" s="185"/>
      <c r="E195" s="138" t="s">
        <v>347</v>
      </c>
      <c r="F195" s="139" t="s">
        <v>532</v>
      </c>
      <c r="G195" s="138" t="s">
        <v>193</v>
      </c>
      <c r="H195" s="138" t="s">
        <v>141</v>
      </c>
      <c r="I195" s="137">
        <v>5.29</v>
      </c>
      <c r="J195" s="127"/>
      <c r="K195" s="121" t="s">
        <v>542</v>
      </c>
      <c r="L195" s="120" t="s">
        <v>540</v>
      </c>
      <c r="M195" s="120">
        <v>1</v>
      </c>
      <c r="N195" s="122" t="e">
        <f>'STVS Grundreinigung'!$F$66</f>
        <v>#DIV/0!</v>
      </c>
      <c r="O195" s="123"/>
      <c r="P195" s="124">
        <f>Tabelle1325[[#This Row],[Boden-
fläche
(m²)]]*Tabelle1325[[#This Row],[Reinigungs-
tage/Jahr]]</f>
        <v>5.29</v>
      </c>
      <c r="Q195" s="124">
        <f>IFERROR(Tabelle1325[[#This Row],[Reinigungs-
fläche
(m²/Jahr)]]/Tabelle1325[[#This Row],[Richtwert
(m²/h)]],0)</f>
        <v>0</v>
      </c>
      <c r="R195" s="125">
        <f>IFERROR(Tabelle1325[[#This Row],[Reinigungs-
zeit
(h/Jahr)]]*Tabelle1325[[#This Row],[Stunden-verr.-satz
(€)]],0)</f>
        <v>0</v>
      </c>
    </row>
    <row r="196" spans="1:18" ht="15" x14ac:dyDescent="0.4">
      <c r="A196" s="117">
        <v>190</v>
      </c>
      <c r="B196" s="127" t="s">
        <v>348</v>
      </c>
      <c r="C196" s="184" t="s">
        <v>345</v>
      </c>
      <c r="D196" s="185"/>
      <c r="E196" s="138" t="s">
        <v>347</v>
      </c>
      <c r="F196" s="139" t="s">
        <v>533</v>
      </c>
      <c r="G196" s="138" t="s">
        <v>184</v>
      </c>
      <c r="H196" s="138" t="s">
        <v>141</v>
      </c>
      <c r="I196" s="137">
        <v>11.94</v>
      </c>
      <c r="J196" s="127"/>
      <c r="K196" s="121" t="s">
        <v>542</v>
      </c>
      <c r="L196" s="120" t="s">
        <v>540</v>
      </c>
      <c r="M196" s="120">
        <v>1</v>
      </c>
      <c r="N196" s="122" t="e">
        <f>'STVS Grundreinigung'!$F$66</f>
        <v>#DIV/0!</v>
      </c>
      <c r="O196" s="123"/>
      <c r="P196" s="124">
        <f>Tabelle1325[[#This Row],[Boden-
fläche
(m²)]]*Tabelle1325[[#This Row],[Reinigungs-
tage/Jahr]]</f>
        <v>11.94</v>
      </c>
      <c r="Q196" s="124">
        <f>IFERROR(Tabelle1325[[#This Row],[Reinigungs-
fläche
(m²/Jahr)]]/Tabelle1325[[#This Row],[Richtwert
(m²/h)]],0)</f>
        <v>0</v>
      </c>
      <c r="R196" s="125">
        <f>IFERROR(Tabelle1325[[#This Row],[Reinigungs-
zeit
(h/Jahr)]]*Tabelle1325[[#This Row],[Stunden-verr.-satz
(€)]],0)</f>
        <v>0</v>
      </c>
    </row>
    <row r="197" spans="1:18" ht="30" x14ac:dyDescent="0.4">
      <c r="A197" s="117">
        <v>191</v>
      </c>
      <c r="B197" s="127" t="s">
        <v>348</v>
      </c>
      <c r="C197" s="184" t="s">
        <v>345</v>
      </c>
      <c r="D197" s="185"/>
      <c r="E197" s="138" t="s">
        <v>347</v>
      </c>
      <c r="F197" s="139" t="s">
        <v>534</v>
      </c>
      <c r="G197" s="138" t="s">
        <v>493</v>
      </c>
      <c r="H197" s="138" t="s">
        <v>141</v>
      </c>
      <c r="I197" s="137">
        <v>1.94</v>
      </c>
      <c r="J197" s="127"/>
      <c r="K197" s="121" t="s">
        <v>542</v>
      </c>
      <c r="L197" s="120" t="s">
        <v>540</v>
      </c>
      <c r="M197" s="120">
        <v>1</v>
      </c>
      <c r="N197" s="122" t="e">
        <f>'STVS Grundreinigung'!$F$66</f>
        <v>#DIV/0!</v>
      </c>
      <c r="O197" s="123"/>
      <c r="P197" s="124">
        <f>Tabelle1325[[#This Row],[Boden-
fläche
(m²)]]*Tabelle1325[[#This Row],[Reinigungs-
tage/Jahr]]</f>
        <v>1.94</v>
      </c>
      <c r="Q197" s="124">
        <f>IFERROR(Tabelle1325[[#This Row],[Reinigungs-
fläche
(m²/Jahr)]]/Tabelle1325[[#This Row],[Richtwert
(m²/h)]],0)</f>
        <v>0</v>
      </c>
      <c r="R197" s="125">
        <f>IFERROR(Tabelle1325[[#This Row],[Reinigungs-
zeit
(h/Jahr)]]*Tabelle1325[[#This Row],[Stunden-verr.-satz
(€)]],0)</f>
        <v>0</v>
      </c>
    </row>
    <row r="198" spans="1:18" ht="15" x14ac:dyDescent="0.4">
      <c r="A198" s="117">
        <v>192</v>
      </c>
      <c r="B198" s="127" t="s">
        <v>348</v>
      </c>
      <c r="C198" s="184" t="s">
        <v>345</v>
      </c>
      <c r="D198" s="185"/>
      <c r="E198" s="138" t="s">
        <v>347</v>
      </c>
      <c r="F198" s="134" t="s">
        <v>494</v>
      </c>
      <c r="G198" s="138" t="s">
        <v>179</v>
      </c>
      <c r="H198" s="138" t="s">
        <v>181</v>
      </c>
      <c r="I198" s="137">
        <v>22.17</v>
      </c>
      <c r="J198" s="127"/>
      <c r="K198" s="121" t="s">
        <v>542</v>
      </c>
      <c r="L198" s="120" t="s">
        <v>540</v>
      </c>
      <c r="M198" s="120">
        <v>1</v>
      </c>
      <c r="N198" s="122" t="e">
        <f>'STVS Grundreinigung'!$F$66</f>
        <v>#DIV/0!</v>
      </c>
      <c r="O198" s="123"/>
      <c r="P198" s="124">
        <f>Tabelle1325[[#This Row],[Boden-
fläche
(m²)]]*Tabelle1325[[#This Row],[Reinigungs-
tage/Jahr]]</f>
        <v>22.17</v>
      </c>
      <c r="Q198" s="124">
        <f>IFERROR(Tabelle1325[[#This Row],[Reinigungs-
fläche
(m²/Jahr)]]/Tabelle1325[[#This Row],[Richtwert
(m²/h)]],0)</f>
        <v>0</v>
      </c>
      <c r="R198" s="125">
        <f>IFERROR(Tabelle1325[[#This Row],[Reinigungs-
zeit
(h/Jahr)]]*Tabelle1325[[#This Row],[Stunden-verr.-satz
(€)]],0)</f>
        <v>0</v>
      </c>
    </row>
    <row r="199" spans="1:18" ht="30" x14ac:dyDescent="0.4">
      <c r="A199" s="117">
        <v>193</v>
      </c>
      <c r="B199" s="127" t="s">
        <v>348</v>
      </c>
      <c r="C199" s="184" t="s">
        <v>345</v>
      </c>
      <c r="D199" s="185"/>
      <c r="E199" s="138" t="s">
        <v>347</v>
      </c>
      <c r="F199" s="139" t="s">
        <v>535</v>
      </c>
      <c r="G199" s="138" t="s">
        <v>179</v>
      </c>
      <c r="H199" s="138" t="s">
        <v>181</v>
      </c>
      <c r="I199" s="137">
        <v>7.79</v>
      </c>
      <c r="J199" s="127"/>
      <c r="K199" s="121" t="s">
        <v>542</v>
      </c>
      <c r="L199" s="120" t="s">
        <v>540</v>
      </c>
      <c r="M199" s="120">
        <v>1</v>
      </c>
      <c r="N199" s="122" t="e">
        <f>'STVS Grundreinigung'!$F$66</f>
        <v>#DIV/0!</v>
      </c>
      <c r="O199" s="123"/>
      <c r="P199" s="124">
        <f>Tabelle1325[[#This Row],[Boden-
fläche
(m²)]]*Tabelle1325[[#This Row],[Reinigungs-
tage/Jahr]]</f>
        <v>7.79</v>
      </c>
      <c r="Q199" s="124">
        <f>IFERROR(Tabelle1325[[#This Row],[Reinigungs-
fläche
(m²/Jahr)]]/Tabelle1325[[#This Row],[Richtwert
(m²/h)]],0)</f>
        <v>0</v>
      </c>
      <c r="R199" s="125">
        <f>IFERROR(Tabelle1325[[#This Row],[Reinigungs-
zeit
(h/Jahr)]]*Tabelle1325[[#This Row],[Stunden-verr.-satz
(€)]],0)</f>
        <v>0</v>
      </c>
    </row>
    <row r="200" spans="1:18" ht="15" x14ac:dyDescent="0.4">
      <c r="A200" s="117">
        <v>194</v>
      </c>
      <c r="B200" s="127" t="s">
        <v>348</v>
      </c>
      <c r="C200" s="184" t="s">
        <v>346</v>
      </c>
      <c r="D200" s="185"/>
      <c r="E200" s="138" t="s">
        <v>344</v>
      </c>
      <c r="F200" s="134" t="s">
        <v>495</v>
      </c>
      <c r="G200" s="136" t="s">
        <v>536</v>
      </c>
      <c r="H200" s="138" t="s">
        <v>141</v>
      </c>
      <c r="I200" s="137">
        <v>1.99</v>
      </c>
      <c r="J200" s="127"/>
      <c r="K200" s="121" t="s">
        <v>542</v>
      </c>
      <c r="L200" s="120" t="s">
        <v>540</v>
      </c>
      <c r="M200" s="120">
        <v>1</v>
      </c>
      <c r="N200" s="122" t="e">
        <f>'STVS Grundreinigung'!$F$66</f>
        <v>#DIV/0!</v>
      </c>
      <c r="O200" s="123"/>
      <c r="P200" s="124">
        <f>Tabelle1325[[#This Row],[Boden-
fläche
(m²)]]*Tabelle1325[[#This Row],[Reinigungs-
tage/Jahr]]</f>
        <v>1.99</v>
      </c>
      <c r="Q200" s="124">
        <f>IFERROR(Tabelle1325[[#This Row],[Reinigungs-
fläche
(m²/Jahr)]]/Tabelle1325[[#This Row],[Richtwert
(m²/h)]],0)</f>
        <v>0</v>
      </c>
      <c r="R200" s="125">
        <f>IFERROR(Tabelle1325[[#This Row],[Reinigungs-
zeit
(h/Jahr)]]*Tabelle1325[[#This Row],[Stunden-verr.-satz
(€)]],0)</f>
        <v>0</v>
      </c>
    </row>
    <row r="201" spans="1:18" ht="15" x14ac:dyDescent="0.4">
      <c r="A201" s="117">
        <v>195</v>
      </c>
      <c r="B201" s="127" t="s">
        <v>348</v>
      </c>
      <c r="C201" s="184" t="s">
        <v>346</v>
      </c>
      <c r="D201" s="185"/>
      <c r="E201" s="138" t="s">
        <v>344</v>
      </c>
      <c r="F201" s="134" t="s">
        <v>496</v>
      </c>
      <c r="G201" s="138" t="s">
        <v>194</v>
      </c>
      <c r="H201" s="138" t="s">
        <v>141</v>
      </c>
      <c r="I201" s="137">
        <v>4.1900000000000004</v>
      </c>
      <c r="J201" s="127"/>
      <c r="K201" s="121" t="s">
        <v>542</v>
      </c>
      <c r="L201" s="120" t="s">
        <v>540</v>
      </c>
      <c r="M201" s="120">
        <v>1</v>
      </c>
      <c r="N201" s="122" t="e">
        <f>'STVS Grundreinigung'!$F$66</f>
        <v>#DIV/0!</v>
      </c>
      <c r="O201" s="123"/>
      <c r="P201" s="124">
        <f>Tabelle1325[[#This Row],[Boden-
fläche
(m²)]]*Tabelle1325[[#This Row],[Reinigungs-
tage/Jahr]]</f>
        <v>4.1900000000000004</v>
      </c>
      <c r="Q201" s="124">
        <f>IFERROR(Tabelle1325[[#This Row],[Reinigungs-
fläche
(m²/Jahr)]]/Tabelle1325[[#This Row],[Richtwert
(m²/h)]],0)</f>
        <v>0</v>
      </c>
      <c r="R201" s="125">
        <f>IFERROR(Tabelle1325[[#This Row],[Reinigungs-
zeit
(h/Jahr)]]*Tabelle1325[[#This Row],[Stunden-verr.-satz
(€)]],0)</f>
        <v>0</v>
      </c>
    </row>
    <row r="202" spans="1:18" ht="15" x14ac:dyDescent="0.4">
      <c r="A202" s="117">
        <v>196</v>
      </c>
      <c r="B202" s="127" t="s">
        <v>348</v>
      </c>
      <c r="C202" s="184" t="s">
        <v>346</v>
      </c>
      <c r="D202" s="185"/>
      <c r="E202" s="138" t="s">
        <v>344</v>
      </c>
      <c r="F202" s="134" t="s">
        <v>497</v>
      </c>
      <c r="G202" s="138" t="s">
        <v>197</v>
      </c>
      <c r="H202" s="138" t="s">
        <v>141</v>
      </c>
      <c r="I202" s="137">
        <v>2.97</v>
      </c>
      <c r="J202" s="127"/>
      <c r="K202" s="121" t="s">
        <v>542</v>
      </c>
      <c r="L202" s="120" t="s">
        <v>540</v>
      </c>
      <c r="M202" s="120">
        <v>1</v>
      </c>
      <c r="N202" s="122" t="e">
        <f>'STVS Grundreinigung'!$F$66</f>
        <v>#DIV/0!</v>
      </c>
      <c r="O202" s="123"/>
      <c r="P202" s="124">
        <f>Tabelle1325[[#This Row],[Boden-
fläche
(m²)]]*Tabelle1325[[#This Row],[Reinigungs-
tage/Jahr]]</f>
        <v>2.97</v>
      </c>
      <c r="Q202" s="124">
        <f>IFERROR(Tabelle1325[[#This Row],[Reinigungs-
fläche
(m²/Jahr)]]/Tabelle1325[[#This Row],[Richtwert
(m²/h)]],0)</f>
        <v>0</v>
      </c>
      <c r="R202" s="125">
        <f>IFERROR(Tabelle1325[[#This Row],[Reinigungs-
zeit
(h/Jahr)]]*Tabelle1325[[#This Row],[Stunden-verr.-satz
(€)]],0)</f>
        <v>0</v>
      </c>
    </row>
    <row r="203" spans="1:18" ht="15" x14ac:dyDescent="0.4">
      <c r="A203" s="117">
        <v>197</v>
      </c>
      <c r="B203" s="127" t="s">
        <v>348</v>
      </c>
      <c r="C203" s="184" t="s">
        <v>346</v>
      </c>
      <c r="D203" s="185"/>
      <c r="E203" s="138" t="s">
        <v>344</v>
      </c>
      <c r="F203" s="134" t="s">
        <v>488</v>
      </c>
      <c r="G203" s="136" t="s">
        <v>500</v>
      </c>
      <c r="H203" s="138" t="s">
        <v>366</v>
      </c>
      <c r="I203" s="137">
        <v>4.87</v>
      </c>
      <c r="J203" s="127"/>
      <c r="K203" s="121" t="s">
        <v>542</v>
      </c>
      <c r="L203" s="120" t="s">
        <v>183</v>
      </c>
      <c r="M203" s="120">
        <v>0</v>
      </c>
      <c r="N203" s="122" t="e">
        <f>'STVS Grundreinigung'!$F$66</f>
        <v>#DIV/0!</v>
      </c>
      <c r="O203" s="123"/>
      <c r="P203" s="124">
        <f>Tabelle1325[[#This Row],[Boden-
fläche
(m²)]]*Tabelle1325[[#This Row],[Reinigungs-
tage/Jahr]]</f>
        <v>0</v>
      </c>
      <c r="Q203" s="124">
        <f>IFERROR(Tabelle1325[[#This Row],[Reinigungs-
fläche
(m²/Jahr)]]/Tabelle1325[[#This Row],[Richtwert
(m²/h)]],0)</f>
        <v>0</v>
      </c>
      <c r="R203" s="125">
        <f>IFERROR(Tabelle1325[[#This Row],[Reinigungs-
zeit
(h/Jahr)]]*Tabelle1325[[#This Row],[Stunden-verr.-satz
(€)]],0)</f>
        <v>0</v>
      </c>
    </row>
    <row r="204" spans="1:18" ht="15" x14ac:dyDescent="0.4">
      <c r="A204" s="117">
        <v>198</v>
      </c>
      <c r="B204" s="127" t="s">
        <v>348</v>
      </c>
      <c r="C204" s="184" t="s">
        <v>346</v>
      </c>
      <c r="D204" s="185"/>
      <c r="E204" s="138" t="s">
        <v>344</v>
      </c>
      <c r="F204" s="134" t="s">
        <v>498</v>
      </c>
      <c r="G204" s="136" t="s">
        <v>501</v>
      </c>
      <c r="H204" s="138" t="s">
        <v>366</v>
      </c>
      <c r="I204" s="137">
        <v>5.05</v>
      </c>
      <c r="J204" s="127"/>
      <c r="K204" s="121" t="s">
        <v>542</v>
      </c>
      <c r="L204" s="120" t="s">
        <v>183</v>
      </c>
      <c r="M204" s="120">
        <v>0</v>
      </c>
      <c r="N204" s="122" t="e">
        <f>'STVS Grundreinigung'!$F$66</f>
        <v>#DIV/0!</v>
      </c>
      <c r="O204" s="123"/>
      <c r="P204" s="124">
        <f>Tabelle1325[[#This Row],[Boden-
fläche
(m²)]]*Tabelle1325[[#This Row],[Reinigungs-
tage/Jahr]]</f>
        <v>0</v>
      </c>
      <c r="Q204" s="124">
        <f>IFERROR(Tabelle1325[[#This Row],[Reinigungs-
fläche
(m²/Jahr)]]/Tabelle1325[[#This Row],[Richtwert
(m²/h)]],0)</f>
        <v>0</v>
      </c>
      <c r="R204" s="125">
        <f>IFERROR(Tabelle1325[[#This Row],[Reinigungs-
zeit
(h/Jahr)]]*Tabelle1325[[#This Row],[Stunden-verr.-satz
(€)]],0)</f>
        <v>0</v>
      </c>
    </row>
    <row r="205" spans="1:18" ht="19.3" x14ac:dyDescent="0.4">
      <c r="A205" s="144"/>
      <c r="B205" s="144"/>
      <c r="C205" s="144"/>
      <c r="D205" s="144"/>
      <c r="E205" s="144"/>
      <c r="F205" s="144"/>
      <c r="G205" s="144"/>
      <c r="H205" s="144"/>
      <c r="I205" s="144"/>
      <c r="J205" s="144"/>
      <c r="K205" s="144"/>
      <c r="L205" s="144"/>
      <c r="M205" s="144"/>
    </row>
  </sheetData>
  <sheetProtection algorithmName="SHA-512" hashValue="AlFYUyIrpt+zw5YENETQJ3Ebu3TsGbfxqvTiQhuyXPK12vb7wR9GfmVKcRghSWSk7/xAdKv57Yz7oWtliW84yw==" saltValue="IqjkOd9ITAx1DeYMfoNGsQ==" spinCount="100000" sheet="1" objects="1" scenarios="1"/>
  <mergeCells count="3">
    <mergeCell ref="A1:R1"/>
    <mergeCell ref="A2:R2"/>
    <mergeCell ref="B3:R3"/>
  </mergeCells>
  <pageMargins left="0.70866141732283472" right="0.70866141732283472" top="0.78740157480314965" bottom="0.78740157480314965" header="0.31496062992125984" footer="0.31496062992125984"/>
  <pageSetup paperSize="9" scale="38" fitToHeight="0" orientation="landscape" r:id="rId1"/>
  <headerFooter>
    <oddFooter>&amp;L&amp;P/&amp;N&amp;C&amp;F&amp;R&amp;A</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12</vt:i4>
      </vt:variant>
    </vt:vector>
  </HeadingPairs>
  <TitlesOfParts>
    <vt:vector size="12" baseType="lpstr">
      <vt:lpstr>Stammdaten</vt:lpstr>
      <vt:lpstr>STVS Unterhaltsreinigung</vt:lpstr>
      <vt:lpstr>STVS Grundreinigung</vt:lpstr>
      <vt:lpstr>STVS Glasreinigung</vt:lpstr>
      <vt:lpstr>Übersicht Jahrespreise </vt:lpstr>
      <vt:lpstr>01_Standort Euref-Campus</vt:lpstr>
      <vt:lpstr>02_Standort Chausseestr. 128a</vt:lpstr>
      <vt:lpstr>01_GR_Standort Euref-Campus</vt:lpstr>
      <vt:lpstr>02_GR_Standort Chausseestr. 12</vt:lpstr>
      <vt:lpstr>01_Glas_Standort Euref-Campus</vt:lpstr>
      <vt:lpstr>02_Glas_Standort Chausseestr.</vt:lpstr>
      <vt:lpstr>Bedarfspositionen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Oliver Majowski</dc:creator>
  <cp:lastModifiedBy>Oliver Majowski</cp:lastModifiedBy>
  <cp:lastPrinted>2024-02-12T16:24:03Z</cp:lastPrinted>
  <dcterms:created xsi:type="dcterms:W3CDTF">2016-03-06T18:51:28Z</dcterms:created>
  <dcterms:modified xsi:type="dcterms:W3CDTF">2024-04-29T03:28:21Z</dcterms:modified>
</cp:coreProperties>
</file>