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5.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6.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7.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8.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codeName="DieseArbeitsmappe" defaultThemeVersion="124226"/>
  <mc:AlternateContent xmlns:mc="http://schemas.openxmlformats.org/markup-compatibility/2006">
    <mc:Choice Requires="x15">
      <x15ac:absPath xmlns:x15ac="http://schemas.microsoft.com/office/spreadsheetml/2010/11/ac" url="\\NP-MUCSRV\Firma\DS\PROJEKTE\MEBG\NORD\01_AU-V\15_Planung_Umwelt\"/>
    </mc:Choice>
  </mc:AlternateContent>
  <xr:revisionPtr revIDLastSave="0" documentId="13_ncr:1_{2E6DDAFA-5FD2-4DD8-921C-46F1941043C1}" xr6:coauthVersionLast="47" xr6:coauthVersionMax="47" xr10:uidLastSave="{00000000-0000-0000-0000-000000000000}"/>
  <bookViews>
    <workbookView xWindow="-110" yWindow="-110" windowWidth="38620" windowHeight="21100" tabRatio="867" xr2:uid="{00000000-000D-0000-FFFF-FFFF00000000}"/>
  </bookViews>
  <sheets>
    <sheet name="Projektgrundlagen" sheetId="16" r:id="rId1"/>
    <sheet name="A Fläche" sheetId="11" r:id="rId2"/>
    <sheet name="B HZone" sheetId="6" r:id="rId3"/>
    <sheet name="StB-C1 Grundlstg mSt" sheetId="24" state="hidden" r:id="rId4"/>
    <sheet name="StB-C2 Grundlstg oSt" sheetId="28" r:id="rId5"/>
    <sheet name="StB-D1 Besondere Lstg" sheetId="25" r:id="rId6"/>
    <sheet name="E Honorarberechnung" sheetId="12" r:id="rId7"/>
    <sheet name="F Honorarübersicht" sheetId="13" r:id="rId8"/>
    <sheet name="G Honorarabrechnung" sheetId="23" r:id="rId9"/>
    <sheet name="H §31 HOAI" sheetId="4" r:id="rId10"/>
    <sheet name="Z Preisspiegel" sheetId="27" state="veryHidden" r:id="rId11"/>
  </sheets>
  <definedNames>
    <definedName name="an_summe_angebot">'E Honorarberechnung'!$J$104</definedName>
    <definedName name="_xlnm.Print_Area" localSheetId="1">'A Fläche'!$A$1:$H$22</definedName>
    <definedName name="_xlnm.Print_Area" localSheetId="2">'B HZone'!$A$1:$J$40</definedName>
    <definedName name="_xlnm.Print_Area" localSheetId="6">'E Honorarberechnung'!$A$1:$K$106</definedName>
    <definedName name="_xlnm.Print_Area" localSheetId="7">'F Honorarübersicht'!$A$1:$O$32</definedName>
    <definedName name="_xlnm.Print_Area" localSheetId="8">'G Honorarabrechnung'!$A$1:$J$51</definedName>
    <definedName name="_xlnm.Print_Area" localSheetId="9">'H §31 HOAI'!$A$1:$K$37</definedName>
    <definedName name="_xlnm.Print_Area" localSheetId="0">Projektgrundlagen!$A$1:$H$49</definedName>
    <definedName name="_xlnm.Print_Area" localSheetId="3">'StB-C1 Grundlstg mSt'!$A$1:$K$177</definedName>
    <definedName name="_xlnm.Print_Area" localSheetId="4">'StB-C2 Grundlstg oSt'!$A$1:$K$143</definedName>
    <definedName name="_xlnm.Print_Area" localSheetId="5">'StB-D1 Besondere Lstg'!$A$1:$L$169</definedName>
    <definedName name="_xlnm.Print_Titles" localSheetId="6">'E Honorarberechnung'!$1:$12</definedName>
    <definedName name="_xlnm.Print_Titles" localSheetId="7">'F Honorarübersicht'!$1:$9</definedName>
    <definedName name="_xlnm.Print_Titles" localSheetId="8">'G Honorarabrechnung'!$1:$9</definedName>
    <definedName name="_xlnm.Print_Titles" localSheetId="3">'StB-C1 Grundlstg mSt'!$1:$12</definedName>
    <definedName name="_xlnm.Print_Titles" localSheetId="4">'StB-C2 Grundlstg oSt'!$1:$12</definedName>
    <definedName name="_xlnm.Print_Titles" localSheetId="5">'StB-D1 Besondere Lstg'!$1:$12</definedName>
    <definedName name="Link_A_anrKosten">'A Fläche'!$E$5</definedName>
    <definedName name="Link_B_HonorarZ">'B HZone'!$D$5:$F$5</definedName>
    <definedName name="Link_E_Honorar">'E Honorarberechnung'!$F$5:$H$5</definedName>
    <definedName name="Link_F_Uebersicht">'F Honorarübersicht'!$D$5:$H$5</definedName>
    <definedName name="Link_G_Abrechnung">'G Honorarabrechnung'!$D$6:$I$6</definedName>
    <definedName name="Link_H_HOAI">'H §31 HOAI'!$B$2</definedName>
    <definedName name="Link_HBC1_Grundlstg">#REF!</definedName>
    <definedName name="Link_HBC2_Grundlstg">#REF!</definedName>
    <definedName name="Link_HBD1_BesLstg">#REF!</definedName>
    <definedName name="Link_HBD2_BesLstg">#REF!</definedName>
    <definedName name="Link_StBC1_Grundlstg">'StB-C1 Grundlstg mSt'!$F$5</definedName>
    <definedName name="Link_StBC2_Grundlstg" localSheetId="4">'StB-C2 Grundlstg oSt'!$F$5</definedName>
    <definedName name="Link_StBD1_BesLstg">'StB-D1 Besondere Lstg'!$F$5:$G$5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23" l="1"/>
  <c r="B10" i="13"/>
  <c r="G20" i="11"/>
  <c r="I27" i="16"/>
  <c r="I26" i="16"/>
  <c r="C12" i="13" l="1"/>
  <c r="B27" i="23" l="1"/>
  <c r="B29" i="23"/>
  <c r="B30" i="23"/>
  <c r="I29" i="23"/>
  <c r="G29" i="23"/>
  <c r="B19" i="23"/>
  <c r="B20" i="23"/>
  <c r="B21" i="23"/>
  <c r="B22" i="23"/>
  <c r="B24" i="23"/>
  <c r="B25" i="23"/>
  <c r="B26" i="23"/>
  <c r="B28" i="23"/>
  <c r="I18" i="23"/>
  <c r="G18" i="23"/>
  <c r="B17" i="13"/>
  <c r="B18" i="23" s="1"/>
  <c r="B22" i="13"/>
  <c r="B23" i="23" s="1"/>
  <c r="D80" i="12"/>
  <c r="K149" i="25"/>
  <c r="K146" i="25"/>
  <c r="K143" i="25"/>
  <c r="K56" i="25"/>
  <c r="K65" i="25"/>
  <c r="K38" i="25"/>
  <c r="K35" i="25"/>
  <c r="K32" i="25"/>
  <c r="K29" i="25"/>
  <c r="K26" i="25"/>
  <c r="F15" i="13" l="1"/>
  <c r="K158" i="25"/>
  <c r="J160" i="24"/>
  <c r="J157" i="24"/>
  <c r="J140" i="28"/>
  <c r="J128" i="28"/>
  <c r="J122" i="28"/>
  <c r="J119" i="28"/>
  <c r="J113" i="28"/>
  <c r="J110" i="28"/>
  <c r="J106" i="28"/>
  <c r="J102" i="28"/>
  <c r="J92" i="28"/>
  <c r="J88" i="28"/>
  <c r="J82" i="28"/>
  <c r="J77" i="28"/>
  <c r="J67" i="28"/>
  <c r="J43" i="28"/>
  <c r="J40" i="28"/>
  <c r="J37" i="28"/>
  <c r="J31" i="28"/>
  <c r="J28" i="28"/>
  <c r="J17" i="28"/>
  <c r="L14" i="28"/>
  <c r="L13" i="28"/>
  <c r="F8" i="28"/>
  <c r="B8" i="28"/>
  <c r="F7" i="28"/>
  <c r="B7" i="28"/>
  <c r="F6" i="28"/>
  <c r="B6" i="28"/>
  <c r="I5" i="28"/>
  <c r="G5" i="28"/>
  <c r="F5" i="28"/>
  <c r="B5" i="28"/>
  <c r="O3" i="28"/>
  <c r="F30" i="16" s="1"/>
  <c r="I3" i="28"/>
  <c r="G3" i="28"/>
  <c r="G2" i="28"/>
  <c r="B2" i="28"/>
  <c r="F202" i="27" l="1"/>
  <c r="F56" i="27"/>
  <c r="F61" i="27"/>
  <c r="F65" i="27"/>
  <c r="F69" i="27"/>
  <c r="F73" i="27"/>
  <c r="F77" i="27"/>
  <c r="F81" i="27"/>
  <c r="F85" i="27"/>
  <c r="F89" i="27"/>
  <c r="F93" i="27"/>
  <c r="F97" i="27"/>
  <c r="F101" i="27"/>
  <c r="F105" i="27"/>
  <c r="F109" i="27"/>
  <c r="F113" i="27"/>
  <c r="F117" i="27"/>
  <c r="F121" i="27"/>
  <c r="F125" i="27"/>
  <c r="F129" i="27"/>
  <c r="F133" i="27"/>
  <c r="F137" i="27"/>
  <c r="F141" i="27"/>
  <c r="F145" i="27"/>
  <c r="F149" i="27"/>
  <c r="F153" i="27"/>
  <c r="F157" i="27"/>
  <c r="F161" i="27"/>
  <c r="F165" i="27"/>
  <c r="F173" i="27"/>
  <c r="F177" i="27"/>
  <c r="F185" i="27"/>
  <c r="F189" i="27"/>
  <c r="F193" i="27"/>
  <c r="F197" i="27"/>
  <c r="F201" i="27"/>
  <c r="F207" i="27"/>
  <c r="F211" i="27"/>
  <c r="F215" i="27"/>
  <c r="F219" i="27"/>
  <c r="F223" i="27"/>
  <c r="F227" i="27"/>
  <c r="F231" i="27"/>
  <c r="F235" i="27"/>
  <c r="F239" i="27"/>
  <c r="F243" i="27"/>
  <c r="F247" i="27"/>
  <c r="E56" i="27"/>
  <c r="E60" i="27"/>
  <c r="E64" i="27"/>
  <c r="E68" i="27"/>
  <c r="E72" i="27"/>
  <c r="E76" i="27"/>
  <c r="E80" i="27"/>
  <c r="E84" i="27"/>
  <c r="E88" i="27"/>
  <c r="E92" i="27"/>
  <c r="E96" i="27"/>
  <c r="E100" i="27"/>
  <c r="E104" i="27"/>
  <c r="E108" i="27"/>
  <c r="E112" i="27"/>
  <c r="E116" i="27"/>
  <c r="E120" i="27"/>
  <c r="E124" i="27"/>
  <c r="E128" i="27"/>
  <c r="E132" i="27"/>
  <c r="E136" i="27"/>
  <c r="E140" i="27"/>
  <c r="E144" i="27"/>
  <c r="E148" i="27"/>
  <c r="E152" i="27"/>
  <c r="F57" i="27"/>
  <c r="F62" i="27"/>
  <c r="F66" i="27"/>
  <c r="F70" i="27"/>
  <c r="F74" i="27"/>
  <c r="F78" i="27"/>
  <c r="F82" i="27"/>
  <c r="F86" i="27"/>
  <c r="F90" i="27"/>
  <c r="F94" i="27"/>
  <c r="F98" i="27"/>
  <c r="F102" i="27"/>
  <c r="F106" i="27"/>
  <c r="F110" i="27"/>
  <c r="F114" i="27"/>
  <c r="F118" i="27"/>
  <c r="F122" i="27"/>
  <c r="F126" i="27"/>
  <c r="F130" i="27"/>
  <c r="F134" i="27"/>
  <c r="F138" i="27"/>
  <c r="F142" i="27"/>
  <c r="F146" i="27"/>
  <c r="F150" i="27"/>
  <c r="F154" i="27"/>
  <c r="F158" i="27"/>
  <c r="F162" i="27"/>
  <c r="F166" i="27"/>
  <c r="F170" i="27"/>
  <c r="F174" i="27"/>
  <c r="F182" i="27"/>
  <c r="F186" i="27"/>
  <c r="F190" i="27"/>
  <c r="F194" i="27"/>
  <c r="F198" i="27"/>
  <c r="F203" i="27"/>
  <c r="F208" i="27"/>
  <c r="F212" i="27"/>
  <c r="F216" i="27"/>
  <c r="F220" i="27"/>
  <c r="F224" i="27"/>
  <c r="F228" i="27"/>
  <c r="F232" i="27"/>
  <c r="F236" i="27"/>
  <c r="F240" i="27"/>
  <c r="F244" i="27"/>
  <c r="F248" i="27"/>
  <c r="E57" i="27"/>
  <c r="E61" i="27"/>
  <c r="E65" i="27"/>
  <c r="E69" i="27"/>
  <c r="E73" i="27"/>
  <c r="E77" i="27"/>
  <c r="E81" i="27"/>
  <c r="E85" i="27"/>
  <c r="E89" i="27"/>
  <c r="E93" i="27"/>
  <c r="E97" i="27"/>
  <c r="E101" i="27"/>
  <c r="E105" i="27"/>
  <c r="E109" i="27"/>
  <c r="E113" i="27"/>
  <c r="E117" i="27"/>
  <c r="E121" i="27"/>
  <c r="E125" i="27"/>
  <c r="E129" i="27"/>
  <c r="E133" i="27"/>
  <c r="E137" i="27"/>
  <c r="E141" i="27"/>
  <c r="E145" i="27"/>
  <c r="E149" i="27"/>
  <c r="E153" i="27"/>
  <c r="E157" i="27"/>
  <c r="E161" i="27"/>
  <c r="E165" i="27"/>
  <c r="E169" i="27"/>
  <c r="E173" i="27"/>
  <c r="E177" i="27"/>
  <c r="E181" i="27"/>
  <c r="E185" i="27"/>
  <c r="E189" i="27"/>
  <c r="E193" i="27"/>
  <c r="E197" i="27"/>
  <c r="E201" i="27"/>
  <c r="F59" i="27"/>
  <c r="F67" i="27"/>
  <c r="F75" i="27"/>
  <c r="F83" i="27"/>
  <c r="F91" i="27"/>
  <c r="F99" i="27"/>
  <c r="F107" i="27"/>
  <c r="F115" i="27"/>
  <c r="F123" i="27"/>
  <c r="F131" i="27"/>
  <c r="F139" i="27"/>
  <c r="F147" i="27"/>
  <c r="F155" i="27"/>
  <c r="F163" i="27"/>
  <c r="F171" i="27"/>
  <c r="F179" i="27"/>
  <c r="F187" i="27"/>
  <c r="F195" i="27"/>
  <c r="F204" i="27"/>
  <c r="F213" i="27"/>
  <c r="F221" i="27"/>
  <c r="F229" i="27"/>
  <c r="F237" i="27"/>
  <c r="F245" i="27"/>
  <c r="E58" i="27"/>
  <c r="E66" i="27"/>
  <c r="E74" i="27"/>
  <c r="E82" i="27"/>
  <c r="E90" i="27"/>
  <c r="E98" i="27"/>
  <c r="E106" i="27"/>
  <c r="E114" i="27"/>
  <c r="E122" i="27"/>
  <c r="E130" i="27"/>
  <c r="E138" i="27"/>
  <c r="E146" i="27"/>
  <c r="E154" i="27"/>
  <c r="E159" i="27"/>
  <c r="E164" i="27"/>
  <c r="E170" i="27"/>
  <c r="E175" i="27"/>
  <c r="E180" i="27"/>
  <c r="E186" i="27"/>
  <c r="E191" i="27"/>
  <c r="E196" i="27"/>
  <c r="E202" i="27"/>
  <c r="E206" i="27"/>
  <c r="E210" i="27"/>
  <c r="E214" i="27"/>
  <c r="E218" i="27"/>
  <c r="E222" i="27"/>
  <c r="E226" i="27"/>
  <c r="E230" i="27"/>
  <c r="E234" i="27"/>
  <c r="E238" i="27"/>
  <c r="E242" i="27"/>
  <c r="E246" i="27"/>
  <c r="E250" i="27"/>
  <c r="D59" i="27"/>
  <c r="D63" i="27"/>
  <c r="D67" i="27"/>
  <c r="D71" i="27"/>
  <c r="D75" i="27"/>
  <c r="D79" i="27"/>
  <c r="D83" i="27"/>
  <c r="D87" i="27"/>
  <c r="D91" i="27"/>
  <c r="D95" i="27"/>
  <c r="D99" i="27"/>
  <c r="D103" i="27"/>
  <c r="D107" i="27"/>
  <c r="D111" i="27"/>
  <c r="D115" i="27"/>
  <c r="D119" i="27"/>
  <c r="D123" i="27"/>
  <c r="D127" i="27"/>
  <c r="D131" i="27"/>
  <c r="D135" i="27"/>
  <c r="D139" i="27"/>
  <c r="D143" i="27"/>
  <c r="D147" i="27"/>
  <c r="D151" i="27"/>
  <c r="D155" i="27"/>
  <c r="D159" i="27"/>
  <c r="D163" i="27"/>
  <c r="F60" i="27"/>
  <c r="F68" i="27"/>
  <c r="F76" i="27"/>
  <c r="F84" i="27"/>
  <c r="F92" i="27"/>
  <c r="F100" i="27"/>
  <c r="F108" i="27"/>
  <c r="F116" i="27"/>
  <c r="F124" i="27"/>
  <c r="F132" i="27"/>
  <c r="F140" i="27"/>
  <c r="F148" i="27"/>
  <c r="F156" i="27"/>
  <c r="F164" i="27"/>
  <c r="F172" i="27"/>
  <c r="F180" i="27"/>
  <c r="F188" i="27"/>
  <c r="F196" i="27"/>
  <c r="F205" i="27"/>
  <c r="F214" i="27"/>
  <c r="F222" i="27"/>
  <c r="F230" i="27"/>
  <c r="F238" i="27"/>
  <c r="F246" i="27"/>
  <c r="E59" i="27"/>
  <c r="E67" i="27"/>
  <c r="E75" i="27"/>
  <c r="E83" i="27"/>
  <c r="E91" i="27"/>
  <c r="E99" i="27"/>
  <c r="E107" i="27"/>
  <c r="E115" i="27"/>
  <c r="E123" i="27"/>
  <c r="E131" i="27"/>
  <c r="E139" i="27"/>
  <c r="E147" i="27"/>
  <c r="E155" i="27"/>
  <c r="E160" i="27"/>
  <c r="E166" i="27"/>
  <c r="E171" i="27"/>
  <c r="E176" i="27"/>
  <c r="E182" i="27"/>
  <c r="E187" i="27"/>
  <c r="E192" i="27"/>
  <c r="E198" i="27"/>
  <c r="E203" i="27"/>
  <c r="E207" i="27"/>
  <c r="E211" i="27"/>
  <c r="E215" i="27"/>
  <c r="E219" i="27"/>
  <c r="E223" i="27"/>
  <c r="E227" i="27"/>
  <c r="E231" i="27"/>
  <c r="E235" i="27"/>
  <c r="E239" i="27"/>
  <c r="E243" i="27"/>
  <c r="E247" i="27"/>
  <c r="D56" i="27"/>
  <c r="D60" i="27"/>
  <c r="D64" i="27"/>
  <c r="D68" i="27"/>
  <c r="D72" i="27"/>
  <c r="D76" i="27"/>
  <c r="D80" i="27"/>
  <c r="D84" i="27"/>
  <c r="D88" i="27"/>
  <c r="D92" i="27"/>
  <c r="D96" i="27"/>
  <c r="D100" i="27"/>
  <c r="D104" i="27"/>
  <c r="D108" i="27"/>
  <c r="D112" i="27"/>
  <c r="D116" i="27"/>
  <c r="D120" i="27"/>
  <c r="D124" i="27"/>
  <c r="D128" i="27"/>
  <c r="D132" i="27"/>
  <c r="D136" i="27"/>
  <c r="D140" i="27"/>
  <c r="D144" i="27"/>
  <c r="D148" i="27"/>
  <c r="D152" i="27"/>
  <c r="D156" i="27"/>
  <c r="D160" i="27"/>
  <c r="F63" i="27"/>
  <c r="F64" i="27"/>
  <c r="F80" i="27"/>
  <c r="F96" i="27"/>
  <c r="F112" i="27"/>
  <c r="F128" i="27"/>
  <c r="F144" i="27"/>
  <c r="F160" i="27"/>
  <c r="F176" i="27"/>
  <c r="F192" i="27"/>
  <c r="F210" i="27"/>
  <c r="F226" i="27"/>
  <c r="F242" i="27"/>
  <c r="E63" i="27"/>
  <c r="E79" i="27"/>
  <c r="E95" i="27"/>
  <c r="E111" i="27"/>
  <c r="E127" i="27"/>
  <c r="E143" i="27"/>
  <c r="E158" i="27"/>
  <c r="E168" i="27"/>
  <c r="E179" i="27"/>
  <c r="E190" i="27"/>
  <c r="E200" i="27"/>
  <c r="E209" i="27"/>
  <c r="E217" i="27"/>
  <c r="E225" i="27"/>
  <c r="E233" i="27"/>
  <c r="E241" i="27"/>
  <c r="E249" i="27"/>
  <c r="D62" i="27"/>
  <c r="D70" i="27"/>
  <c r="D78" i="27"/>
  <c r="D86" i="27"/>
  <c r="D94" i="27"/>
  <c r="D102" i="27"/>
  <c r="D110" i="27"/>
  <c r="D118" i="27"/>
  <c r="D126" i="27"/>
  <c r="D134" i="27"/>
  <c r="D142" i="27"/>
  <c r="D150" i="27"/>
  <c r="D158" i="27"/>
  <c r="D165" i="27"/>
  <c r="D169" i="27"/>
  <c r="D173" i="27"/>
  <c r="D177" i="27"/>
  <c r="D181" i="27"/>
  <c r="D185" i="27"/>
  <c r="D189" i="27"/>
  <c r="D193" i="27"/>
  <c r="D197" i="27"/>
  <c r="D201" i="27"/>
  <c r="D205" i="27"/>
  <c r="D209" i="27"/>
  <c r="D213" i="27"/>
  <c r="D217" i="27"/>
  <c r="D221" i="27"/>
  <c r="D225" i="27"/>
  <c r="D229" i="27"/>
  <c r="D233" i="27"/>
  <c r="D237" i="27"/>
  <c r="D241" i="27"/>
  <c r="D245" i="27"/>
  <c r="D249" i="27"/>
  <c r="C58" i="27"/>
  <c r="C62" i="27"/>
  <c r="C66" i="27"/>
  <c r="C70" i="27"/>
  <c r="C74" i="27"/>
  <c r="C78" i="27"/>
  <c r="C82" i="27"/>
  <c r="C86" i="27"/>
  <c r="C90" i="27"/>
  <c r="C94" i="27"/>
  <c r="C98" i="27"/>
  <c r="C102" i="27"/>
  <c r="C106" i="27"/>
  <c r="C110" i="27"/>
  <c r="C114" i="27"/>
  <c r="C118" i="27"/>
  <c r="C122" i="27"/>
  <c r="C126" i="27"/>
  <c r="C130" i="27"/>
  <c r="C134" i="27"/>
  <c r="C138" i="27"/>
  <c r="C142" i="27"/>
  <c r="C146" i="27"/>
  <c r="C150" i="27"/>
  <c r="C154" i="27"/>
  <c r="C158" i="27"/>
  <c r="C162" i="27"/>
  <c r="C166" i="27"/>
  <c r="C170" i="27"/>
  <c r="C174" i="27"/>
  <c r="C178" i="27"/>
  <c r="C182" i="27"/>
  <c r="C186" i="27"/>
  <c r="C190" i="27"/>
  <c r="C194" i="27"/>
  <c r="C198" i="27"/>
  <c r="C202" i="27"/>
  <c r="C206" i="27"/>
  <c r="C210" i="27"/>
  <c r="C214" i="27"/>
  <c r="C218" i="27"/>
  <c r="C222" i="27"/>
  <c r="C226" i="27"/>
  <c r="C230" i="27"/>
  <c r="C234" i="27"/>
  <c r="C238" i="27"/>
  <c r="C242" i="27"/>
  <c r="C246" i="27"/>
  <c r="C250" i="27"/>
  <c r="B59" i="27"/>
  <c r="B63" i="27"/>
  <c r="B67" i="27"/>
  <c r="B71" i="27"/>
  <c r="B75" i="27"/>
  <c r="B79" i="27"/>
  <c r="B83" i="27"/>
  <c r="B87" i="27"/>
  <c r="B91" i="27"/>
  <c r="B95" i="27"/>
  <c r="B99" i="27"/>
  <c r="B103" i="27"/>
  <c r="B107" i="27"/>
  <c r="B111" i="27"/>
  <c r="B115" i="27"/>
  <c r="B119" i="27"/>
  <c r="B123" i="27"/>
  <c r="B127" i="27"/>
  <c r="B131" i="27"/>
  <c r="B135" i="27"/>
  <c r="B139" i="27"/>
  <c r="B143" i="27"/>
  <c r="B147" i="27"/>
  <c r="B151" i="27"/>
  <c r="B155" i="27"/>
  <c r="B159" i="27"/>
  <c r="B163" i="27"/>
  <c r="B167" i="27"/>
  <c r="B171" i="27"/>
  <c r="B175" i="27"/>
  <c r="B179" i="27"/>
  <c r="B183" i="27"/>
  <c r="B187" i="27"/>
  <c r="B191" i="27"/>
  <c r="B195" i="27"/>
  <c r="F71" i="27"/>
  <c r="F87" i="27"/>
  <c r="F103" i="27"/>
  <c r="F119" i="27"/>
  <c r="F135" i="27"/>
  <c r="F151" i="27"/>
  <c r="F167" i="27"/>
  <c r="F183" i="27"/>
  <c r="F217" i="27"/>
  <c r="F233" i="27"/>
  <c r="F249" i="27"/>
  <c r="E70" i="27"/>
  <c r="E86" i="27"/>
  <c r="E102" i="27"/>
  <c r="E118" i="27"/>
  <c r="E134" i="27"/>
  <c r="E150" i="27"/>
  <c r="E162" i="27"/>
  <c r="E172" i="27"/>
  <c r="E183" i="27"/>
  <c r="E194" i="27"/>
  <c r="E204" i="27"/>
  <c r="E212" i="27"/>
  <c r="E220" i="27"/>
  <c r="E228" i="27"/>
  <c r="E236" i="27"/>
  <c r="E244" i="27"/>
  <c r="D57" i="27"/>
  <c r="D65" i="27"/>
  <c r="D73" i="27"/>
  <c r="D81" i="27"/>
  <c r="D89" i="27"/>
  <c r="D97" i="27"/>
  <c r="D105" i="27"/>
  <c r="D113" i="27"/>
  <c r="D121" i="27"/>
  <c r="D129" i="27"/>
  <c r="D137" i="27"/>
  <c r="D145" i="27"/>
  <c r="D153" i="27"/>
  <c r="D161" i="27"/>
  <c r="D166" i="27"/>
  <c r="D170" i="27"/>
  <c r="D174" i="27"/>
  <c r="D178" i="27"/>
  <c r="D182" i="27"/>
  <c r="D186" i="27"/>
  <c r="D190" i="27"/>
  <c r="D194" i="27"/>
  <c r="D198" i="27"/>
  <c r="D202" i="27"/>
  <c r="D206" i="27"/>
  <c r="D210" i="27"/>
  <c r="D214" i="27"/>
  <c r="D218" i="27"/>
  <c r="D222" i="27"/>
  <c r="D226" i="27"/>
  <c r="D230" i="27"/>
  <c r="D234" i="27"/>
  <c r="D238" i="27"/>
  <c r="D242" i="27"/>
  <c r="D246" i="27"/>
  <c r="D250" i="27"/>
  <c r="C59" i="27"/>
  <c r="C63" i="27"/>
  <c r="C67" i="27"/>
  <c r="C71" i="27"/>
  <c r="C75" i="27"/>
  <c r="C79" i="27"/>
  <c r="C83" i="27"/>
  <c r="C87" i="27"/>
  <c r="C91" i="27"/>
  <c r="C95" i="27"/>
  <c r="C99" i="27"/>
  <c r="C103" i="27"/>
  <c r="C107" i="27"/>
  <c r="C111" i="27"/>
  <c r="C115" i="27"/>
  <c r="C119" i="27"/>
  <c r="C123" i="27"/>
  <c r="C127" i="27"/>
  <c r="C131" i="27"/>
  <c r="C135" i="27"/>
  <c r="C139" i="27"/>
  <c r="C143" i="27"/>
  <c r="C147" i="27"/>
  <c r="C151" i="27"/>
  <c r="C155" i="27"/>
  <c r="C159" i="27"/>
  <c r="C163" i="27"/>
  <c r="C167" i="27"/>
  <c r="F72" i="27"/>
  <c r="F88" i="27"/>
  <c r="F104" i="27"/>
  <c r="F120" i="27"/>
  <c r="F136" i="27"/>
  <c r="F152" i="27"/>
  <c r="F168" i="27"/>
  <c r="F184" i="27"/>
  <c r="F200" i="27"/>
  <c r="F218" i="27"/>
  <c r="F234" i="27"/>
  <c r="F250" i="27"/>
  <c r="E71" i="27"/>
  <c r="E87" i="27"/>
  <c r="E103" i="27"/>
  <c r="E119" i="27"/>
  <c r="E135" i="27"/>
  <c r="E151" i="27"/>
  <c r="E163" i="27"/>
  <c r="E174" i="27"/>
  <c r="E184" i="27"/>
  <c r="E195" i="27"/>
  <c r="E205" i="27"/>
  <c r="E213" i="27"/>
  <c r="E221" i="27"/>
  <c r="E229" i="27"/>
  <c r="E237" i="27"/>
  <c r="E245" i="27"/>
  <c r="D58" i="27"/>
  <c r="D66" i="27"/>
  <c r="D74" i="27"/>
  <c r="D82" i="27"/>
  <c r="D90" i="27"/>
  <c r="D98" i="27"/>
  <c r="D106" i="27"/>
  <c r="D114" i="27"/>
  <c r="D122" i="27"/>
  <c r="D130" i="27"/>
  <c r="D138" i="27"/>
  <c r="D146" i="27"/>
  <c r="D154" i="27"/>
  <c r="D162" i="27"/>
  <c r="D167" i="27"/>
  <c r="D171" i="27"/>
  <c r="D175" i="27"/>
  <c r="D179" i="27"/>
  <c r="D183" i="27"/>
  <c r="D187" i="27"/>
  <c r="D191" i="27"/>
  <c r="D195" i="27"/>
  <c r="D199" i="27"/>
  <c r="D203" i="27"/>
  <c r="D207" i="27"/>
  <c r="D211" i="27"/>
  <c r="D215" i="27"/>
  <c r="D219" i="27"/>
  <c r="D223" i="27"/>
  <c r="D227" i="27"/>
  <c r="D231" i="27"/>
  <c r="D235" i="27"/>
  <c r="D239" i="27"/>
  <c r="D243" i="27"/>
  <c r="D247" i="27"/>
  <c r="C56" i="27"/>
  <c r="C60" i="27"/>
  <c r="C64" i="27"/>
  <c r="C68" i="27"/>
  <c r="C72" i="27"/>
  <c r="C76" i="27"/>
  <c r="C80" i="27"/>
  <c r="C84" i="27"/>
  <c r="C88" i="27"/>
  <c r="C92" i="27"/>
  <c r="C96" i="27"/>
  <c r="C100" i="27"/>
  <c r="C104" i="27"/>
  <c r="C108" i="27"/>
  <c r="C112" i="27"/>
  <c r="C116" i="27"/>
  <c r="C120" i="27"/>
  <c r="C124" i="27"/>
  <c r="C128" i="27"/>
  <c r="C132" i="27"/>
  <c r="C136" i="27"/>
  <c r="C140" i="27"/>
  <c r="F79" i="27"/>
  <c r="F143" i="27"/>
  <c r="F209" i="27"/>
  <c r="E78" i="27"/>
  <c r="E142" i="27"/>
  <c r="E188" i="27"/>
  <c r="E224" i="27"/>
  <c r="D61" i="27"/>
  <c r="D93" i="27"/>
  <c r="D125" i="27"/>
  <c r="D157" i="27"/>
  <c r="D176" i="27"/>
  <c r="D192" i="27"/>
  <c r="D208" i="27"/>
  <c r="D224" i="27"/>
  <c r="D240" i="27"/>
  <c r="C61" i="27"/>
  <c r="C77" i="27"/>
  <c r="C93" i="27"/>
  <c r="C109" i="27"/>
  <c r="C125" i="27"/>
  <c r="C141" i="27"/>
  <c r="C149" i="27"/>
  <c r="C157" i="27"/>
  <c r="C165" i="27"/>
  <c r="C172" i="27"/>
  <c r="C177" i="27"/>
  <c r="C183" i="27"/>
  <c r="C188" i="27"/>
  <c r="C193" i="27"/>
  <c r="C199" i="27"/>
  <c r="C204" i="27"/>
  <c r="C209" i="27"/>
  <c r="C215" i="27"/>
  <c r="C220" i="27"/>
  <c r="C225" i="27"/>
  <c r="C231" i="27"/>
  <c r="C236" i="27"/>
  <c r="C241" i="27"/>
  <c r="C247" i="27"/>
  <c r="B57" i="27"/>
  <c r="B62" i="27"/>
  <c r="B68" i="27"/>
  <c r="B73" i="27"/>
  <c r="B78" i="27"/>
  <c r="B84" i="27"/>
  <c r="B89" i="27"/>
  <c r="B94" i="27"/>
  <c r="B100" i="27"/>
  <c r="B105" i="27"/>
  <c r="B110" i="27"/>
  <c r="B116" i="27"/>
  <c r="B121" i="27"/>
  <c r="B126" i="27"/>
  <c r="B132" i="27"/>
  <c r="B137" i="27"/>
  <c r="B142" i="27"/>
  <c r="B148" i="27"/>
  <c r="B153" i="27"/>
  <c r="B158" i="27"/>
  <c r="B164" i="27"/>
  <c r="B169" i="27"/>
  <c r="B174" i="27"/>
  <c r="B180" i="27"/>
  <c r="B185" i="27"/>
  <c r="B190" i="27"/>
  <c r="B196" i="27"/>
  <c r="B200" i="27"/>
  <c r="B204" i="27"/>
  <c r="B208" i="27"/>
  <c r="B212" i="27"/>
  <c r="B216" i="27"/>
  <c r="B220" i="27"/>
  <c r="B224" i="27"/>
  <c r="B228" i="27"/>
  <c r="B232" i="27"/>
  <c r="B236" i="27"/>
  <c r="B240" i="27"/>
  <c r="B244" i="27"/>
  <c r="B248" i="27"/>
  <c r="B80" i="27"/>
  <c r="B90" i="27"/>
  <c r="B96" i="27"/>
  <c r="B106" i="27"/>
  <c r="B112" i="27"/>
  <c r="B122" i="27"/>
  <c r="B128" i="27"/>
  <c r="B138" i="27"/>
  <c r="B144" i="27"/>
  <c r="B154" i="27"/>
  <c r="B160" i="27"/>
  <c r="B170" i="27"/>
  <c r="B176" i="27"/>
  <c r="B181" i="27"/>
  <c r="B192" i="27"/>
  <c r="B197" i="27"/>
  <c r="B205" i="27"/>
  <c r="B213" i="27"/>
  <c r="B217" i="27"/>
  <c r="B225" i="27"/>
  <c r="B233" i="27"/>
  <c r="B237" i="27"/>
  <c r="B241" i="27"/>
  <c r="B249" i="27"/>
  <c r="B145" i="27"/>
  <c r="B161" i="27"/>
  <c r="B166" i="27"/>
  <c r="B177" i="27"/>
  <c r="B188" i="27"/>
  <c r="B198" i="27"/>
  <c r="B206" i="27"/>
  <c r="B210" i="27"/>
  <c r="B222" i="27"/>
  <c r="B234" i="27"/>
  <c r="B238" i="27"/>
  <c r="B246" i="27"/>
  <c r="F127" i="27"/>
  <c r="E62" i="27"/>
  <c r="E178" i="27"/>
  <c r="E248" i="27"/>
  <c r="D117" i="27"/>
  <c r="D172" i="27"/>
  <c r="D188" i="27"/>
  <c r="D220" i="27"/>
  <c r="C57" i="27"/>
  <c r="C89" i="27"/>
  <c r="C121" i="27"/>
  <c r="C148" i="27"/>
  <c r="C164" i="27"/>
  <c r="C176" i="27"/>
  <c r="C187" i="27"/>
  <c r="C197" i="27"/>
  <c r="C208" i="27"/>
  <c r="C219" i="27"/>
  <c r="C229" i="27"/>
  <c r="C240" i="27"/>
  <c r="B56" i="27"/>
  <c r="B72" i="27"/>
  <c r="B82" i="27"/>
  <c r="B88" i="27"/>
  <c r="B98" i="27"/>
  <c r="B114" i="27"/>
  <c r="B125" i="27"/>
  <c r="B130" i="27"/>
  <c r="B146" i="27"/>
  <c r="B157" i="27"/>
  <c r="B168" i="27"/>
  <c r="B178" i="27"/>
  <c r="B189" i="27"/>
  <c r="B194" i="27"/>
  <c r="B207" i="27"/>
  <c r="B211" i="27"/>
  <c r="B223" i="27"/>
  <c r="B227" i="27"/>
  <c r="B235" i="27"/>
  <c r="B247" i="27"/>
  <c r="F95" i="27"/>
  <c r="F159" i="27"/>
  <c r="F225" i="27"/>
  <c r="E94" i="27"/>
  <c r="E156" i="27"/>
  <c r="E199" i="27"/>
  <c r="E232" i="27"/>
  <c r="D69" i="27"/>
  <c r="D101" i="27"/>
  <c r="D133" i="27"/>
  <c r="D164" i="27"/>
  <c r="D180" i="27"/>
  <c r="D196" i="27"/>
  <c r="D212" i="27"/>
  <c r="D228" i="27"/>
  <c r="D244" i="27"/>
  <c r="C65" i="27"/>
  <c r="C81" i="27"/>
  <c r="C97" i="27"/>
  <c r="C113" i="27"/>
  <c r="C129" i="27"/>
  <c r="C144" i="27"/>
  <c r="C152" i="27"/>
  <c r="C160" i="27"/>
  <c r="C168" i="27"/>
  <c r="C173" i="27"/>
  <c r="C179" i="27"/>
  <c r="C184" i="27"/>
  <c r="C189" i="27"/>
  <c r="C195" i="27"/>
  <c r="C200" i="27"/>
  <c r="C205" i="27"/>
  <c r="C211" i="27"/>
  <c r="C216" i="27"/>
  <c r="C221" i="27"/>
  <c r="C227" i="27"/>
  <c r="C232" i="27"/>
  <c r="C237" i="27"/>
  <c r="C243" i="27"/>
  <c r="C248" i="27"/>
  <c r="B58" i="27"/>
  <c r="B64" i="27"/>
  <c r="B69" i="27"/>
  <c r="B74" i="27"/>
  <c r="B85" i="27"/>
  <c r="B101" i="27"/>
  <c r="B117" i="27"/>
  <c r="B133" i="27"/>
  <c r="B149" i="27"/>
  <c r="B165" i="27"/>
  <c r="B186" i="27"/>
  <c r="B201" i="27"/>
  <c r="B209" i="27"/>
  <c r="B221" i="27"/>
  <c r="B229" i="27"/>
  <c r="B245" i="27"/>
  <c r="B156" i="27"/>
  <c r="B182" i="27"/>
  <c r="B202" i="27"/>
  <c r="B218" i="27"/>
  <c r="B226" i="27"/>
  <c r="B242" i="27"/>
  <c r="B104" i="27"/>
  <c r="B136" i="27"/>
  <c r="B152" i="27"/>
  <c r="B173" i="27"/>
  <c r="B199" i="27"/>
  <c r="B215" i="27"/>
  <c r="B231" i="27"/>
  <c r="B243" i="27"/>
  <c r="F111" i="27"/>
  <c r="F175" i="27"/>
  <c r="F241" i="27"/>
  <c r="E110" i="27"/>
  <c r="E167" i="27"/>
  <c r="E208" i="27"/>
  <c r="E240" i="27"/>
  <c r="D77" i="27"/>
  <c r="D109" i="27"/>
  <c r="D141" i="27"/>
  <c r="D168" i="27"/>
  <c r="D184" i="27"/>
  <c r="D200" i="27"/>
  <c r="D216" i="27"/>
  <c r="D232" i="27"/>
  <c r="D248" i="27"/>
  <c r="C69" i="27"/>
  <c r="C85" i="27"/>
  <c r="C101" i="27"/>
  <c r="C117" i="27"/>
  <c r="C133" i="27"/>
  <c r="C145" i="27"/>
  <c r="C153" i="27"/>
  <c r="C161" i="27"/>
  <c r="C169" i="27"/>
  <c r="C175" i="27"/>
  <c r="C180" i="27"/>
  <c r="C185" i="27"/>
  <c r="C191" i="27"/>
  <c r="C196" i="27"/>
  <c r="C201" i="27"/>
  <c r="C207" i="27"/>
  <c r="C212" i="27"/>
  <c r="C217" i="27"/>
  <c r="C223" i="27"/>
  <c r="C228" i="27"/>
  <c r="C233" i="27"/>
  <c r="C239" i="27"/>
  <c r="C244" i="27"/>
  <c r="C249" i="27"/>
  <c r="B60" i="27"/>
  <c r="B65" i="27"/>
  <c r="B70" i="27"/>
  <c r="B76" i="27"/>
  <c r="B81" i="27"/>
  <c r="B86" i="27"/>
  <c r="B92" i="27"/>
  <c r="B97" i="27"/>
  <c r="B102" i="27"/>
  <c r="B108" i="27"/>
  <c r="B113" i="27"/>
  <c r="B118" i="27"/>
  <c r="B124" i="27"/>
  <c r="B129" i="27"/>
  <c r="B134" i="27"/>
  <c r="B140" i="27"/>
  <c r="B150" i="27"/>
  <c r="B172" i="27"/>
  <c r="B193" i="27"/>
  <c r="B214" i="27"/>
  <c r="B230" i="27"/>
  <c r="B250" i="27"/>
  <c r="F191" i="27"/>
  <c r="E126" i="27"/>
  <c r="E216" i="27"/>
  <c r="D85" i="27"/>
  <c r="D149" i="27"/>
  <c r="D204" i="27"/>
  <c r="D236" i="27"/>
  <c r="C73" i="27"/>
  <c r="C105" i="27"/>
  <c r="C137" i="27"/>
  <c r="C156" i="27"/>
  <c r="C171" i="27"/>
  <c r="C181" i="27"/>
  <c r="C192" i="27"/>
  <c r="C203" i="27"/>
  <c r="C213" i="27"/>
  <c r="C224" i="27"/>
  <c r="C235" i="27"/>
  <c r="C245" i="27"/>
  <c r="B61" i="27"/>
  <c r="B66" i="27"/>
  <c r="B77" i="27"/>
  <c r="B93" i="27"/>
  <c r="B109" i="27"/>
  <c r="B120" i="27"/>
  <c r="B141" i="27"/>
  <c r="B162" i="27"/>
  <c r="B184" i="27"/>
  <c r="B203" i="27"/>
  <c r="B219" i="27"/>
  <c r="B239" i="27"/>
  <c r="G11" i="25"/>
  <c r="I166" i="24"/>
  <c r="D23" i="13" s="1"/>
  <c r="H45" i="12"/>
  <c r="I172" i="24"/>
  <c r="D24" i="13" s="1"/>
  <c r="I76" i="24"/>
  <c r="I135" i="24"/>
  <c r="J172" i="24"/>
  <c r="E24" i="13" s="1"/>
  <c r="H11" i="24"/>
  <c r="J76" i="24"/>
  <c r="J135" i="24"/>
  <c r="I48" i="24"/>
  <c r="I120" i="24"/>
  <c r="J120" i="24"/>
  <c r="H11" i="28"/>
  <c r="I125" i="28"/>
  <c r="J46" i="28"/>
  <c r="I46" i="28"/>
  <c r="J125" i="28"/>
  <c r="I74" i="28"/>
  <c r="I140" i="28"/>
  <c r="J74" i="28"/>
  <c r="A13" i="28"/>
  <c r="A14" i="28"/>
  <c r="J103" i="24"/>
  <c r="J100" i="24"/>
  <c r="J91" i="24"/>
  <c r="D20" i="13" l="1"/>
  <c r="I142" i="28"/>
  <c r="I174" i="24"/>
  <c r="D18" i="13"/>
  <c r="D19" i="13"/>
  <c r="P79" i="12"/>
  <c r="E20" i="13"/>
  <c r="E21" i="13"/>
  <c r="P80" i="12"/>
  <c r="I137" i="24"/>
  <c r="D21" i="13"/>
  <c r="E19" i="13"/>
  <c r="P78" i="12"/>
  <c r="J142" i="28"/>
  <c r="J39" i="24"/>
  <c r="A21" i="16"/>
  <c r="A19" i="16"/>
  <c r="L14" i="24"/>
  <c r="L13" i="24"/>
  <c r="A22" i="16"/>
  <c r="I33" i="6"/>
  <c r="I30" i="6"/>
  <c r="I27" i="6"/>
  <c r="I24" i="6"/>
  <c r="I21" i="6"/>
  <c r="I18" i="6"/>
  <c r="G21" i="11"/>
  <c r="I35" i="6" l="1"/>
  <c r="B46" i="27"/>
  <c r="B42" i="27"/>
  <c r="B44" i="27"/>
  <c r="F3" i="27"/>
  <c r="E3" i="27"/>
  <c r="D3" i="27"/>
  <c r="C3" i="27"/>
  <c r="B3" i="27"/>
  <c r="B47" i="27"/>
  <c r="C45" i="27"/>
  <c r="B45" i="27"/>
  <c r="C43" i="27"/>
  <c r="B43" i="27"/>
  <c r="C41" i="27"/>
  <c r="B41" i="27"/>
  <c r="C38" i="27"/>
  <c r="C35" i="27"/>
  <c r="C12" i="27"/>
  <c r="C11" i="27"/>
  <c r="A6" i="16" l="1"/>
  <c r="A5" i="16"/>
  <c r="I36" i="6" l="1"/>
  <c r="K162" i="25"/>
  <c r="F206" i="27" s="1"/>
  <c r="K155" i="25"/>
  <c r="F199" i="27" s="1"/>
  <c r="K152" i="25"/>
  <c r="K160" i="25"/>
  <c r="K140" i="25"/>
  <c r="K137" i="25"/>
  <c r="F181" i="27" s="1"/>
  <c r="K116" i="25"/>
  <c r="K113" i="25"/>
  <c r="K110" i="25"/>
  <c r="K107" i="25"/>
  <c r="K104" i="25"/>
  <c r="K101" i="25"/>
  <c r="K98" i="25"/>
  <c r="K95" i="25"/>
  <c r="K92" i="25"/>
  <c r="K43" i="25"/>
  <c r="K41" i="25"/>
  <c r="J151" i="24"/>
  <c r="J148" i="24"/>
  <c r="J69" i="24"/>
  <c r="J51" i="24"/>
  <c r="J33" i="24"/>
  <c r="D94" i="12" l="1"/>
  <c r="D93" i="12"/>
  <c r="D92" i="12"/>
  <c r="P3" i="25" l="1"/>
  <c r="A14" i="24" l="1"/>
  <c r="A13" i="24"/>
  <c r="A18" i="12" l="1"/>
  <c r="A17" i="12"/>
  <c r="A56" i="12"/>
  <c r="A57" i="12"/>
  <c r="A55" i="12"/>
  <c r="A28" i="12"/>
  <c r="A14" i="16"/>
  <c r="A33" i="12"/>
  <c r="A13" i="16"/>
  <c r="A15" i="6"/>
  <c r="A12" i="6"/>
  <c r="A13" i="11"/>
  <c r="A12" i="11"/>
  <c r="A17" i="16"/>
  <c r="A16" i="16"/>
  <c r="A11" i="11"/>
  <c r="F8" i="12" l="1"/>
  <c r="B2" i="23" l="1"/>
  <c r="B2" i="13"/>
  <c r="B2" i="25"/>
  <c r="B2" i="24"/>
  <c r="B2" i="6"/>
  <c r="B2" i="11"/>
  <c r="F2" i="11"/>
  <c r="B2" i="12"/>
  <c r="I2" i="12"/>
  <c r="D96" i="12"/>
  <c r="G16" i="23"/>
  <c r="I16" i="23"/>
  <c r="I102" i="12"/>
  <c r="C104" i="12" s="1"/>
  <c r="D65" i="12" l="1"/>
  <c r="L14" i="13" s="1"/>
  <c r="C68" i="12"/>
  <c r="N14" i="13" s="1"/>
  <c r="E16" i="23" s="1"/>
  <c r="D23" i="12"/>
  <c r="D22" i="12"/>
  <c r="C80" i="12" l="1"/>
  <c r="D27" i="12" l="1"/>
  <c r="M12" i="13" l="1"/>
  <c r="I68" i="12"/>
  <c r="D32" i="12" l="1"/>
  <c r="M17" i="12" l="1"/>
  <c r="N17" i="12"/>
  <c r="D7" i="23" l="1"/>
  <c r="D6" i="23"/>
  <c r="B6" i="23"/>
  <c r="H5" i="23"/>
  <c r="G5" i="23"/>
  <c r="D5" i="23"/>
  <c r="B5" i="23"/>
  <c r="D8" i="23"/>
  <c r="H3" i="23"/>
  <c r="G3" i="23"/>
  <c r="G2" i="23"/>
  <c r="D7" i="13"/>
  <c r="D6" i="13"/>
  <c r="B6" i="13"/>
  <c r="J5" i="13"/>
  <c r="I5" i="13"/>
  <c r="D5" i="13"/>
  <c r="B5" i="13"/>
  <c r="D8" i="13"/>
  <c r="J3" i="13"/>
  <c r="I3" i="13"/>
  <c r="I2" i="13"/>
  <c r="F7" i="12"/>
  <c r="F6" i="12"/>
  <c r="B6" i="12"/>
  <c r="J5" i="12"/>
  <c r="I5" i="12"/>
  <c r="F5" i="12"/>
  <c r="B5" i="12"/>
  <c r="J3" i="12"/>
  <c r="I3" i="12"/>
  <c r="F7" i="25"/>
  <c r="B7" i="25"/>
  <c r="F6" i="25"/>
  <c r="B6" i="25"/>
  <c r="J5" i="25"/>
  <c r="H5" i="25"/>
  <c r="F5" i="25"/>
  <c r="B5" i="25"/>
  <c r="F8" i="25"/>
  <c r="B8" i="25"/>
  <c r="J3" i="25"/>
  <c r="H3" i="25"/>
  <c r="H2" i="25"/>
  <c r="G2" i="24"/>
  <c r="B8" i="24"/>
  <c r="B5" i="24"/>
  <c r="B7" i="24"/>
  <c r="B6" i="24"/>
  <c r="F6" i="24"/>
  <c r="F5" i="24"/>
  <c r="F7" i="24"/>
  <c r="F8" i="24"/>
  <c r="D5" i="6" l="1"/>
  <c r="D6" i="6"/>
  <c r="B5" i="6"/>
  <c r="B6" i="6"/>
  <c r="D6" i="11" l="1"/>
  <c r="C6" i="11"/>
  <c r="B6" i="11"/>
  <c r="E5" i="11"/>
  <c r="D5" i="11"/>
  <c r="C5" i="11"/>
  <c r="B5" i="11"/>
  <c r="F5" i="11"/>
  <c r="E6" i="11" l="1"/>
  <c r="I21" i="23" l="1"/>
  <c r="I24" i="23"/>
  <c r="I25" i="23"/>
  <c r="I27" i="23"/>
  <c r="I28" i="23"/>
  <c r="I30" i="23"/>
  <c r="I37" i="23" l="1"/>
  <c r="I38" i="23"/>
  <c r="I39" i="23"/>
  <c r="I40" i="23"/>
  <c r="I41" i="23"/>
  <c r="I36" i="23"/>
  <c r="M55" i="12" l="1"/>
  <c r="N55" i="12"/>
  <c r="O57" i="12"/>
  <c r="O56" i="12"/>
  <c r="L40" i="12" l="1"/>
  <c r="O40" i="12" s="1"/>
  <c r="L41" i="12"/>
  <c r="O41" i="12" s="1"/>
  <c r="M39" i="12" l="1"/>
  <c r="L3" i="16"/>
  <c r="G24" i="23" l="1"/>
  <c r="G25" i="23"/>
  <c r="G30" i="23"/>
  <c r="C20" i="23"/>
  <c r="C21" i="23"/>
  <c r="C22" i="23"/>
  <c r="C24" i="23"/>
  <c r="C25" i="23"/>
  <c r="C19" i="23"/>
  <c r="I29" i="16" l="1"/>
  <c r="I28" i="16"/>
  <c r="I30" i="16" l="1"/>
  <c r="I5" i="24" l="1"/>
  <c r="I3" i="24"/>
  <c r="G5" i="24"/>
  <c r="G3" i="24"/>
  <c r="F31" i="16"/>
  <c r="O3" i="24"/>
  <c r="F29" i="16" s="1"/>
  <c r="K134" i="25"/>
  <c r="F178" i="27" s="1"/>
  <c r="K131" i="25"/>
  <c r="K128" i="25"/>
  <c r="K125" i="25"/>
  <c r="F169" i="27" s="1"/>
  <c r="K120" i="25"/>
  <c r="K118" i="25"/>
  <c r="K89" i="25"/>
  <c r="K86" i="25"/>
  <c r="K83" i="25"/>
  <c r="K122" i="25" s="1"/>
  <c r="K80" i="25"/>
  <c r="K75" i="25"/>
  <c r="K73" i="25"/>
  <c r="K71" i="25"/>
  <c r="K77" i="25" s="1"/>
  <c r="K68" i="25"/>
  <c r="K62" i="25"/>
  <c r="K59" i="25"/>
  <c r="K53" i="25"/>
  <c r="K50" i="25"/>
  <c r="K45" i="25"/>
  <c r="K23" i="25"/>
  <c r="K20" i="25"/>
  <c r="K17" i="25"/>
  <c r="K14" i="25"/>
  <c r="F58" i="27" s="1"/>
  <c r="J169" i="24"/>
  <c r="J163" i="24"/>
  <c r="J154" i="24"/>
  <c r="J145" i="24"/>
  <c r="J142" i="24"/>
  <c r="J123" i="24"/>
  <c r="J117" i="24"/>
  <c r="J114" i="24"/>
  <c r="J109" i="24"/>
  <c r="J106" i="24"/>
  <c r="J88" i="24"/>
  <c r="J83" i="24"/>
  <c r="J79" i="24"/>
  <c r="J45" i="24"/>
  <c r="J42" i="24"/>
  <c r="J30" i="24"/>
  <c r="J19" i="24"/>
  <c r="J48" i="24" l="1"/>
  <c r="J137" i="24"/>
  <c r="K47" i="25"/>
  <c r="K164" i="25"/>
  <c r="J174" i="24"/>
  <c r="J166" i="24"/>
  <c r="E23" i="13" s="1"/>
  <c r="K3" i="4"/>
  <c r="F35" i="16" s="1"/>
  <c r="M3" i="23"/>
  <c r="F34" i="16" s="1"/>
  <c r="R3" i="13"/>
  <c r="F33" i="16" s="1"/>
  <c r="P3" i="12"/>
  <c r="F32" i="16" s="1"/>
  <c r="N3" i="6"/>
  <c r="F28" i="16" s="1"/>
  <c r="L3" i="11"/>
  <c r="F27" i="16" s="1"/>
  <c r="E18" i="13" l="1"/>
  <c r="P77" i="12"/>
  <c r="B47" i="23"/>
  <c r="Q79" i="12"/>
  <c r="I28" i="13" s="1"/>
  <c r="Q80" i="12"/>
  <c r="I29" i="13" s="1"/>
  <c r="Q78" i="12"/>
  <c r="I27" i="13" s="1"/>
  <c r="Q77" i="12" l="1"/>
  <c r="K166" i="25"/>
  <c r="J176" i="24"/>
  <c r="I46" i="12" s="1"/>
  <c r="I176" i="24"/>
  <c r="C16" i="27"/>
  <c r="O78" i="12"/>
  <c r="D31" i="13"/>
  <c r="H5" i="6"/>
  <c r="H3" i="6"/>
  <c r="G5" i="11"/>
  <c r="G3" i="11"/>
  <c r="G5" i="6"/>
  <c r="G3" i="6"/>
  <c r="G2" i="6"/>
  <c r="D8" i="6"/>
  <c r="D7" i="6"/>
  <c r="E8" i="11"/>
  <c r="E7" i="11"/>
  <c r="F3" i="11"/>
  <c r="O77" i="12" l="1"/>
  <c r="I26" i="13"/>
  <c r="C30" i="27"/>
  <c r="N39" i="12" l="1"/>
  <c r="O39" i="12" s="1"/>
  <c r="D43" i="12" s="1"/>
  <c r="D42" i="12" l="1"/>
  <c r="T10" i="13"/>
  <c r="G15" i="13" l="1"/>
  <c r="C28" i="27"/>
  <c r="C24" i="27"/>
  <c r="E7" i="4"/>
  <c r="C26" i="27"/>
  <c r="I15" i="12" l="1"/>
  <c r="H12" i="13" s="1"/>
  <c r="O79" i="12"/>
  <c r="C14" i="27"/>
  <c r="C9" i="27" l="1"/>
  <c r="C22" i="27"/>
  <c r="C18" i="27"/>
  <c r="O80" i="12"/>
  <c r="E31" i="13" l="1"/>
  <c r="C20" i="27"/>
  <c r="P86" i="12"/>
  <c r="E6" i="4" l="1"/>
  <c r="C10" i="4" l="1"/>
  <c r="D10" i="4" s="1"/>
  <c r="I14" i="12"/>
  <c r="I20" i="11"/>
  <c r="M14" i="12" s="1"/>
  <c r="D13" i="13"/>
  <c r="E10" i="4" l="1"/>
  <c r="C8" i="27"/>
  <c r="E13" i="13"/>
  <c r="E14" i="23" s="1"/>
  <c r="A24" i="12"/>
  <c r="I12" i="13"/>
  <c r="O19" i="12"/>
  <c r="L14" i="12"/>
  <c r="O17" i="12" s="1"/>
  <c r="C11" i="4"/>
  <c r="E11" i="4" l="1"/>
  <c r="F11" i="4" s="1"/>
  <c r="D11" i="4"/>
  <c r="F10" i="4" s="1"/>
  <c r="I22" i="12" s="1"/>
  <c r="J22" i="12" s="1"/>
  <c r="D24" i="12"/>
  <c r="J23" i="12"/>
  <c r="A23" i="12"/>
  <c r="J51" i="12"/>
  <c r="H21" i="12"/>
  <c r="E25" i="12"/>
  <c r="J33" i="12" l="1"/>
  <c r="I29" i="12"/>
  <c r="J29" i="12" s="1"/>
  <c r="J36" i="12" l="1"/>
  <c r="F43" i="23"/>
  <c r="C10" i="27" l="1"/>
  <c r="P36" i="12"/>
  <c r="N13" i="13"/>
  <c r="J42" i="12"/>
  <c r="J43" i="12" s="1"/>
  <c r="J47" i="12" l="1"/>
  <c r="J52" i="12" s="1"/>
  <c r="C13" i="27"/>
  <c r="I31" i="13"/>
  <c r="C33" i="27" s="1"/>
  <c r="O55" i="12" l="1"/>
  <c r="J56" i="12" l="1"/>
  <c r="J57" i="12"/>
  <c r="J65" i="12" l="1"/>
  <c r="F18" i="13" s="1"/>
  <c r="G18" i="13" s="1"/>
  <c r="J18" i="13" s="1"/>
  <c r="I22" i="23"/>
  <c r="F24" i="13" l="1"/>
  <c r="G24" i="13" s="1"/>
  <c r="J24" i="13" s="1"/>
  <c r="F21" i="13"/>
  <c r="G21" i="13" s="1"/>
  <c r="F19" i="13"/>
  <c r="G19" i="13" s="1"/>
  <c r="F20" i="13"/>
  <c r="G20" i="13" s="1"/>
  <c r="F23" i="13"/>
  <c r="G23" i="13" s="1"/>
  <c r="J66" i="12"/>
  <c r="J68" i="12" s="1"/>
  <c r="J97" i="12" s="1"/>
  <c r="C15" i="27"/>
  <c r="C25" i="27"/>
  <c r="C19" i="27" l="1"/>
  <c r="J20" i="13"/>
  <c r="C17" i="27"/>
  <c r="J19" i="13"/>
  <c r="C21" i="27"/>
  <c r="J21" i="13"/>
  <c r="C23" i="27"/>
  <c r="J23" i="13"/>
  <c r="J28" i="13"/>
  <c r="J93" i="12"/>
  <c r="C44" i="27" s="1"/>
  <c r="C31" i="27"/>
  <c r="J26" i="13"/>
  <c r="J27" i="13"/>
  <c r="J92" i="12"/>
  <c r="C42" i="27" s="1"/>
  <c r="J94" i="12"/>
  <c r="C46" i="27" s="1"/>
  <c r="J96" i="12"/>
  <c r="C47" i="27" s="1"/>
  <c r="J29" i="13"/>
  <c r="C32" i="27"/>
  <c r="F31" i="13"/>
  <c r="C27" i="27" l="1"/>
  <c r="G31" i="13"/>
  <c r="C29" i="27"/>
  <c r="J98" i="12"/>
  <c r="J101" i="12" s="1"/>
  <c r="C48" i="27" s="1"/>
  <c r="J31" i="13"/>
  <c r="K21" i="13" l="1"/>
  <c r="L21" i="13" s="1"/>
  <c r="M21" i="13" s="1"/>
  <c r="N21" i="13" s="1"/>
  <c r="E22" i="23" s="1"/>
  <c r="G22" i="23" s="1"/>
  <c r="K27" i="13"/>
  <c r="L27" i="13" s="1"/>
  <c r="M27" i="13" s="1"/>
  <c r="N27" i="13" s="1"/>
  <c r="K19" i="13"/>
  <c r="L19" i="13" s="1"/>
  <c r="M19" i="13" s="1"/>
  <c r="N19" i="13" s="1"/>
  <c r="E20" i="23" s="1"/>
  <c r="G20" i="23" s="1"/>
  <c r="I20" i="23" s="1"/>
  <c r="K28" i="13"/>
  <c r="L28" i="13" s="1"/>
  <c r="M28" i="13" s="1"/>
  <c r="N28" i="13" s="1"/>
  <c r="E29" i="23" s="1"/>
  <c r="K20" i="13"/>
  <c r="L20" i="13" s="1"/>
  <c r="M20" i="13" s="1"/>
  <c r="N20" i="13" s="1"/>
  <c r="E21" i="23" s="1"/>
  <c r="G21" i="23" s="1"/>
  <c r="K24" i="13"/>
  <c r="L24" i="13" s="1"/>
  <c r="M24" i="13" s="1"/>
  <c r="N24" i="13" s="1"/>
  <c r="E25" i="23" s="1"/>
  <c r="K29" i="13"/>
  <c r="L29" i="13" s="1"/>
  <c r="M29" i="13" s="1"/>
  <c r="N29" i="13" s="1"/>
  <c r="E30" i="23" s="1"/>
  <c r="K26" i="13"/>
  <c r="L26" i="13" s="1"/>
  <c r="M26" i="13" s="1"/>
  <c r="N26" i="13" s="1"/>
  <c r="E27" i="23" s="1"/>
  <c r="K18" i="13"/>
  <c r="K23" i="13"/>
  <c r="L23" i="13" s="1"/>
  <c r="M23" i="13" s="1"/>
  <c r="N23" i="13" s="1"/>
  <c r="E24" i="23" s="1"/>
  <c r="J102" i="12"/>
  <c r="J104" i="12" s="1"/>
  <c r="C50" i="27" s="1"/>
  <c r="C34" i="27"/>
  <c r="G27" i="23" l="1"/>
  <c r="E28" i="23"/>
  <c r="G28" i="23"/>
  <c r="G3" i="27"/>
  <c r="C49" i="27"/>
  <c r="K31" i="13"/>
  <c r="C36" i="27" s="1"/>
  <c r="L18" i="13"/>
  <c r="L31" i="13" s="1"/>
  <c r="C37" i="27" s="1"/>
  <c r="M18" i="13" l="1"/>
  <c r="M31" i="13" s="1"/>
  <c r="C39" i="27" s="1"/>
  <c r="N18" i="13" l="1"/>
  <c r="N31" i="13" s="1"/>
  <c r="C40" i="27" s="1"/>
  <c r="E19" i="23" l="1"/>
  <c r="G19" i="23" s="1"/>
  <c r="G32" i="23" s="1"/>
  <c r="G43" i="23" s="1"/>
  <c r="I19" i="23" l="1"/>
  <c r="I32" i="23" s="1"/>
  <c r="I43" i="23" s="1"/>
  <c r="I46" i="23" s="1"/>
  <c r="I47" i="23" s="1"/>
  <c r="I50" i="23" s="1"/>
  <c r="E32" i="23"/>
</calcChain>
</file>

<file path=xl/sharedStrings.xml><?xml version="1.0" encoding="utf-8"?>
<sst xmlns="http://schemas.openxmlformats.org/spreadsheetml/2006/main" count="1022" uniqueCount="666">
  <si>
    <t>nach Kostenberechnung</t>
  </si>
  <si>
    <t>Zeile [Z]</t>
  </si>
  <si>
    <t>4.1</t>
  </si>
  <si>
    <t>4.2</t>
  </si>
  <si>
    <t>4.3</t>
  </si>
  <si>
    <t>4.4</t>
  </si>
  <si>
    <t>4.5</t>
  </si>
  <si>
    <t>4.6</t>
  </si>
  <si>
    <t>4.7</t>
  </si>
  <si>
    <t>5.1</t>
  </si>
  <si>
    <t xml:space="preserve"> </t>
  </si>
  <si>
    <t>nach Kostenschätzung</t>
  </si>
  <si>
    <t>Honorarzone</t>
  </si>
  <si>
    <t>Höchstsatz</t>
  </si>
  <si>
    <t>Bewertungs-
merkmal</t>
  </si>
  <si>
    <t>(1-2)</t>
  </si>
  <si>
    <t>(5-6)</t>
  </si>
  <si>
    <t>4.01</t>
  </si>
  <si>
    <t>3.03</t>
  </si>
  <si>
    <t>3.02</t>
  </si>
  <si>
    <t>3.01</t>
  </si>
  <si>
    <t>2.03</t>
  </si>
  <si>
    <t>2.02</t>
  </si>
  <si>
    <t>2.01</t>
  </si>
  <si>
    <t>1.03</t>
  </si>
  <si>
    <t>1.02</t>
  </si>
  <si>
    <t>1.01</t>
  </si>
  <si>
    <t>h</t>
  </si>
  <si>
    <t>HOAI</t>
  </si>
  <si>
    <t>Einheit</t>
  </si>
  <si>
    <t>Menge</t>
  </si>
  <si>
    <t>4.03</t>
  </si>
  <si>
    <t>4.8</t>
  </si>
  <si>
    <t>5.2</t>
  </si>
  <si>
    <t xml:space="preserve">Die Leistung wird zugeordnet der Honorarzone: </t>
  </si>
  <si>
    <t xml:space="preserve">Summe der ermittelten Punktanzahl: </t>
  </si>
  <si>
    <t>Stundensätze für Leistungsänderungen (soweit nicht über HOAI zu vergüten)</t>
  </si>
  <si>
    <t>Ingenieur nach Ing.-Gesetz</t>
  </si>
  <si>
    <t>Techniker</t>
  </si>
  <si>
    <t>Zellverknüpfungen</t>
  </si>
  <si>
    <t>EUR</t>
  </si>
  <si>
    <t>Nebenkosten einschl. Reisekosten</t>
  </si>
  <si>
    <t>Ermittelte
Punktzahl</t>
  </si>
  <si>
    <t>3.1</t>
  </si>
  <si>
    <t xml:space="preserve">Summe </t>
  </si>
  <si>
    <t>5</t>
  </si>
  <si>
    <t>Summe über alle Leistungsphasen</t>
  </si>
  <si>
    <t>Grundleistungen</t>
  </si>
  <si>
    <t>Besondere Leistungen</t>
  </si>
  <si>
    <t>Nebenkosten</t>
  </si>
  <si>
    <t>MwSt.</t>
  </si>
  <si>
    <t xml:space="preserve">Bewertung </t>
  </si>
  <si>
    <t xml:space="preserve">
</t>
  </si>
  <si>
    <t>Zusätzliche Angaben zum Vertrag</t>
  </si>
  <si>
    <t>Fachlich Verantwortlicher</t>
  </si>
  <si>
    <t>Leistungsphasen</t>
  </si>
  <si>
    <t>5.3</t>
  </si>
  <si>
    <t>5.4</t>
  </si>
  <si>
    <t>Anrechenbare Kosten</t>
  </si>
  <si>
    <t>EURO</t>
  </si>
  <si>
    <t>gering</t>
  </si>
  <si>
    <t>durchschnittlich</t>
  </si>
  <si>
    <t>hoch</t>
  </si>
  <si>
    <t xml:space="preserve">Reisekosten </t>
  </si>
  <si>
    <t xml:space="preserve">Sonstige Vereinbarungen: </t>
  </si>
  <si>
    <t>zur Herbeiführung der Vergleichbarkeit der Angebote</t>
  </si>
  <si>
    <t>Stunden für Leistungsänderungen</t>
  </si>
  <si>
    <t>Summe fiktiver Aufwandsansatz</t>
  </si>
  <si>
    <t>EURO/h netto</t>
  </si>
  <si>
    <t>netto</t>
  </si>
  <si>
    <t xml:space="preserve">Zwischensumme </t>
  </si>
  <si>
    <t>Kosten 
EURO</t>
  </si>
  <si>
    <t>Honorar Min
EURO</t>
  </si>
  <si>
    <t>Honorar Max
EURO</t>
  </si>
  <si>
    <t>Ergebnis
EURO</t>
  </si>
  <si>
    <t>Zone 1 
Min
EURO</t>
  </si>
  <si>
    <t>Zone 2 
Min
EURO</t>
  </si>
  <si>
    <t>Zone 3 
Min
EURO</t>
  </si>
  <si>
    <t>Zellverknüpfung</t>
  </si>
  <si>
    <t>Hinweise zur Bedienung für den Bieter</t>
  </si>
  <si>
    <t>Wertung Honorarangebot über fiktiven Aufwandsansatz</t>
  </si>
  <si>
    <t>z.B. Mehrfertigungen</t>
  </si>
  <si>
    <t>(&lt;&gt; HT)</t>
  </si>
  <si>
    <t>Bieter:</t>
  </si>
  <si>
    <t>(= HT)</t>
  </si>
  <si>
    <t>(Keine Eingabe)</t>
  </si>
  <si>
    <t>(Eingabe mehrfach)</t>
  </si>
  <si>
    <t>(Ber.Honorar)</t>
  </si>
  <si>
    <t>Angaben zur Art des Honorars</t>
  </si>
  <si>
    <t>(Eingabe richtig)</t>
  </si>
  <si>
    <t>(Felder werden nur rot, wenn Vorgabe durch AG erfolgt ist)</t>
  </si>
  <si>
    <t>§ 7 (1)</t>
  </si>
  <si>
    <t/>
  </si>
  <si>
    <t>Entsprechend der Unverbindlichkeit der Honorarsätze kann vom Bieter eine Erhöhung oder Minderung des Honorars in Prozent angeboten werden.</t>
  </si>
  <si>
    <t>pauschal in Prozent des Nettohonorars:</t>
  </si>
  <si>
    <t>insgesamt pauschal in EURO:</t>
  </si>
  <si>
    <t>Ergänzende Vereinbarung zu den Nebenkosten</t>
  </si>
  <si>
    <t>Minderung des Basishonorars:</t>
  </si>
  <si>
    <t>zzgl. MwSt.</t>
  </si>
  <si>
    <t>Erhöhung des Basishonorars:</t>
  </si>
  <si>
    <t>Hinweise zur Bedienung für den Auftraggeber</t>
  </si>
  <si>
    <t>Fachbereich</t>
  </si>
  <si>
    <t>Finanzierung</t>
  </si>
  <si>
    <t>Bundesmaßnahme</t>
  </si>
  <si>
    <t>Straßenbau</t>
  </si>
  <si>
    <t>Anmerkung:</t>
  </si>
  <si>
    <t>1.1</t>
  </si>
  <si>
    <t>1.2</t>
  </si>
  <si>
    <t>2.1</t>
  </si>
  <si>
    <t>2.2</t>
  </si>
  <si>
    <r>
      <t>nach Kostenrahmen</t>
    </r>
    <r>
      <rPr>
        <sz val="8"/>
        <color theme="1"/>
        <rFont val="Arial"/>
        <family val="2"/>
      </rPr>
      <t xml:space="preserve"> (nur bei Straßenbau)</t>
    </r>
  </si>
  <si>
    <t>Bezeichnung Tabellenblatt:</t>
  </si>
  <si>
    <t>Teil</t>
  </si>
  <si>
    <t>A</t>
  </si>
  <si>
    <t>B</t>
  </si>
  <si>
    <t>E</t>
  </si>
  <si>
    <t>Honorarberechnung</t>
  </si>
  <si>
    <t>F</t>
  </si>
  <si>
    <t>G</t>
  </si>
  <si>
    <t>H</t>
  </si>
  <si>
    <t>Honorarabrechnung</t>
  </si>
  <si>
    <t>Teil A</t>
  </si>
  <si>
    <t>Teil B</t>
  </si>
  <si>
    <t>Teil E</t>
  </si>
  <si>
    <t>Teil F</t>
  </si>
  <si>
    <t>1.04</t>
  </si>
  <si>
    <t>1.05</t>
  </si>
  <si>
    <t>1.06</t>
  </si>
  <si>
    <t>2.04</t>
  </si>
  <si>
    <t>2.05</t>
  </si>
  <si>
    <t>2.06</t>
  </si>
  <si>
    <t>3.04</t>
  </si>
  <si>
    <t>3.05</t>
  </si>
  <si>
    <t>3.06</t>
  </si>
  <si>
    <t>StB-C1</t>
  </si>
  <si>
    <t>StB-D1</t>
  </si>
  <si>
    <t>Teil G</t>
  </si>
  <si>
    <t>-</t>
  </si>
  <si>
    <t>2.07</t>
  </si>
  <si>
    <t>2.08</t>
  </si>
  <si>
    <t>2.09</t>
  </si>
  <si>
    <t>2.10</t>
  </si>
  <si>
    <t>3.07</t>
  </si>
  <si>
    <t>3.08</t>
  </si>
  <si>
    <t>3.09</t>
  </si>
  <si>
    <t>3.10</t>
  </si>
  <si>
    <t>4.02</t>
  </si>
  <si>
    <t>4.04</t>
  </si>
  <si>
    <t>4.05</t>
  </si>
  <si>
    <t>Auftragsabwicklung</t>
  </si>
  <si>
    <t>beauf-tragt</t>
  </si>
  <si>
    <t>beauftragte Summe</t>
  </si>
  <si>
    <t>v.H.</t>
  </si>
  <si>
    <t>Honorarzone:</t>
  </si>
  <si>
    <t>Minderung/ Erhöhung des Basishonorars § 7 (1) HOAI</t>
  </si>
  <si>
    <t>a)</t>
  </si>
  <si>
    <t>b)</t>
  </si>
  <si>
    <t>c)</t>
  </si>
  <si>
    <t>d)</t>
  </si>
  <si>
    <t>e)</t>
  </si>
  <si>
    <t>f)</t>
  </si>
  <si>
    <t>g)</t>
  </si>
  <si>
    <t>h)</t>
  </si>
  <si>
    <t>i)</t>
  </si>
  <si>
    <t>j)</t>
  </si>
  <si>
    <t>Steuerung Arbeitsmappe:</t>
  </si>
  <si>
    <t>Ermittlung des Honorars</t>
  </si>
  <si>
    <t>Name</t>
  </si>
  <si>
    <t>Qualifikation</t>
  </si>
  <si>
    <t>Lph 1</t>
  </si>
  <si>
    <t>Hauptauftrag</t>
  </si>
  <si>
    <t>Bezeichnung</t>
  </si>
  <si>
    <t>Abrechnung</t>
  </si>
  <si>
    <t>Honorarsumme (kummulativ)</t>
  </si>
  <si>
    <t>bisher abgerechnet:</t>
  </si>
  <si>
    <t>Wertungssumme</t>
  </si>
  <si>
    <t>Honorar für die Besonderen Leistungen wird vereinbart in Höhe von</t>
  </si>
  <si>
    <t xml:space="preserve">Besondere Leistungen </t>
  </si>
  <si>
    <t>Die Grundleistungen werden bewertet mit:</t>
  </si>
  <si>
    <t>Honorar für Grundleistungen in Höhe von</t>
  </si>
  <si>
    <t>Auftragssumme</t>
  </si>
  <si>
    <t>Honorartafel</t>
  </si>
  <si>
    <t>[v.H.-Satz]</t>
  </si>
  <si>
    <t>mit konkretisierter Leistungsbeschreibung (kursiv)</t>
  </si>
  <si>
    <t>9.1</t>
  </si>
  <si>
    <t>9.2</t>
  </si>
  <si>
    <t>10.1</t>
  </si>
  <si>
    <t>10.2</t>
  </si>
  <si>
    <t>16.1</t>
  </si>
  <si>
    <t>16.2</t>
  </si>
  <si>
    <t>16.3</t>
  </si>
  <si>
    <t>17.1</t>
  </si>
  <si>
    <t>17.2</t>
  </si>
  <si>
    <t>Honorar für Grundleistungen und Besondere Leistungen in Höhe von</t>
  </si>
  <si>
    <t>Teilleistung &gt;0</t>
  </si>
  <si>
    <t>Lph 2</t>
  </si>
  <si>
    <t>Lph 3</t>
  </si>
  <si>
    <t>Lph 4</t>
  </si>
  <si>
    <t>Prozent</t>
  </si>
  <si>
    <t>Grundlst.</t>
  </si>
  <si>
    <t>Summe</t>
  </si>
  <si>
    <t>Landesmaßnahme / Dritte</t>
  </si>
  <si>
    <t>Es sind mehrere Personen für die Leistungsphasen fachlich verantwortlich.</t>
  </si>
  <si>
    <t>Maßnahme:</t>
  </si>
  <si>
    <t>Vergabenr.:</t>
  </si>
  <si>
    <t>Maßnahmennr:</t>
  </si>
  <si>
    <t>Angaben zur Maßnahme</t>
  </si>
  <si>
    <t>Projektgrundlagen</t>
  </si>
  <si>
    <r>
      <t>Bezeichnung Tabellenblatt</t>
    </r>
    <r>
      <rPr>
        <sz val="10"/>
        <color theme="1"/>
        <rFont val="Arial"/>
        <family val="2"/>
      </rPr>
      <t xml:space="preserve"> </t>
    </r>
    <r>
      <rPr>
        <sz val="8"/>
        <color theme="1"/>
        <rFont val="Arial"/>
        <family val="2"/>
      </rPr>
      <t>(mit Link)</t>
    </r>
  </si>
  <si>
    <t>Basissatz</t>
  </si>
  <si>
    <t>Angabe der Honorarzone</t>
  </si>
  <si>
    <t>Teil StB-C1</t>
  </si>
  <si>
    <t>Teil StB-D1</t>
  </si>
  <si>
    <t>Honorarübersicht</t>
  </si>
  <si>
    <t>3.2</t>
  </si>
  <si>
    <t>Bei dem Berechnungshonorar handelt es sich um ein</t>
  </si>
  <si>
    <t>Basishonorar für die Grundleistungen (100% des Leistungsbildes)</t>
  </si>
  <si>
    <t>(Honorar &lt;&gt; HT)</t>
  </si>
  <si>
    <t xml:space="preserve">Leistungsstufe/ Leistungsphase </t>
  </si>
  <si>
    <r>
      <rPr>
        <b/>
        <sz val="10"/>
        <color theme="1"/>
        <rFont val="Arial"/>
        <family val="2"/>
      </rPr>
      <t xml:space="preserve">Honorarzone: 
 </t>
    </r>
    <r>
      <rPr>
        <sz val="8"/>
        <color theme="1"/>
        <rFont val="Arial"/>
        <family val="2"/>
      </rPr>
      <t>siehe Teil B</t>
    </r>
  </si>
  <si>
    <t xml:space="preserve"> erbrachte Leistung
</t>
  </si>
  <si>
    <t>Teil dieser Angebotsabfrage, -erstellung und Abrechnung sind:</t>
  </si>
  <si>
    <t xml:space="preserve">  Honorarzone</t>
  </si>
  <si>
    <t>StB Besondere Lstg.</t>
  </si>
  <si>
    <t>10.3</t>
  </si>
  <si>
    <t>Honorar - Hauptauftrag</t>
  </si>
  <si>
    <t>Auszahlungsbetrag:</t>
  </si>
  <si>
    <t>Fachlich Verantwortliche für die Erbringung der vertraglichen Leistung:</t>
  </si>
  <si>
    <t>Vorläufiges Honorar</t>
  </si>
  <si>
    <r>
      <rPr>
        <b/>
        <sz val="12"/>
        <color theme="1"/>
        <rFont val="Arial"/>
        <family val="2"/>
      </rPr>
      <t xml:space="preserve">Grundleistungen Straßenbau
</t>
    </r>
    <r>
      <rPr>
        <sz val="8"/>
        <color theme="1"/>
        <rFont val="Arial"/>
        <family val="2"/>
      </rPr>
      <t xml:space="preserve">HOAI-Text gemäß Leistungsbild
</t>
    </r>
    <r>
      <rPr>
        <i/>
        <sz val="8"/>
        <color theme="1"/>
        <rFont val="Arial"/>
        <family val="2"/>
      </rPr>
      <t xml:space="preserve">
</t>
    </r>
  </si>
  <si>
    <t>Hochbau  Land</t>
  </si>
  <si>
    <t>Hochbau  Bund</t>
  </si>
  <si>
    <t>zuzüglich:</t>
  </si>
  <si>
    <t>abzüglich:</t>
  </si>
  <si>
    <t>Begründung:</t>
  </si>
  <si>
    <t>Ingenieurbauwerk m. großer Längenausdehnung unter gl. Bed.</t>
  </si>
  <si>
    <t>Inhalt</t>
  </si>
  <si>
    <t>Berechnung des Honorars</t>
  </si>
  <si>
    <t>Festlegung der Besonderen Leistungen Straßenbau</t>
  </si>
  <si>
    <t>Ermittlung der Honorarzone</t>
  </si>
  <si>
    <r>
      <rPr>
        <b/>
        <sz val="10"/>
        <color theme="1"/>
        <rFont val="Arial"/>
        <family val="2"/>
      </rPr>
      <t xml:space="preserve">GP </t>
    </r>
    <r>
      <rPr>
        <b/>
        <sz val="8"/>
        <color theme="1"/>
        <rFont val="Arial"/>
        <family val="2"/>
      </rPr>
      <t xml:space="preserve">
[EURO netto]</t>
    </r>
  </si>
  <si>
    <r>
      <rPr>
        <b/>
        <sz val="10"/>
        <color theme="1"/>
        <rFont val="Arial"/>
        <family val="2"/>
      </rPr>
      <t xml:space="preserve">EP  </t>
    </r>
    <r>
      <rPr>
        <b/>
        <sz val="8"/>
        <color theme="1"/>
        <rFont val="Arial"/>
        <family val="2"/>
      </rPr>
      <t xml:space="preserve">
[EURO netto]</t>
    </r>
  </si>
  <si>
    <t>zusätzliche Leistung</t>
  </si>
  <si>
    <t>6.1</t>
  </si>
  <si>
    <t>15.1</t>
  </si>
  <si>
    <t>15.2</t>
  </si>
  <si>
    <t>15.3</t>
  </si>
  <si>
    <t xml:space="preserve">Bewertung
</t>
  </si>
  <si>
    <t>Abrechnung des Honorars</t>
  </si>
  <si>
    <t>Orientie-rungswert</t>
  </si>
  <si>
    <t>4.06</t>
  </si>
  <si>
    <t>EP</t>
  </si>
  <si>
    <t>Leistungsstufen/ 
   Leistungsphasen</t>
  </si>
  <si>
    <t>Vertragsergänzung</t>
  </si>
  <si>
    <t>Honorar incl. Vertragsergänzungen</t>
  </si>
  <si>
    <t>Ergänzung 01</t>
  </si>
  <si>
    <t>Ergänzung 02</t>
  </si>
  <si>
    <t>Ergänzung 03</t>
  </si>
  <si>
    <t>Ergänzung 04</t>
  </si>
  <si>
    <t>Ergänzung 05</t>
  </si>
  <si>
    <t>Ergänzung 06</t>
  </si>
  <si>
    <t>Nr.</t>
  </si>
  <si>
    <t>incl. Stufenabruf Nr.:</t>
  </si>
  <si>
    <r>
      <t>Berechnung Basishonorar</t>
    </r>
    <r>
      <rPr>
        <sz val="10"/>
        <color theme="1"/>
        <rFont val="Arial"/>
        <family val="2"/>
      </rPr>
      <t xml:space="preserve"> </t>
    </r>
  </si>
  <si>
    <t>der Differenz z.oberen Honorarsatz der Honorartafel</t>
  </si>
  <si>
    <t>Folgende hier aufgeführten Kosten werden gesondert auf Einzelnachweis vergütet:</t>
  </si>
  <si>
    <t>Die Nebenkosten nach § 14 HOAI sind im Angebotsdokument anzugeben.</t>
  </si>
  <si>
    <t>Endgültiges Honorar (pauschal)</t>
  </si>
  <si>
    <t>Ortsbesichtigung</t>
  </si>
  <si>
    <t xml:space="preserve">Honorarabrechnung
</t>
  </si>
  <si>
    <t>Ermittlung der Bewertungspunkte 
nach Schwierigkeitsgrad gem. § 5 (1) HOAI</t>
  </si>
  <si>
    <t>4.10</t>
  </si>
  <si>
    <t>6.2</t>
  </si>
  <si>
    <t>11.1</t>
  </si>
  <si>
    <t>11.2</t>
  </si>
  <si>
    <t>11.3</t>
  </si>
  <si>
    <r>
      <t xml:space="preserve">Die Nebenkosten nach § 14 HOAI werden nicht gesondert erstattet. </t>
    </r>
    <r>
      <rPr>
        <sz val="8"/>
        <color theme="1"/>
        <rFont val="Arial"/>
        <family val="2"/>
      </rPr>
      <t>[ausgenommen Z 11.1]</t>
    </r>
  </si>
  <si>
    <t>16.4</t>
  </si>
  <si>
    <t>16.5</t>
  </si>
  <si>
    <t>16.6</t>
  </si>
  <si>
    <t>16.7</t>
  </si>
  <si>
    <t>16.8</t>
  </si>
  <si>
    <t>17.3</t>
  </si>
  <si>
    <t>Projektgrundlagen / Hinweise</t>
  </si>
  <si>
    <t>Grundleistungen Straßenbau</t>
  </si>
  <si>
    <t>17</t>
  </si>
  <si>
    <t>18.1</t>
  </si>
  <si>
    <t>18.2</t>
  </si>
  <si>
    <t>16.99</t>
  </si>
  <si>
    <r>
      <t>Angebotssumme</t>
    </r>
    <r>
      <rPr>
        <sz val="10"/>
        <color theme="1"/>
        <rFont val="Arial"/>
        <family val="2"/>
      </rPr>
      <t xml:space="preserve"> netto</t>
    </r>
    <r>
      <rPr>
        <sz val="8"/>
        <color theme="1"/>
        <rFont val="Arial"/>
        <family val="2"/>
      </rPr>
      <t xml:space="preserve"> </t>
    </r>
    <r>
      <rPr>
        <i/>
        <sz val="8"/>
        <color theme="1"/>
        <rFont val="Arial"/>
        <family val="2"/>
      </rPr>
      <t>[ Z 12 + Z 19 ]</t>
    </r>
  </si>
  <si>
    <t>Die Angebotssumme wird zur Ermittlung der Wertungsreihenfolge herangezogen; jedoch nicht Vertragsbestandteil!</t>
  </si>
  <si>
    <t xml:space="preserve">Technische Zeichner, sonst. Mitarbeiter </t>
  </si>
  <si>
    <t>(1-6 Punkte)</t>
  </si>
  <si>
    <t>3.11</t>
  </si>
  <si>
    <t>3.12</t>
  </si>
  <si>
    <t>3.13</t>
  </si>
  <si>
    <t>3.14</t>
  </si>
  <si>
    <t>3.15</t>
  </si>
  <si>
    <t>4.07</t>
  </si>
  <si>
    <t>4.08</t>
  </si>
  <si>
    <t>4.09</t>
  </si>
  <si>
    <t>4.11</t>
  </si>
  <si>
    <t>Hinweis:</t>
  </si>
  <si>
    <t xml:space="preserve">Für folgende Besondere Leistungen bei landschaftsplanerischen Leistungen liegen gesonderte Formblätter zur Leistungsbeschreibung, -bewertung und Honorarermittlung vor:
Faunistische Planungsraumanalyse,
Faunistischen Erhebungen,
Artenschutzbeitrag SAB / saP,
FFH-Verträglichkeitsprüfung </t>
  </si>
  <si>
    <r>
      <t xml:space="preserve">Summe Leistungsphase 1 </t>
    </r>
    <r>
      <rPr>
        <b/>
        <sz val="8"/>
        <color theme="1"/>
        <rFont val="Arial"/>
        <family val="2"/>
      </rPr>
      <t xml:space="preserve">(VHF max. 3,00 %) </t>
    </r>
  </si>
  <si>
    <t>1.07</t>
  </si>
  <si>
    <t xml:space="preserve">Abrechnungsstand vom: </t>
  </si>
  <si>
    <r>
      <t xml:space="preserve">
Zur Bearbeitung wird die Excel-Arbeitsmappenansicht „Normal“ empfohlen.
Eintragungen in </t>
    </r>
    <r>
      <rPr>
        <b/>
        <sz val="10"/>
        <color theme="1"/>
        <rFont val="Arial"/>
        <family val="2"/>
      </rPr>
      <t>Felder mit blauem Hintergrund und roter Umrandung</t>
    </r>
    <r>
      <rPr>
        <sz val="10"/>
        <color theme="1"/>
        <rFont val="Arial"/>
        <family val="2"/>
      </rPr>
      <t xml:space="preserve"> (gekennzeichnet mit seitlichem roten Pfeil) sind vom </t>
    </r>
    <r>
      <rPr>
        <b/>
        <sz val="10"/>
        <color theme="1"/>
        <rFont val="Arial"/>
        <family val="2"/>
      </rPr>
      <t>Auftraggeber</t>
    </r>
    <r>
      <rPr>
        <sz val="10"/>
        <color theme="1"/>
        <rFont val="Arial"/>
        <family val="2"/>
      </rPr>
      <t xml:space="preserve"> zwingend auszufüllen. 
Es wird empfohlen, nichtbenötigte Tabellenblätter auszublenden (</t>
    </r>
    <r>
      <rPr>
        <b/>
        <sz val="10"/>
        <color theme="1"/>
        <rFont val="Arial"/>
        <family val="2"/>
      </rPr>
      <t>nicht löschen!</t>
    </r>
    <r>
      <rPr>
        <sz val="10"/>
        <color theme="1"/>
        <rFont val="Arial"/>
        <family val="2"/>
      </rPr>
      <t xml:space="preserve">). Dies ist auch mit ganzen Zeilen oder Spalten möglich.
Beim Einfügen von zusätzlichen Zeilen mit Kontrollkästchen, müssen die Zellverknüpfungen manuel angepasst werden.
Bei mehreren Angebotsdateien ist die Bezeichnung der Honorarangebotsdatei manuell in das "Angebotsdokument" zu übertragen.
Um unbeabsichtigten Änderungen insbesondere in den Formeln vorzubeugen, wurden die Tabellenblätter geschützt. </t>
    </r>
  </si>
  <si>
    <t>4.9</t>
  </si>
  <si>
    <t>LPh 1 bis 9 (Teil A Z 5)</t>
  </si>
  <si>
    <t>Honorartafel nach §40 HOAI</t>
  </si>
  <si>
    <r>
      <t xml:space="preserve">
Zur Bearbeitung wird die Excel-Arbeitsmappenansicht „Normal“ empfohlen.
Eintragungen in </t>
    </r>
    <r>
      <rPr>
        <b/>
        <sz val="10"/>
        <color theme="1"/>
        <rFont val="Arial"/>
        <family val="2"/>
      </rPr>
      <t>Felder mit blauem Hintergrund</t>
    </r>
    <r>
      <rPr>
        <sz val="10"/>
        <color theme="1"/>
        <rFont val="Arial"/>
        <family val="2"/>
      </rPr>
      <t xml:space="preserve"> sind dem </t>
    </r>
    <r>
      <rPr>
        <b/>
        <sz val="10"/>
        <color theme="1"/>
        <rFont val="Arial"/>
        <family val="2"/>
      </rPr>
      <t>Auftraggeber</t>
    </r>
    <r>
      <rPr>
        <sz val="10"/>
        <color theme="1"/>
        <rFont val="Arial"/>
        <family val="2"/>
      </rPr>
      <t xml:space="preserve"> vorbehalten. Eintragungen des Bieters sind unzulässig.
Die in den </t>
    </r>
    <r>
      <rPr>
        <b/>
        <sz val="10"/>
        <color theme="1"/>
        <rFont val="Arial"/>
        <family val="2"/>
      </rPr>
      <t>Teilen D und E rot hinterlegten Felder</t>
    </r>
    <r>
      <rPr>
        <sz val="10"/>
        <color theme="1"/>
        <rFont val="Arial"/>
        <family val="2"/>
      </rPr>
      <t xml:space="preserve"> sind vom </t>
    </r>
    <r>
      <rPr>
        <b/>
        <sz val="10"/>
        <color theme="1"/>
        <rFont val="Arial"/>
        <family val="2"/>
      </rPr>
      <t xml:space="preserve">Bieter </t>
    </r>
    <r>
      <rPr>
        <sz val="10"/>
        <color theme="1"/>
        <rFont val="Arial"/>
        <family val="2"/>
      </rPr>
      <t>zwingend zu befüllen (gelbe Felder sind optional zu befüllen), der Eintrag von "0" ist regelmäßig zulässig. Werden die Felder befüllt, wechselt die Farbe auf gelb.
Auf die Folgen unvollständiger oder unzulässiger Eintragungen des Bieters, insbesondere entsprechend der §§ 56 und 57 VgV, die auch unterschwellig entsprechend Anwendung finden können, wird hiermit hingewiesen.
Bei mehreren Angebotsdateien ist die "</t>
    </r>
    <r>
      <rPr>
        <b/>
        <sz val="10"/>
        <color theme="1"/>
        <rFont val="Arial"/>
        <family val="2"/>
      </rPr>
      <t>Angebotssumme</t>
    </r>
    <r>
      <rPr>
        <sz val="10"/>
        <color theme="1"/>
        <rFont val="Arial"/>
        <family val="2"/>
      </rPr>
      <t xml:space="preserve"> brutto" in Teil E vom Bieter manuell in das "Angebotsdokument" zu übertragen. Es gelten die Einheitspreise in der Angebotsdatei.
Um unbeabsichtigten Änderungen insbesondere in den Formeln vorzubeugen, wurden die Tabellenblätter geschützt. </t>
    </r>
  </si>
  <si>
    <t>(Honorarangabe für Besondere Lst. Hochbau)</t>
  </si>
  <si>
    <t>Maßnahmennr</t>
  </si>
  <si>
    <t>Maßnahme</t>
  </si>
  <si>
    <t>Vergabenr</t>
  </si>
  <si>
    <t>Bieter</t>
  </si>
  <si>
    <t>Angebot</t>
  </si>
  <si>
    <t>Index</t>
  </si>
  <si>
    <t>1 Anechenbare Kosten</t>
  </si>
  <si>
    <t>2 Honorarzone</t>
  </si>
  <si>
    <t>4.9 Basishonorar für Grundleistungen</t>
  </si>
  <si>
    <t>5.1 Minderung des Basishonorars in v.H.</t>
  </si>
  <si>
    <t>5.2 Erhöhung des Basishonorars in v.H.</t>
  </si>
  <si>
    <t xml:space="preserve">6 Leistungsphase 1     mit v.H. </t>
  </si>
  <si>
    <t xml:space="preserve">6 Leistungsphase 1     </t>
  </si>
  <si>
    <t xml:space="preserve">6 Leistungsphase 2     mit v.H. </t>
  </si>
  <si>
    <t xml:space="preserve">6 Leistungsphase 2     </t>
  </si>
  <si>
    <t xml:space="preserve">6 Leistungsphase 3     mit v.H. </t>
  </si>
  <si>
    <t xml:space="preserve">6 Leistungsphase 3     </t>
  </si>
  <si>
    <t xml:space="preserve">6 Leistungsphase 4     mit v.H. </t>
  </si>
  <si>
    <t xml:space="preserve">6 Leistungsphase 4     </t>
  </si>
  <si>
    <t xml:space="preserve">6 Leistungsphase 5     mit v.H. </t>
  </si>
  <si>
    <t xml:space="preserve">6 Leistungsphase 5     </t>
  </si>
  <si>
    <t xml:space="preserve">6 Leistungsphase 6     mit v.H. </t>
  </si>
  <si>
    <t xml:space="preserve">6 Leistungsphase 6     </t>
  </si>
  <si>
    <t xml:space="preserve">6 Leistungsphase 7     mit v.H. </t>
  </si>
  <si>
    <t xml:space="preserve">6 Leistungsphase 7     </t>
  </si>
  <si>
    <t xml:space="preserve">6 Leistungsphase 8     mit v.H. </t>
  </si>
  <si>
    <t xml:space="preserve">6 Leistungsphase 8     </t>
  </si>
  <si>
    <t xml:space="preserve">6 Leistungsphase 9     mit v.H. </t>
  </si>
  <si>
    <t xml:space="preserve">6 Leistungsphase 9     </t>
  </si>
  <si>
    <t>8.5 Summe Honorar für anteilige Grundleistungen</t>
  </si>
  <si>
    <t>9.1 Summe Honorar für Besond. Leistungen (s.Teil C)</t>
  </si>
  <si>
    <t>9.2 Summe Grundhonorar und Besond. Leistungen</t>
  </si>
  <si>
    <t>10.2 Nebenkosten  in %</t>
  </si>
  <si>
    <t xml:space="preserve">10 Nebenkosten </t>
  </si>
  <si>
    <t>12 Auftragssumme netto</t>
  </si>
  <si>
    <t>13 Mehrwertsteuer in %</t>
  </si>
  <si>
    <t>13 Mehrwertsteuer</t>
  </si>
  <si>
    <t>14 Auftragsumme brutto</t>
  </si>
  <si>
    <t>20 Wertungssumme netto</t>
  </si>
  <si>
    <t>21 Mehrwertsteuer</t>
  </si>
  <si>
    <t>22 Wertungssumme brutto</t>
  </si>
  <si>
    <t>Bezeichnung Besond Lstg</t>
  </si>
  <si>
    <t>EP-Preis</t>
  </si>
  <si>
    <t>Netto-GP-Preis</t>
  </si>
  <si>
    <t>5.4 Basishonorar der Leistungsphasen</t>
  </si>
  <si>
    <t>Landschaftspflegerischer Begleitplan</t>
  </si>
  <si>
    <t xml:space="preserve">- frei - </t>
  </si>
  <si>
    <t>Fläche des Planungsgebietes</t>
  </si>
  <si>
    <t>ha</t>
  </si>
  <si>
    <r>
      <t xml:space="preserve">Fläche des Planungsgebietes, </t>
    </r>
    <r>
      <rPr>
        <sz val="10"/>
        <rFont val="Arial"/>
        <family val="2"/>
      </rPr>
      <t>welche der Honorarermittlung zugrunde gelegt wird</t>
    </r>
    <r>
      <rPr>
        <b/>
        <sz val="10"/>
        <rFont val="Arial"/>
        <family val="2"/>
      </rPr>
      <t>:</t>
    </r>
  </si>
  <si>
    <t>Ermittelte Fläche des Planungsgebietes</t>
  </si>
  <si>
    <t>Fläche</t>
  </si>
  <si>
    <t>Ermittlung der Fläche des Planungsgebietes</t>
  </si>
  <si>
    <t>nach § 31 HOAI</t>
  </si>
  <si>
    <t>Honorartafel zu § 31 - Landschaftspflegerischer Begleitplan</t>
  </si>
  <si>
    <t>Fläche in ha</t>
  </si>
  <si>
    <t>Zone 3 
Max
EURO</t>
  </si>
  <si>
    <r>
      <t>Honorarzone</t>
    </r>
    <r>
      <rPr>
        <b/>
        <sz val="8"/>
        <color theme="1"/>
        <rFont val="Arial"/>
        <family val="2"/>
      </rPr>
      <t xml:space="preserve"> </t>
    </r>
    <r>
      <rPr>
        <sz val="8"/>
        <color theme="1"/>
        <rFont val="Arial"/>
        <family val="2"/>
      </rPr>
      <t xml:space="preserve">gem. § 31 (3) HOAI </t>
    </r>
  </si>
  <si>
    <r>
      <t xml:space="preserve">durch Bepunktung </t>
    </r>
    <r>
      <rPr>
        <sz val="8"/>
        <color theme="1"/>
        <rFont val="Arial"/>
        <family val="2"/>
      </rPr>
      <t>gem. § 31 (4) und (5) HOAI</t>
    </r>
    <r>
      <rPr>
        <sz val="10"/>
        <color theme="1"/>
        <rFont val="Arial"/>
        <family val="2"/>
      </rPr>
      <t xml:space="preserve"> </t>
    </r>
  </si>
  <si>
    <t>bis zu 16 Punkte  = Honorarzone 1</t>
  </si>
  <si>
    <t>17 bis 30 Punkte  = Honorarzone 2</t>
  </si>
  <si>
    <t>31 bis 42 Punkte  = Honorarzone 3</t>
  </si>
  <si>
    <t>gering ausgeprägt, einheitlich</t>
  </si>
  <si>
    <t>schwach</t>
  </si>
  <si>
    <t>stark differenziert, kleinräumig</t>
  </si>
  <si>
    <t>stark gegliedert bzw. intensiv</t>
  </si>
  <si>
    <t>umfangreich und vielgestaltig</t>
  </si>
  <si>
    <t>Ökologisch bedeutsame Strukturen und Schutzgebiete</t>
  </si>
  <si>
    <t>Landschaftsbild und Erholungsnutzung</t>
  </si>
  <si>
    <t>Nutzungsansprüche</t>
  </si>
  <si>
    <t xml:space="preserve">Anforderungen an die Gestaltung von Landschaft und Freiraum
</t>
  </si>
  <si>
    <t>Empfindlichkeit gegenüber Umweltbelastungen und Beeinträchtigungen von Natur und Landschaft</t>
  </si>
  <si>
    <t>(1-9 Punkte)</t>
  </si>
  <si>
    <t>Potenzielle Beeinträchtigungsintensität der Maßnahme</t>
  </si>
  <si>
    <t>(1-3)</t>
  </si>
  <si>
    <t>(3-4)</t>
  </si>
  <si>
    <t>(4-6)</t>
  </si>
  <si>
    <t>(7-9)</t>
  </si>
  <si>
    <t>Der Honorarermittlung wird die Fläche des Planungsgebietes zugrunde gelegt.</t>
  </si>
  <si>
    <t>Diese beträgt gemäß Anlage Nr.</t>
  </si>
  <si>
    <t>Bearbeitung</t>
  </si>
  <si>
    <t>ohne stufenweise Bearbeitung des LBP</t>
  </si>
  <si>
    <t>Die Leistungen der Entwurfs- und Genehmigungsplanung des LBP werden nicht in Stufen bearbeitet, sondern als eigenständiger LBP mit allen Grundleistungen nach § 26 (1) HOAI mit max.100 % vergeben.</t>
  </si>
  <si>
    <t>LBP mit stufenweiser Bearbeitung</t>
  </si>
  <si>
    <t>LBP ohne stufenweise Bearbeitung</t>
  </si>
  <si>
    <t>Leistungsphase 1: Klären der Aufgabenstellung und Ermitteln des Leistungsumfangs</t>
  </si>
  <si>
    <t>Leistungsphase 2: Ermitteln und Bewerten der Planungsgrundlagen / Grundlagenermittlung</t>
  </si>
  <si>
    <t xml:space="preserve">Zusammenstellen und Prüfen der vom Auftraggeber zur Verfügung </t>
  </si>
  <si>
    <t>gestellten planungsrelevanten Unterlagen</t>
  </si>
  <si>
    <t xml:space="preserve">Abgrenzen des Planungsgebiets anhand der planungsrelevanten </t>
  </si>
  <si>
    <t>Funktionen</t>
  </si>
  <si>
    <t>Konkretisieren weiteren Bedarfs an Daten und Unterlagen</t>
  </si>
  <si>
    <t xml:space="preserve">Beraten zum Leistungsumfang für ergänzende Untersuchungen und </t>
  </si>
  <si>
    <t>Fachleistungen</t>
  </si>
  <si>
    <t>sonstigen Fachbeiträge</t>
  </si>
  <si>
    <t xml:space="preserve">Aufstellen eines verbindlichen Arbeitsplans unter Berücksichtigung der </t>
  </si>
  <si>
    <t>in Abstimmung mit dem Auftraggeber</t>
  </si>
  <si>
    <t>zum Abschätzen der erforderlichen Leistung</t>
  </si>
  <si>
    <t>Erforderliche Kartierungen und sonstige notwendige Untersuchungen im Hinblick auf das Planungsziel sind vorzuschlagen; Abstimmen mit dem Auftraggeber</t>
  </si>
  <si>
    <t>Abgrenzen des Planungsgebietes anhand der planungsrelevanten Funktionen und Strukturen des Naturhaushalts und Landschaftsbildes</t>
  </si>
  <si>
    <t>Auswerten der Unterlagen auf maßgebliche Funktionen und Strukturen des Naturhaushalts und Landschaftsbildes</t>
  </si>
  <si>
    <t>Übernahme relevanter Arten aus der faunistischen Planungsraumanalyse</t>
  </si>
  <si>
    <t>überschlägiges Erfassen der Projektmerkmale und relevanten Wirkfaktoren</t>
  </si>
  <si>
    <t>Hierzu gehören insbesondere folgende vorliegenden Unterlagen:</t>
  </si>
  <si>
    <t>Umweltverträglichkeitsstudie</t>
  </si>
  <si>
    <t>Faunistische Planungsraumanalyse</t>
  </si>
  <si>
    <t>Kartierungen</t>
  </si>
  <si>
    <t>Natura 2000-relevante Unterlagen, z.B. FFH-Verträglichkeitsprüfungen</t>
  </si>
  <si>
    <t>örtliche und überörtliche Planungen und Untersuchungen</t>
  </si>
  <si>
    <t>thematische Karten, Luftbilder und sonstige Daten</t>
  </si>
  <si>
    <t>Planungen Dritter</t>
  </si>
  <si>
    <t>Prüfen der Unterlagen hinsichtlich ihrer Eignung für die Planung</t>
  </si>
  <si>
    <r>
      <t xml:space="preserve">Summe Leistungsphase 2 </t>
    </r>
    <r>
      <rPr>
        <b/>
        <sz val="8"/>
        <color theme="1"/>
        <rFont val="Arial"/>
        <family val="2"/>
      </rPr>
      <t>(VHF max. 37,00 %)</t>
    </r>
  </si>
  <si>
    <t>jeweils einschließlich des rechtlichen Schutzstatus und fachplanerischer Festsetzungen und Ziele für die Naturgüter auf Grundlage vorhandener Unterlagen und örtlicher Erhebungen</t>
  </si>
  <si>
    <t xml:space="preserve">Bestandsaufnahme: Erfassen von Natur und Landschaft </t>
  </si>
  <si>
    <t>Das Erfassen von Natur und Landschaft ist unter Berücksichtigung der rechtlichen Anforderungen sowie des aktuellen wissenschaftlichen Erkenntnisstandes vorzunehmen. 
Hierzu sind regelmäßig Erhebungen als Besondere Leistungen erforderlich.</t>
  </si>
  <si>
    <t>Bestandsbewertung:</t>
  </si>
  <si>
    <t>aa) Bewerten der Leistungsfähigkeit und Empfindlichkeit des Natur-haushalts und des Landschaftsbildes nach den Zielen und Grundsätzen des Naturschutzes und der Landschaftspflege</t>
  </si>
  <si>
    <t>innerhalb der abgegrenzten Bezugsräume</t>
  </si>
  <si>
    <t>bb) Bewerten der vorhandenen Beeinträchtigungen von Natur und Landschaft (Vorbelastung)</t>
  </si>
  <si>
    <t>cc) Zusammenfassendes Darstellen der Ergebnisse als Grundlage für die Erörterung mit dem Auftraggeber</t>
  </si>
  <si>
    <t>Für die Erörterung mit dem Auftraggeber sind die Ergebnisse der Bestandserhebung und –bewertung in Text und Karte als vorläufige Fassung zusammenzufassend darzustellen.</t>
  </si>
  <si>
    <t>Durchführen einer Planungsraumanalyse zur Auswahl der planungsrelevanten Funktionen und Strukturen des Naturhaushalts und Landschaftsbildes sowie zur Bestimmung eines bzw. Abgrenzung mehrerer Bezugsräume gem. RLBP.</t>
  </si>
  <si>
    <t>Ermitteln und Dokumentieren der für den jeweiligen Bezugsraum relevanten Funktionen und Strukturen des Naturhaushaltes und Landschaftsbildes.</t>
  </si>
  <si>
    <t xml:space="preserve">Die in der Planungsraumanalyse festgelegten Bezugsräume und planungsrelevanten Funktionen und Strukturen sind im Rahmen der Bestandserfassung und -bewertung zu konkretisieren und ggf. anzupassen. </t>
  </si>
  <si>
    <t>Die Bestandserfassung beschränkt sich auf die planungsrelevanten Funktionen und Strukturen des Naturhaushalts und Landschaftsbildes, auf die sich das Straßenbauvorhaben auswirken wird.</t>
  </si>
  <si>
    <t>Grundlage hierfür sind:</t>
  </si>
  <si>
    <t>Relief, Geländegestalt, Gestein, Boden, oberirdische Gewässer, Grundwasser, Geländeklima</t>
  </si>
  <si>
    <t>Biotoptypen (entsprechend der Biotoptypkartierung Bayern) einschließlich der Lebensraumtypen gemäß Anhang I  der FFH-Richtlinie</t>
  </si>
  <si>
    <t>Landschaftsbild und Landschaftsstruktur</t>
  </si>
  <si>
    <t>geschützte und sonstige wertvolle Teile von Natur und Landschaft</t>
  </si>
  <si>
    <t>kulturgeschichtlich bedeutsame Objekte</t>
  </si>
  <si>
    <t>vorhandene Nutzungen und Vorhaben</t>
  </si>
  <si>
    <t>Freiraumnutzung und Ortsstruktur im besiedelten Bereich</t>
  </si>
  <si>
    <t>die für die Erholung i.S.d. BNatSchG relevante Infrastruktur</t>
  </si>
  <si>
    <t>Flächendeckende Erfassung der Biotop- und Nutzungstypen im Planungsgebiet, Erfassungsgenauigkeit Maßstab 1:5.000 (entspricht der 2. Gliederungsebene der Biotopwertliste zur BayKompV)</t>
  </si>
  <si>
    <t>Leistungsphase 3: Vorläufige Fassung</t>
  </si>
  <si>
    <r>
      <t xml:space="preserve">Summe Leistungsphase 3 </t>
    </r>
    <r>
      <rPr>
        <b/>
        <sz val="8"/>
        <color theme="1"/>
        <rFont val="Arial"/>
        <family val="2"/>
      </rPr>
      <t xml:space="preserve">(VHF max. 50,00 %) </t>
    </r>
  </si>
  <si>
    <t>Konfliktanalyse entsprechend der erforderlichen Detailschärfe:</t>
  </si>
  <si>
    <t>Ermitteln und Bewerten der durch das Vorhaben zu erwartenden Beeinträchtigungen des Naturhaushalts und des Landschaftsbildes nach Art, Umfang, Ort und zeitlichem Ablauf</t>
  </si>
  <si>
    <t>* von der VHF abweichende Bewertung mit 6,0 % da keine Bearbeitung in Stufen erfolgt. Bewertung gem. § 26 (1)  HOAI</t>
  </si>
  <si>
    <t>Ermitteln und Bewerten der Wirkungen des Vorhabens auf die planungsrelevanten Funktionen und Strukturen des Naturhaushalts und Landschaftsbildes einschließlich der Erholungseignung der Landschaft.</t>
  </si>
  <si>
    <t>Ermitteln der Intensität der Beeinträchtigungen durch das Vorhaben für jeden Bezugsraum im Sinne der Eingriffsregelung nach dem BNatSchG in Verbindung mit den landesrechtlichen Regelungen</t>
  </si>
  <si>
    <t>Konfliktminderung entsprechend der erforderlichen Detailschärfe:</t>
  </si>
  <si>
    <t>Erarbeiten von Lösungen zur Vermeidung oder Verminderung erheblicher Beeinträchtigungen des Naturhaushalts und des Landschaftsbildes in Abstimmung mit den an der Planung fachlich Beteiligten</t>
  </si>
  <si>
    <t>* von der VHF abweichende Bewertung mit 11,75 % da keine Bearbeitung in Stufen erfolgt. Bewertung gem. § 26 (1) HOAI</t>
  </si>
  <si>
    <t>Erarbeiten von Lösungen und Maßnahmen zur Vermeidung oder Verminderung erheblicher Beeinträchtigungen des Naturhaushalts und des Landschaftsbildes einschließlich der Erholungseignung der Landschaft</t>
  </si>
  <si>
    <t>Übernahme von Maßnahmen zur Schadensbegrenzung aus der ggf. zugehörigen 
FFH-Verträglichkeitsprüfung sowie von artenschutzrechtlich begründeten Vermeidungsmaßnahmen aus dem Artenschutzbeitrag.</t>
  </si>
  <si>
    <t>Abstimmen des Vermeidungskonzeptes mit den an der Planung fachlich Beteiligten, insbes. dem Straßenentwurf.</t>
  </si>
  <si>
    <t xml:space="preserve">Ermitteln der unvermeidbaren Beeinträchtigungen entsprechend der </t>
  </si>
  <si>
    <t>erforderlichen Detailschärfe</t>
  </si>
  <si>
    <t>* von der VHF abweichende Bewertung mit 3,5 % da keine Bearbeitung in Stufen erfolgt. Bewertung gem. § 26 (1)  HOAI</t>
  </si>
  <si>
    <t>Ermitteln der unvermeidbaren Beeinträchtigungen planungsrelevanter Funktionen und Strukturen des Naturhaushalts und Landschaftsbildes für jeden Bezugsraum nach Art, Umfang, Ort und zeitlichem Ablauf und Bewerten in Bezug auf ihre Erheblichkeit</t>
  </si>
  <si>
    <t xml:space="preserve">Erarbeiten und Begründen von Maßnahmen des Naturschutzes und der </t>
  </si>
  <si>
    <t>Landschaftspflege, insbesondere Ausgleichs-, Ersatz- und Vermeidungsmaßnahmen sowie von Angaben zur Unterhaltung dem Grunde nach und Vorschläge zur rechtlichen Sicherung von Ausgleichs- und Ersatzmaßnahmen in der erforderlichen Detailschärfe.</t>
  </si>
  <si>
    <t>* von der VHF abweichende Bewertung mit 15,5 % da keine Bearbeitung in Stufen erfolgt. Bewertung gem.  § 26 (1) HOAI</t>
  </si>
  <si>
    <t>Erarbeiten und Begründen von Maßnahmen des Naturschutzes und der Landschaftspflege und Entwickeln der projektbezogenen Ziele der Kompensation mit Blick auf die betroffenen Bezugsräume:</t>
  </si>
  <si>
    <t>Ableiten vorrangig wiederherzustellender Funktionen und Strukturen</t>
  </si>
  <si>
    <t xml:space="preserve">Entwickeln des integrierten Zielkonzepts unter Berücksichtigung der Ziele der Landschaftsplanung sowie ggf. der Vorgaben der FFH-Verträglichkeitsprüfung und des Artenschutzbeitrags </t>
  </si>
  <si>
    <t>Definieren von Maßnahmenräumen</t>
  </si>
  <si>
    <t>Erarbeiten und Begründen von Maßnahmen des Naturschutzes und der Landschaftspflege, insbesondere Ausgleichs-, Ersatz- und Vermeidungsmaßnahmen nach Art, Umfang, Lage und zeitlicher Abfolge</t>
  </si>
  <si>
    <t>Angaben zu Art, Turnus und Dauer der Pflege- und Unterhaltung der Maßnahmen</t>
  </si>
  <si>
    <t>Abstimmen des Maßnahmenkonzepts sowie der möglichen Maßnahmenarten und der räumlichen Bindung mit den zuständigen Fachbehörden</t>
  </si>
  <si>
    <t xml:space="preserve">Integrieren von Maßnahmen aufgrund des Natura 2000-Gebietsschutzes </t>
  </si>
  <si>
    <t>sowie aufgrund der Vorschriften zum besonderen Artenschutz und anderer Umweltfachgesetze auf Grundlage vorhandener Unterlagen und Erarbeiten eines Gesamtkonzepts</t>
  </si>
  <si>
    <t>* von der VHF Abweichende Bewertung mit 2,25 % da keine Bearbeitung in Stufen erfolgt. Bewertung gem.  § 26 (1) HOAI</t>
  </si>
  <si>
    <t>Vergleichendes Gegenüberstellen von unvermeidbaren Beeinträchtigungen und von Maßnahmen zu deren Ausgleich und Ersatz einschließlich Darstellen verbleibender, nicht ausgleichbarer oder ersetzbarer Beeinträchtigungen</t>
  </si>
  <si>
    <t xml:space="preserve">Vergleichendes Gegenüberstellen von unvermeidbaren Beeinträchtigungen </t>
  </si>
  <si>
    <t>und Ausgleich und Ersatz einschließlich Darstellen verbleibender, nicht ausgleichbarer oder ersetzbarer Beeinträchtigungen entsprechend der erforderlichen Detailschärfe</t>
  </si>
  <si>
    <t>* von der VHF abweichende Bewertung mit 2,25 % da keine Bearbeitung in Stufen erfolgt. Bewertung gem.  § 26 (1) HOAI</t>
  </si>
  <si>
    <t>Kostenermittlung nach Vorgaben des Auftraggebers</t>
  </si>
  <si>
    <t>Kostenermittlung nach AKVS. Dabei sind die Einzelpositionen der Kostenermittlung darzustellen</t>
  </si>
  <si>
    <t xml:space="preserve">Zusammenfassendes Darstellen der Ergebnisse in Text und Karte in der </t>
  </si>
  <si>
    <t>* von der VHF abweichende Bewertung mit 3,75 % da keine Bearbeitung in Stufen erfolgt. Bewertung gem.  § 26 (1) HOAI</t>
  </si>
  <si>
    <t>Plandarstellung im Maßnahmenplan entspricht den Maßnahmenkonzepten</t>
  </si>
  <si>
    <t>Zusammenfassendes Darstellen der Ergebnisse von Konfliktanalyse und Konfliktminderung, der unvermeidbaren Beeinträchtigungen, der Maßnahmen zum Ausgleich und Ersatz sowie der verbleibenden, nicht ausgleichbaren oder ersetzbaren Beeinträchtigungen als vorläufige Fassung in Text und Karte.</t>
  </si>
  <si>
    <t>Kennzeichnen der Textpassagen, die in den Erläuterungsbericht nach RE übernommen werden sollen</t>
  </si>
  <si>
    <t xml:space="preserve">Mitwirken bei der Abstimmung mit der für Naturschutz und </t>
  </si>
  <si>
    <t>Landschaftspflege zuständigen Behörde</t>
  </si>
  <si>
    <t>ggf. unter Hinzuziehung weiterer Träger öffentlicher Belange</t>
  </si>
  <si>
    <t>Abstimmen der Vorläufigen Fassung mit dem Auftraggeber</t>
  </si>
  <si>
    <t>Leistungsphase 4: Abgestimmte Fassung</t>
  </si>
  <si>
    <r>
      <t>Summe Leistungsphase 4</t>
    </r>
    <r>
      <rPr>
        <b/>
        <sz val="8"/>
        <color theme="1"/>
        <rFont val="Arial"/>
        <family val="2"/>
      </rPr>
      <t xml:space="preserve"> (VHF max. 10,00 %) </t>
    </r>
  </si>
  <si>
    <t xml:space="preserve">Darstellen des Landschaftspflegerischen Begleitplans in der mit dem </t>
  </si>
  <si>
    <t>Auftraggeber abgestimmten Fassung in Text und Karte.</t>
  </si>
  <si>
    <t>Einarbeiten der Änderungen gem. dem Ergebnis der Abstimmung mit der für Naturschutz und Landschaftspflege zuständigen Behörde.</t>
  </si>
  <si>
    <t>Einarbeiten von Prüfanmerkungen des Auftraggebers in die vorläufige Fassung.</t>
  </si>
  <si>
    <t>Die endgültige Planfassung besteht aus</t>
  </si>
  <si>
    <t>Text</t>
  </si>
  <si>
    <t>Bestands- und Konfliktplan, ggf. Bestandübersichtsplan</t>
  </si>
  <si>
    <t>Maßnahmenübersichtsplan</t>
  </si>
  <si>
    <t>Maßnahmenplan im Maßstab des straßenbautechnischen Entwurfes in parzellenscharfer Darstellung</t>
  </si>
  <si>
    <t>Maßnahmenverzeichnis nach R LBP, Muster „Maßnahmenblatt Komplex- oder Einzelmaßnahmen“</t>
  </si>
  <si>
    <t>Kostenermittlung landschaftspflegerischer Maßnahmen nach AKVS</t>
  </si>
  <si>
    <t>Abschlussbesprechung und Übergabe der endgültigen Fassung des LBP in der vertraglich vereinbarten Form</t>
  </si>
  <si>
    <t>StB-C2</t>
  </si>
  <si>
    <t>Festlegung der Grundleistungen Straßenbau mit Stufen</t>
  </si>
  <si>
    <t>Festlegung der Grundleistungen Straßenbau ohne Stufen</t>
  </si>
  <si>
    <r>
      <t xml:space="preserve">Summe der Grundleistungen über alle Leistungsphasen 
</t>
    </r>
    <r>
      <rPr>
        <b/>
        <sz val="8"/>
        <color theme="1"/>
        <rFont val="Arial"/>
        <family val="2"/>
      </rPr>
      <t xml:space="preserve">(HOAI max. 100 %) </t>
    </r>
  </si>
  <si>
    <t>Teil StB-C2</t>
  </si>
  <si>
    <t>StB Grundleistung oSt</t>
  </si>
  <si>
    <t>StB Grundleistung mSt</t>
  </si>
  <si>
    <t>Grundleistungen für den LBP zur Entwurfsplanung</t>
  </si>
  <si>
    <t>Konfliktanalyse:</t>
  </si>
  <si>
    <t>Konfliktminderung:</t>
  </si>
  <si>
    <t>Ermitteln der unvermeidbaren Beeinträchtigungen</t>
  </si>
  <si>
    <t>Landschaftspflege, insbesondere Ausgleichs-, Ersatz- und Vermeidungsmaßnahmen sowie von Angaben zur Unterhaltung dem Grunde nach und Vorschläge zur rechtlichen Sicherung von Ausgleichs- und Ersatzmaßnahmen</t>
  </si>
  <si>
    <t>und Ausgleich und Ersatz einschließlich Darstellen verbleibender, nicht ausgleichbarer oder ersetzbarer Beeinträchtigungen</t>
  </si>
  <si>
    <r>
      <t xml:space="preserve">Summe Leistungsphase 3 </t>
    </r>
    <r>
      <rPr>
        <b/>
        <sz val="8"/>
        <color theme="1"/>
        <rFont val="Arial"/>
        <family val="2"/>
      </rPr>
      <t xml:space="preserve">(VHF max. 42,00 %) </t>
    </r>
  </si>
  <si>
    <t>Grundleistungen für den LBP zur Genehmigungsplanung</t>
  </si>
  <si>
    <r>
      <t xml:space="preserve">Summe Leistungsphase 4 </t>
    </r>
    <r>
      <rPr>
        <b/>
        <sz val="8"/>
        <color theme="1"/>
        <rFont val="Arial"/>
        <family val="2"/>
      </rPr>
      <t xml:space="preserve">(VHF max. 10,00 %) </t>
    </r>
  </si>
  <si>
    <r>
      <t xml:space="preserve">Summe Leistungsphase 3 </t>
    </r>
    <r>
      <rPr>
        <b/>
        <sz val="8"/>
        <color theme="1"/>
        <rFont val="Arial"/>
        <family val="2"/>
      </rPr>
      <t>(VHF max. 18,00 %)</t>
    </r>
    <r>
      <rPr>
        <b/>
        <sz val="10"/>
        <color theme="1"/>
        <rFont val="Arial"/>
        <family val="2"/>
      </rPr>
      <t xml:space="preserve"> </t>
    </r>
  </si>
  <si>
    <t>Ergebnisse in Text und Karte entsprechend der Detailschärfe der Genehmigungsplanung</t>
  </si>
  <si>
    <t xml:space="preserve">Überarbeiten und ergänzen der zusammenfassenden Darstellung der </t>
  </si>
  <si>
    <t xml:space="preserve">Überarbeiten der vergleichenden Gegenüberstellung von unvermeidbaren </t>
  </si>
  <si>
    <t>Beeinträchtigungen und Ausgleich und Ersatz einschließlich Darstellen verbleibender, nicht ausgleichbarer oder ersetzbarer Beeinträchtigungen entsprechend der Detailschärfe der Genehmigungsplanung.</t>
  </si>
  <si>
    <t xml:space="preserve">Überarbeiten der Integration der Maßnahmen aufgrund des </t>
  </si>
  <si>
    <t>Natura 2000-Gebietsschutzes sowie aufgrund der Vorschriften zum besonderen Artenschutz und anderer Umweltfachgesetze auf Grundlage vorhandener Unterlagen und Erarbeiten eines Gesamtkonzepts</t>
  </si>
  <si>
    <t>Landschaftspflege, insbesondere Ausgleichs-, Ersatz- und Gestaltungsmaßnahmen sowie von Angaben zur Unterhaltung dem Grunde nach und Vorschläge zur rechtlichen Sicherung von Ausgleichs- und Ersatzmaßnahmen</t>
  </si>
  <si>
    <t xml:space="preserve">Überarbeiten der Ermittlung der unvermeidbaren Beeinträchtigungen </t>
  </si>
  <si>
    <t>entsprechend der Detailschärfe der Genehmigungsplanung</t>
  </si>
  <si>
    <t xml:space="preserve">Überarbeiten der Konfliktminderung entsprechend der Detailschärfe der </t>
  </si>
  <si>
    <t>Genehmigungsplanung:
Erarbeiten von Lösungen zur Vermeidung oder Verminderung erheblicher Beeinträchtigungen des Naturhaushalts und des Landschaftsbildes in Abstimmung mit den an der Planung fachlich Beteiligten</t>
  </si>
  <si>
    <t xml:space="preserve">Überarbeiten der Konfliktanalyse entsprechend der Detailschärfe der </t>
  </si>
  <si>
    <t>Genehmigungsplanung:
Ermitteln und Bewerten der durch das Vorhaben zu erwartenden Beeinträchtigungen des Naturhaushalts und des Landschaftsbildes nach Art, Umfang, Ort und zeitlichem Ablauf</t>
  </si>
  <si>
    <r>
      <t xml:space="preserve">Summe der Grundleistungen über alle Leistungsphasen 
</t>
    </r>
    <r>
      <rPr>
        <b/>
        <sz val="8"/>
        <color theme="1"/>
        <rFont val="Arial"/>
        <family val="2"/>
      </rPr>
      <t xml:space="preserve">(VHF max. 120,00 %) </t>
    </r>
  </si>
  <si>
    <r>
      <t xml:space="preserve">Summe Grundleistungen LBP zur Entwurfsplanung </t>
    </r>
    <r>
      <rPr>
        <b/>
        <sz val="8"/>
        <color theme="1"/>
        <rFont val="Arial"/>
        <family val="2"/>
      </rPr>
      <t>(VHF max. 92 %)</t>
    </r>
  </si>
  <si>
    <r>
      <t xml:space="preserve">Summe über Grundleistungen LBP zur Genehmigungsplanung </t>
    </r>
    <r>
      <rPr>
        <b/>
        <sz val="8"/>
        <color theme="1"/>
        <rFont val="Arial"/>
        <family val="2"/>
      </rPr>
      <t>(VHF max. 28,00)</t>
    </r>
  </si>
  <si>
    <t xml:space="preserve">Summe 4. Weitere Besondere Leistungen </t>
  </si>
  <si>
    <t>4. Weitere Besondere Leistungen bei landschaftsplanerischen Leistungen</t>
  </si>
  <si>
    <t>1.08</t>
  </si>
  <si>
    <t>1.09</t>
  </si>
  <si>
    <t>1.10</t>
  </si>
  <si>
    <t>1.11</t>
  </si>
  <si>
    <t>1.12</t>
  </si>
  <si>
    <t xml:space="preserve">Vorabstimmungen mit Planungsbeteiligten und </t>
  </si>
  <si>
    <t>1. Leistungen zur Verfahrens- und Projektsteuerung sowie zur Qualitätssicherung</t>
  </si>
  <si>
    <t>Terminplänen</t>
  </si>
  <si>
    <t xml:space="preserve">Aufstellen und Überwachen von integrierten </t>
  </si>
  <si>
    <t xml:space="preserve">Vor- und Nachbereiten von planungsbezogenen </t>
  </si>
  <si>
    <t>Sitzungen</t>
  </si>
  <si>
    <t>Koordinieren von Planungsbeteiligten</t>
  </si>
  <si>
    <t>Moderation von Planungsverfahren</t>
  </si>
  <si>
    <t xml:space="preserve">Ausarbeiten von Leistungskatalogen für Leistungen </t>
  </si>
  <si>
    <t>Dritter</t>
  </si>
  <si>
    <t xml:space="preserve">Mitwirken bei Vergabeverfahren für Leistungen </t>
  </si>
  <si>
    <t>Dritter  
(Einholung von Angeboten, Vergabevorschläge)</t>
  </si>
  <si>
    <t xml:space="preserve">Stellungnahmen zu Einzelvorhaben während der </t>
  </si>
  <si>
    <t>Planaufstellung</t>
  </si>
  <si>
    <t>Mitwirken beim Ermitteln von Fördermöglichkeiten</t>
  </si>
  <si>
    <t>Fachbehörden 
z.B. Scoping-Termine</t>
  </si>
  <si>
    <t xml:space="preserve">Summe 1. Leistungen zur Verfahrens- und Projektsteuerung </t>
  </si>
  <si>
    <t>2. Leistungen zur Vorbereitung und inhaltlichen Ergänzung</t>
  </si>
  <si>
    <t xml:space="preserve">Summe 2. Leistungen zur Vorbereitung und inhaltlichen Ergänzung </t>
  </si>
  <si>
    <t>Erstellen digitaler Geländemodelle</t>
  </si>
  <si>
    <t>Digitalisieren von Unterlagen</t>
  </si>
  <si>
    <t>Anpassen von Datenformaten</t>
  </si>
  <si>
    <t xml:space="preserve">Erarbeiten einer einheiltichen Planungsgrundlage </t>
  </si>
  <si>
    <t>aus unterschiedlichen Unterlagen</t>
  </si>
  <si>
    <t xml:space="preserve">Erstellen von Beiplänen (Themenkarten), </t>
  </si>
  <si>
    <t>z. B. für Verkehr, Infrastruktureinrichtungen, Flurbereinigungen, Grundbesitzkarten und Gütekarten unter Berücksichtigung der Pläne anderer an der Planung fachlich Beteiligter</t>
  </si>
  <si>
    <t>Modelle</t>
  </si>
  <si>
    <t xml:space="preserve">Erstellen zusätzlicher Hilfsmittel der Darstellung </t>
  </si>
  <si>
    <t>z.B. Fotomontagen, 3D-Darstellungen, Videopräsentationen</t>
  </si>
  <si>
    <t>3. Verfahrensbegleitende Leistungen</t>
  </si>
  <si>
    <t xml:space="preserve">Summe 3. Verfahrensbegleitende Leistungen </t>
  </si>
  <si>
    <t>Vorbereiten des und Mitwirken beim Scoping</t>
  </si>
  <si>
    <t xml:space="preserve">Leistungen für die Drucklegung, Erstellen von </t>
  </si>
  <si>
    <t>Mehrausfertigungen</t>
  </si>
  <si>
    <t xml:space="preserve">Erstellen und Fortschreiben eines digitalen </t>
  </si>
  <si>
    <t>Planungsordners</t>
  </si>
  <si>
    <t xml:space="preserve">Mitwirken an der Öffentlichkeitsarbeit des </t>
  </si>
  <si>
    <t>Auftraggebers einschließlich Mitwirken an Informationsschriften und öffentlichen Diskussionen sowie Erstellen der dazu notwendigen Planungsunterlagen und Schriftsätze</t>
  </si>
  <si>
    <t xml:space="preserve">Vorbereitung und Mitwirken an Sitzungen </t>
  </si>
  <si>
    <t>politischer Gremien des Auftraggebers oder an Sitzungen im Rahmen der Öffentlichkeitsbeteiligung oder mit Dritten</t>
  </si>
  <si>
    <t>Mitwirken an Anhörungs- oder Erörterungsterminen</t>
  </si>
  <si>
    <t>Mitwirken an Arbeitsgruppen</t>
  </si>
  <si>
    <t xml:space="preserve">Entwickeln von Monitoringkonzepten und </t>
  </si>
  <si>
    <t>-maßnahmen</t>
  </si>
  <si>
    <t xml:space="preserve">Entwickeln von Risikomanagementkonzepten und </t>
  </si>
  <si>
    <t xml:space="preserve">Erstellen von Bilanzen nach fachrechtlichen </t>
  </si>
  <si>
    <t>Vorgaben und Darstellung in Text und Karte
Zur Abhandlung von waldrechtlichen Belangen</t>
  </si>
  <si>
    <t xml:space="preserve">Ermitteln von Eigentumsverhältnissen,  </t>
  </si>
  <si>
    <t>insbesondere Klären der Verfügbarkeit von geeigneten Flächen für Maßnahmen
Risikomangement</t>
  </si>
  <si>
    <t>und Stellungnahmen</t>
  </si>
  <si>
    <t xml:space="preserve">Mitwirken bei der Erarbeitung von Einwendungen </t>
  </si>
  <si>
    <t xml:space="preserve">Mitwirken an der Prüfung der Verpflichtung, </t>
  </si>
  <si>
    <t>zu einem Vorhaben oder einer Planung eine Umweltverträglichkeitsprüfung durchzuführen (Screening)</t>
  </si>
  <si>
    <t xml:space="preserve">Erstellen eines eigenständigen allgemein </t>
  </si>
  <si>
    <t>verständlichen Erläuterungsberichtes für Genehmigungsverfahren oder qualifizierende Zuarbeiten hierzu</t>
  </si>
  <si>
    <t xml:space="preserve">Örtliche Erhebungen, die nicht überwiegend </t>
  </si>
  <si>
    <t>der Kontrolle der aus den Unterlagen erhobenen Daten dienen</t>
  </si>
  <si>
    <t xml:space="preserve">Erstellen von Unterlagen im Rahmen von </t>
  </si>
  <si>
    <t>Verträglichkeitsprüfungen für Natura 2000-Gebiete</t>
  </si>
  <si>
    <t>Kartieren von Biotoptypen</t>
  </si>
  <si>
    <t>4.12</t>
  </si>
  <si>
    <t>4.13</t>
  </si>
  <si>
    <t>4.14</t>
  </si>
  <si>
    <t>Kartieren floristischer Arten</t>
  </si>
  <si>
    <t xml:space="preserve">Vertiefendes Untersuchen des Naturhaushalts, </t>
  </si>
  <si>
    <t>wie z.B. der Geologie, Hydrogeologie, Gewässergüte und -morphologie, Bodenanalysen</t>
  </si>
  <si>
    <t xml:space="preserve">Mitwirken an Genehmigungsverfahren nach </t>
  </si>
  <si>
    <t>Fachrecht</t>
  </si>
  <si>
    <t xml:space="preserve">Fortführen der mit dem Auftraggeber abgestimmten </t>
  </si>
  <si>
    <t>Fassung im Rahmen eines Genehmigungsverfahrens, Erstellen einer genehmigungsfähigen Fassung auf der Grundlage von Anregungen Dritter</t>
  </si>
  <si>
    <t xml:space="preserve">Meldung ASK-Daten (Artenschutzkartierung) an </t>
  </si>
  <si>
    <t>das Landesamt für Umwelt</t>
  </si>
  <si>
    <t xml:space="preserve">Kartieren von Biotop- und Nutzungstypen </t>
  </si>
  <si>
    <t>entsprechend der Biotopwertliste der Bayrischen Kompensationsverordnung (BayKompV) Kartierschärfe Maßstab 1:1.000</t>
  </si>
  <si>
    <t>siehe VII.05.4 Teil A</t>
  </si>
  <si>
    <t>siehe VII.05.4 Teil B</t>
  </si>
  <si>
    <t>Z7 und 8  -frei-</t>
  </si>
  <si>
    <t>siehe Teil StB-D1</t>
  </si>
  <si>
    <t>Ermitteln und Bewerten</t>
  </si>
  <si>
    <t>Vorläufige Fassung</t>
  </si>
  <si>
    <t>Abgestimmte Fassung</t>
  </si>
  <si>
    <t>Leistungsphasen 1 bis 4 (Teil E Z 4.9)</t>
  </si>
  <si>
    <t>Lph 1 bis 4 (Teil A Z 5)</t>
  </si>
  <si>
    <t>3. Verfahrensbegleitende Lstg.</t>
  </si>
  <si>
    <t>4. Weitere Besondere Lstg.</t>
  </si>
  <si>
    <t>Basishonorar Leistungsphasen 1 bis 4</t>
  </si>
  <si>
    <t xml:space="preserve">1. Lstg. zur Verfahrens- und Projektsteuerung 
</t>
  </si>
  <si>
    <t xml:space="preserve">2. Lstg. zur Vorbereitung und inhaltl. Ergänz.
</t>
  </si>
  <si>
    <t>Klären der Aufgabenstellung</t>
  </si>
  <si>
    <r>
      <t>Fläche</t>
    </r>
    <r>
      <rPr>
        <b/>
        <sz val="8"/>
        <color theme="1"/>
        <rFont val="Arial"/>
        <family val="2"/>
      </rPr>
      <t xml:space="preserve"> </t>
    </r>
    <r>
      <rPr>
        <sz val="8"/>
        <color theme="1"/>
        <rFont val="Arial"/>
        <family val="2"/>
      </rPr>
      <t>für Leistungsphasen 1 bis 4</t>
    </r>
  </si>
  <si>
    <t>stufenweise Bearbeitung des LBP</t>
  </si>
  <si>
    <t>Der LBP zur Genhmigungsplanung baut auf dem LBP zur Entwurfplanung auf. Die max. Bewertung beträgt 120%.</t>
  </si>
  <si>
    <t>in Abstimmung mit dem Auftraggeber und ggf. anderen fachlich Beteiligten,
Beraten zu Umfang, Zeitraum, Methode und Bearbeitungstiefe</t>
  </si>
  <si>
    <t>Tiere und Pflanzen und deren Gesamt- und Teillebensräume sowie 
Wechselbeziehungen</t>
  </si>
  <si>
    <t>Darstellen und Begründen der Notwendigkeit eines speziellen Risikomanagements gemäß RLBP</t>
  </si>
  <si>
    <t>Auftraggeber abgestimmten Fassung in Text und Karte</t>
  </si>
  <si>
    <t>Ermitteln und Bewerten der Wirkungen des Vorhabens auf die planungsrelevanten Funktionen und Strukturen des Naturhaushalts und Landschaftsbildes einschließlich der Erholungseignung der Landschaft</t>
  </si>
  <si>
    <t>Übernahme von Maßnahmen zur Schadensbegrenzung aus der ggf. zugehörigen 
FFH-Verträglichkeitsprüfung sowie von artenschutzrechtlich begründeten Vermeidungsmaßnahmen aus dem Artenschutzbeitrag</t>
  </si>
  <si>
    <t>Abstimmen des Vermeidungskonzeptes mit den an der Planung fachlich Beteiligten, insbes. dem Straßenentwurf</t>
  </si>
  <si>
    <t>Einarbeiten der Änderungen gem. dem Ergebnis der Abstimmung mit der für Naturschutz und Landschaftspflege zuständigen Behörde</t>
  </si>
  <si>
    <t>Einarbeiten von Prüfanmerkungen des Auftraggebers in die vorläufige Fassung</t>
  </si>
  <si>
    <t>VII.05.4-LBP</t>
  </si>
  <si>
    <t>Vertragsnr.:</t>
  </si>
  <si>
    <t>Es ist eine Person für alle Leistungsphasen fachlich verantwortlich.</t>
  </si>
  <si>
    <t>Stand: 31.01.2024</t>
  </si>
  <si>
    <t>StB-C2 Grundlstg oSt</t>
  </si>
  <si>
    <t>Die Bestandserfassung beschränkt sich auf die planungsrelevanten Funktionen und Strukturen des Naturhaushalts und Landschaftsbildes, auf die sich das Bauvorhaben auswirken wird.</t>
  </si>
  <si>
    <t>Biotoptypen (entsprechend der Biotoptypkartierung Bayern) einschließlich der Lebensraumtypen gemäß Anhang I der FFH-Richtlinie</t>
  </si>
  <si>
    <r>
      <rPr>
        <i/>
        <strike/>
        <sz val="9"/>
        <color rgb="FF0070C0"/>
        <rFont val="Arial"/>
        <family val="2"/>
      </rPr>
      <t>Durchführen einer Planungsraumanalyse zur Auswahl der planungsrelevanten Funktionen und Strukturen des Naturhaushalts und Landschaftsbildes sowie zur Bestimmung eines bzw. Abgrenzung mehrerer Bezugsräume gem. RLBP.</t>
    </r>
  </si>
  <si>
    <t>1.13.1</t>
  </si>
  <si>
    <t>psch</t>
  </si>
  <si>
    <t xml:space="preserve">Eisenbahninfrastruktur </t>
  </si>
  <si>
    <t xml:space="preserve">Grundleistungen </t>
  </si>
  <si>
    <r>
      <t xml:space="preserve">Beschreibung der Besonderen Leistungen 
</t>
    </r>
    <r>
      <rPr>
        <sz val="8"/>
        <color theme="1"/>
        <rFont val="Arial"/>
        <family val="2"/>
      </rPr>
      <t>Leistungstext</t>
    </r>
    <r>
      <rPr>
        <sz val="8"/>
        <color rgb="FF0070C0"/>
        <rFont val="Arial"/>
        <family val="2"/>
      </rPr>
      <t xml:space="preserve">
</t>
    </r>
  </si>
  <si>
    <r>
      <rPr>
        <b/>
        <sz val="12"/>
        <color theme="1"/>
        <rFont val="Arial"/>
        <family val="2"/>
      </rPr>
      <t xml:space="preserve">Grundleistungen
</t>
    </r>
    <r>
      <rPr>
        <sz val="8"/>
        <color theme="1"/>
        <rFont val="Arial"/>
        <family val="2"/>
      </rPr>
      <t xml:space="preserve">HOAI-Text gemäß Leistungsbild
</t>
    </r>
    <r>
      <rPr>
        <i/>
        <sz val="8"/>
        <color theme="1"/>
        <rFont val="Arial"/>
        <family val="2"/>
      </rPr>
      <t xml:space="preserve">
</t>
    </r>
  </si>
  <si>
    <t>Bauherr:</t>
  </si>
  <si>
    <t xml:space="preserve">Mittelfränkischen Eisenbahnbetriebs GmbH  </t>
  </si>
  <si>
    <t>Reaktivierung der Bahnstrecke 5331 im Abschnitt Wilburgstetten - Dombühl für den SPNV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</si>
</sst>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 &quot;€&quot;"/>
    <numFmt numFmtId="165" formatCode="0.0000000%"/>
    <numFmt numFmtId="166" formatCode="#,##0;;;@"/>
    <numFmt numFmtId="167" formatCode="#,##0.00;;;@"/>
    <numFmt numFmtId="168" formatCode="#,##0.00%;;;@"/>
    <numFmt numFmtId="169" formatCode="0.0%"/>
  </numFmts>
  <fonts count="65">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color theme="1"/>
      <name val="Arial"/>
      <family val="2"/>
    </font>
    <font>
      <b/>
      <sz val="14"/>
      <color theme="1"/>
      <name val="Arial"/>
      <family val="2"/>
    </font>
    <font>
      <b/>
      <sz val="10"/>
      <color theme="1"/>
      <name val="Arial"/>
      <family val="2"/>
    </font>
    <font>
      <sz val="9"/>
      <color theme="1"/>
      <name val="Arial"/>
      <family val="2"/>
    </font>
    <font>
      <b/>
      <sz val="8"/>
      <color theme="1"/>
      <name val="Arial"/>
      <family val="2"/>
    </font>
    <font>
      <b/>
      <sz val="9"/>
      <color theme="1"/>
      <name val="Arial"/>
      <family val="2"/>
    </font>
    <font>
      <sz val="8"/>
      <color rgb="FFFF0000"/>
      <name val="Arial"/>
      <family val="2"/>
    </font>
    <font>
      <sz val="11"/>
      <color theme="1"/>
      <name val="Arial"/>
      <family val="2"/>
    </font>
    <font>
      <i/>
      <sz val="10"/>
      <color theme="1"/>
      <name val="Arial"/>
      <family val="2"/>
    </font>
    <font>
      <i/>
      <sz val="10"/>
      <color rgb="FFFF0000"/>
      <name val="Arial"/>
      <family val="2"/>
    </font>
    <font>
      <b/>
      <sz val="10"/>
      <color rgb="FFFF0000"/>
      <name val="Arial"/>
      <family val="2"/>
    </font>
    <font>
      <sz val="8"/>
      <color rgb="FF0070C0"/>
      <name val="Arial"/>
      <family val="2"/>
    </font>
    <font>
      <i/>
      <sz val="8"/>
      <color theme="1"/>
      <name val="Arial"/>
      <family val="2"/>
    </font>
    <font>
      <sz val="10"/>
      <color rgb="FF222222"/>
      <name val="Arial"/>
      <family val="2"/>
    </font>
    <font>
      <sz val="10"/>
      <color theme="1"/>
      <name val="Arial"/>
      <family val="2"/>
    </font>
    <font>
      <sz val="10"/>
      <name val="Arial"/>
      <family val="2"/>
    </font>
    <font>
      <sz val="14"/>
      <color theme="1"/>
      <name val="Arial"/>
      <family val="2"/>
    </font>
    <font>
      <sz val="12"/>
      <color theme="1"/>
      <name val="Arial"/>
      <family val="2"/>
    </font>
    <font>
      <b/>
      <sz val="8"/>
      <color rgb="FFFF0000"/>
      <name val="Arial"/>
      <family val="2"/>
    </font>
    <font>
      <b/>
      <sz val="8"/>
      <name val="Arial"/>
      <family val="2"/>
    </font>
    <font>
      <b/>
      <sz val="10"/>
      <name val="Arial"/>
      <family val="2"/>
    </font>
    <font>
      <sz val="10"/>
      <color rgb="FFDCE6F1"/>
      <name val="Arial"/>
      <family val="2"/>
    </font>
    <font>
      <i/>
      <sz val="8"/>
      <color rgb="FFC00000"/>
      <name val="Arial"/>
      <family val="2"/>
    </font>
    <font>
      <sz val="10"/>
      <color theme="0"/>
      <name val="Arial"/>
      <family val="2"/>
    </font>
    <font>
      <sz val="10"/>
      <color rgb="FFFF0000"/>
      <name val="Arial"/>
      <family val="2"/>
    </font>
    <font>
      <sz val="13"/>
      <color theme="1"/>
      <name val="Arial"/>
      <family val="2"/>
    </font>
    <font>
      <i/>
      <sz val="10"/>
      <name val="Arial"/>
      <family val="2"/>
    </font>
    <font>
      <u/>
      <sz val="10"/>
      <color theme="1"/>
      <name val="Arial"/>
      <family val="2"/>
    </font>
    <font>
      <b/>
      <u/>
      <sz val="10"/>
      <color theme="1"/>
      <name val="Arial"/>
      <family val="2"/>
    </font>
    <font>
      <i/>
      <sz val="10"/>
      <color rgb="FF0070C0"/>
      <name val="Arial"/>
      <family val="2"/>
    </font>
    <font>
      <b/>
      <i/>
      <sz val="8"/>
      <color rgb="FFFF0000"/>
      <name val="Arial"/>
      <family val="2"/>
    </font>
    <font>
      <i/>
      <sz val="9"/>
      <color rgb="FF0070C0"/>
      <name val="Arial"/>
      <family val="2"/>
    </font>
    <font>
      <u/>
      <sz val="10"/>
      <color theme="10"/>
      <name val="Arial"/>
      <family val="2"/>
    </font>
    <font>
      <b/>
      <sz val="12"/>
      <color theme="1"/>
      <name val="Arial"/>
      <family val="2"/>
    </font>
    <font>
      <i/>
      <sz val="8"/>
      <name val="Arial"/>
      <family val="2"/>
    </font>
    <font>
      <sz val="8"/>
      <color theme="4"/>
      <name val="Arial"/>
      <family val="2"/>
    </font>
    <font>
      <i/>
      <u/>
      <sz val="8"/>
      <color theme="1"/>
      <name val="Arial"/>
      <family val="2"/>
    </font>
    <font>
      <b/>
      <i/>
      <sz val="8"/>
      <color rgb="FFC00000"/>
      <name val="Arial"/>
      <family val="2"/>
    </font>
    <font>
      <sz val="12"/>
      <name val="Arial"/>
      <family val="2"/>
    </font>
    <font>
      <i/>
      <sz val="12"/>
      <name val="Arial"/>
      <family val="2"/>
    </font>
    <font>
      <sz val="14"/>
      <name val="Arial"/>
      <family val="2"/>
    </font>
    <font>
      <i/>
      <sz val="12"/>
      <color rgb="FF0070C0"/>
      <name val="Arial"/>
      <family val="2"/>
    </font>
    <font>
      <i/>
      <sz val="10"/>
      <color theme="4"/>
      <name val="Arial"/>
      <family val="2"/>
    </font>
    <font>
      <sz val="13"/>
      <name val="Arial"/>
      <family val="2"/>
    </font>
    <font>
      <b/>
      <i/>
      <sz val="10"/>
      <color rgb="FFC00000"/>
      <name val="Arial"/>
      <family val="2"/>
    </font>
    <font>
      <b/>
      <sz val="9"/>
      <name val="Arial"/>
      <family val="2"/>
    </font>
    <font>
      <b/>
      <sz val="9"/>
      <color theme="0"/>
      <name val="Arial"/>
      <family val="2"/>
    </font>
    <font>
      <sz val="8"/>
      <color theme="4" tint="0.79998168889431442"/>
      <name val="Arial"/>
      <family val="2"/>
    </font>
    <font>
      <sz val="10"/>
      <color theme="1"/>
      <name val="SymbolPS"/>
      <family val="5"/>
      <charset val="2"/>
    </font>
    <font>
      <sz val="13"/>
      <color rgb="FFFF0000"/>
      <name val="SymbolPS"/>
      <family val="5"/>
      <charset val="2"/>
    </font>
    <font>
      <sz val="13"/>
      <color rgb="FFFF0000"/>
      <name val="Arial"/>
      <family val="2"/>
    </font>
    <font>
      <sz val="13"/>
      <color rgb="FFC00000"/>
      <name val="SymbolPS"/>
      <family val="5"/>
      <charset val="2"/>
    </font>
    <font>
      <b/>
      <sz val="13"/>
      <color rgb="FFC00000"/>
      <name val="SymbolPS"/>
      <family val="5"/>
      <charset val="2"/>
    </font>
    <font>
      <sz val="13"/>
      <color rgb="FFC00000"/>
      <name val="Arial"/>
      <family val="2"/>
    </font>
    <font>
      <sz val="7"/>
      <color theme="1"/>
      <name val="Arial"/>
      <family val="2"/>
    </font>
    <font>
      <b/>
      <sz val="7"/>
      <color theme="1"/>
      <name val="Arial"/>
      <family val="2"/>
    </font>
    <font>
      <strike/>
      <sz val="10"/>
      <color rgb="FFC00000"/>
      <name val="Arial"/>
      <family val="2"/>
    </font>
    <font>
      <sz val="10"/>
      <color rgb="FF192527"/>
      <name val="Segoe UI"/>
      <family val="2"/>
    </font>
    <font>
      <u/>
      <sz val="10"/>
      <color rgb="FF0000FF"/>
      <name val="Arial"/>
      <family val="2"/>
    </font>
    <font>
      <i/>
      <strike/>
      <sz val="9"/>
      <color rgb="FF0070C0"/>
      <name val="Arial"/>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DCE6F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6337778862885"/>
        <bgColor indexed="64"/>
      </patternFill>
    </fill>
    <fill>
      <patternFill patternType="solid">
        <fgColor theme="1" tint="0.24994659260841701"/>
        <bgColor indexed="64"/>
      </patternFill>
    </fill>
    <fill>
      <patternFill patternType="solid">
        <fgColor theme="0" tint="-0.14996795556505021"/>
        <bgColor indexed="64"/>
      </patternFill>
    </fill>
    <fill>
      <patternFill patternType="solid">
        <fgColor theme="4" tint="-0.249977111117893"/>
        <bgColor theme="4" tint="0.79998168889431442"/>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theme="4" tint="-0.24994659260841701"/>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ck">
        <color theme="5" tint="-0.24994659260841701"/>
      </left>
      <right/>
      <top style="thick">
        <color theme="5" tint="-0.24994659260841701"/>
      </top>
      <bottom style="thick">
        <color theme="5" tint="-0.24994659260841701"/>
      </bottom>
      <diagonal/>
    </border>
    <border>
      <left/>
      <right style="thick">
        <color theme="5" tint="-0.24994659260841701"/>
      </right>
      <top style="thick">
        <color theme="5" tint="-0.24994659260841701"/>
      </top>
      <bottom style="thick">
        <color theme="5" tint="-0.24994659260841701"/>
      </bottom>
      <diagonal/>
    </border>
    <border>
      <left/>
      <right/>
      <top style="thick">
        <color theme="5" tint="-0.24994659260841701"/>
      </top>
      <bottom style="thick">
        <color theme="5" tint="-0.24994659260841701"/>
      </bottom>
      <diagonal/>
    </border>
    <border>
      <left/>
      <right/>
      <top style="thick">
        <color theme="4" tint="-0.24994659260841701"/>
      </top>
      <bottom style="thick">
        <color theme="4" tint="-0.24994659260841701"/>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medium">
        <color indexed="64"/>
      </right>
      <top/>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bottom/>
      <diagonal/>
    </border>
    <border>
      <left/>
      <right/>
      <top style="thin">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s>
  <cellStyleXfs count="7">
    <xf numFmtId="0" fontId="0" fillId="0" borderId="0"/>
    <xf numFmtId="0" fontId="3" fillId="0" borderId="0"/>
    <xf numFmtId="0" fontId="2" fillId="0" borderId="0"/>
    <xf numFmtId="0" fontId="37" fillId="0" borderId="0" applyNumberFormat="0" applyFill="0" applyBorder="0" applyAlignment="0" applyProtection="0"/>
    <xf numFmtId="0" fontId="1" fillId="0" borderId="0"/>
    <xf numFmtId="0" fontId="1" fillId="0" borderId="0"/>
    <xf numFmtId="44" fontId="19" fillId="0" borderId="0" applyFont="0" applyFill="0" applyBorder="0" applyAlignment="0" applyProtection="0"/>
  </cellStyleXfs>
  <cellXfs count="1099">
    <xf numFmtId="0" fontId="0" fillId="0" borderId="0" xfId="0"/>
    <xf numFmtId="0" fontId="0" fillId="0" borderId="0" xfId="0" applyAlignment="1" applyProtection="1">
      <alignment vertical="top"/>
      <protection hidden="1"/>
    </xf>
    <xf numFmtId="0" fontId="9" fillId="0" borderId="12" xfId="0" applyFont="1" applyBorder="1" applyAlignment="1" applyProtection="1">
      <alignment horizontal="center" vertical="top"/>
      <protection hidden="1"/>
    </xf>
    <xf numFmtId="0" fontId="5" fillId="0" borderId="5" xfId="0" applyFont="1" applyBorder="1" applyAlignment="1" applyProtection="1">
      <alignment vertical="top"/>
      <protection hidden="1"/>
    </xf>
    <xf numFmtId="0" fontId="5" fillId="0" borderId="11" xfId="0" applyFont="1" applyBorder="1" applyAlignment="1" applyProtection="1">
      <alignment vertical="top"/>
      <protection hidden="1"/>
    </xf>
    <xf numFmtId="16" fontId="7" fillId="0" borderId="0" xfId="0" quotePrefix="1" applyNumberFormat="1" applyFont="1" applyAlignment="1" applyProtection="1">
      <alignment vertical="top"/>
      <protection hidden="1"/>
    </xf>
    <xf numFmtId="0" fontId="7" fillId="0" borderId="2" xfId="0" applyFont="1" applyBorder="1" applyAlignment="1" applyProtection="1">
      <alignment vertical="top"/>
      <protection hidden="1"/>
    </xf>
    <xf numFmtId="0" fontId="0" fillId="0" borderId="3" xfId="0" applyBorder="1" applyAlignment="1" applyProtection="1">
      <alignment vertical="top"/>
      <protection hidden="1"/>
    </xf>
    <xf numFmtId="0" fontId="0" fillId="0" borderId="6" xfId="0" applyBorder="1" applyAlignment="1" applyProtection="1">
      <alignment vertical="top"/>
      <protection hidden="1"/>
    </xf>
    <xf numFmtId="0" fontId="0" fillId="0" borderId="0" xfId="0" applyAlignment="1" applyProtection="1">
      <alignment vertical="top" wrapText="1"/>
      <protection hidden="1"/>
    </xf>
    <xf numFmtId="0" fontId="0" fillId="0" borderId="0" xfId="0" applyAlignment="1" applyProtection="1">
      <alignment horizontal="center" vertical="top" wrapText="1"/>
      <protection hidden="1"/>
    </xf>
    <xf numFmtId="0" fontId="0" fillId="0" borderId="11" xfId="0" applyBorder="1" applyAlignment="1" applyProtection="1">
      <alignment vertical="top"/>
      <protection hidden="1"/>
    </xf>
    <xf numFmtId="0" fontId="9" fillId="0" borderId="0" xfId="0" applyFont="1" applyAlignment="1" applyProtection="1">
      <alignment horizontal="center" vertical="top"/>
      <protection hidden="1"/>
    </xf>
    <xf numFmtId="16" fontId="5" fillId="0" borderId="0" xfId="0" quotePrefix="1" applyNumberFormat="1" applyFont="1" applyAlignment="1" applyProtection="1">
      <alignment horizontal="center" vertical="top"/>
      <protection hidden="1"/>
    </xf>
    <xf numFmtId="0" fontId="5" fillId="0" borderId="0" xfId="0" applyFont="1" applyAlignment="1" applyProtection="1">
      <alignment vertical="top"/>
      <protection hidden="1"/>
    </xf>
    <xf numFmtId="0" fontId="13" fillId="0" borderId="0" xfId="0" applyFont="1" applyAlignment="1" applyProtection="1">
      <alignment horizontal="center" vertical="top"/>
      <protection hidden="1"/>
    </xf>
    <xf numFmtId="0" fontId="7" fillId="0" borderId="9" xfId="0" applyFont="1" applyBorder="1" applyAlignment="1" applyProtection="1">
      <alignment horizontal="center" vertical="center" wrapText="1"/>
      <protection hidden="1"/>
    </xf>
    <xf numFmtId="0" fontId="5" fillId="0" borderId="14" xfId="0" applyFont="1" applyBorder="1" applyAlignment="1" applyProtection="1">
      <alignment horizontal="center" vertical="top" wrapText="1"/>
      <protection hidden="1"/>
    </xf>
    <xf numFmtId="16" fontId="5" fillId="0" borderId="12" xfId="0" quotePrefix="1" applyNumberFormat="1" applyFont="1" applyBorder="1" applyAlignment="1" applyProtection="1">
      <alignment horizontal="center" vertical="top"/>
      <protection hidden="1"/>
    </xf>
    <xf numFmtId="0" fontId="0" fillId="0" borderId="11" xfId="0" applyBorder="1" applyAlignment="1" applyProtection="1">
      <alignment vertical="center"/>
      <protection hidden="1"/>
    </xf>
    <xf numFmtId="0" fontId="0" fillId="0" borderId="0" xfId="0" applyAlignment="1" applyProtection="1">
      <alignment vertical="center"/>
      <protection hidden="1"/>
    </xf>
    <xf numFmtId="0" fontId="0" fillId="0" borderId="13" xfId="0" applyBorder="1" applyAlignment="1" applyProtection="1">
      <alignment vertical="top"/>
      <protection hidden="1"/>
    </xf>
    <xf numFmtId="0" fontId="11" fillId="0" borderId="0" xfId="0" applyFont="1" applyAlignment="1" applyProtection="1">
      <alignment vertical="top"/>
      <protection hidden="1"/>
    </xf>
    <xf numFmtId="0" fontId="0" fillId="0" borderId="10" xfId="0" applyBorder="1" applyAlignment="1" applyProtection="1">
      <alignment vertical="top"/>
      <protection hidden="1"/>
    </xf>
    <xf numFmtId="0" fontId="0" fillId="0" borderId="4" xfId="0" applyBorder="1" applyAlignment="1" applyProtection="1">
      <alignment vertical="top"/>
      <protection hidden="1"/>
    </xf>
    <xf numFmtId="0" fontId="0" fillId="0" borderId="7" xfId="0" applyBorder="1" applyAlignment="1" applyProtection="1">
      <alignment vertical="top"/>
      <protection hidden="1"/>
    </xf>
    <xf numFmtId="4" fontId="7" fillId="0" borderId="3" xfId="0" applyNumberFormat="1" applyFont="1" applyBorder="1" applyAlignment="1" applyProtection="1">
      <alignment vertical="top"/>
      <protection hidden="1"/>
    </xf>
    <xf numFmtId="0" fontId="6" fillId="0" borderId="8" xfId="0" applyFont="1" applyBorder="1" applyAlignment="1" applyProtection="1">
      <alignment horizontal="left" vertical="center"/>
      <protection hidden="1"/>
    </xf>
    <xf numFmtId="0" fontId="21" fillId="0" borderId="9" xfId="0" applyFont="1" applyBorder="1" applyAlignment="1" applyProtection="1">
      <alignment horizontal="left" vertical="center"/>
      <protection hidden="1"/>
    </xf>
    <xf numFmtId="0" fontId="21" fillId="0" borderId="10" xfId="0" applyFont="1" applyBorder="1" applyAlignment="1" applyProtection="1">
      <alignment horizontal="left" vertical="center"/>
      <protection hidden="1"/>
    </xf>
    <xf numFmtId="0" fontId="13" fillId="0" borderId="0" xfId="0" applyFont="1" applyAlignment="1" applyProtection="1">
      <alignment horizontal="left" vertical="top"/>
      <protection hidden="1"/>
    </xf>
    <xf numFmtId="0" fontId="0" fillId="0" borderId="0" xfId="0" applyAlignment="1" applyProtection="1">
      <alignment horizontal="center" vertical="center" wrapText="1"/>
      <protection hidden="1"/>
    </xf>
    <xf numFmtId="0" fontId="5" fillId="0" borderId="15" xfId="0" applyFont="1" applyBorder="1" applyAlignment="1" applyProtection="1">
      <alignment vertical="top"/>
      <protection hidden="1"/>
    </xf>
    <xf numFmtId="0" fontId="15" fillId="0" borderId="0" xfId="0" applyFont="1" applyAlignment="1" applyProtection="1">
      <alignment vertical="center"/>
      <protection hidden="1"/>
    </xf>
    <xf numFmtId="0" fontId="9" fillId="0" borderId="1" xfId="0" applyFont="1" applyBorder="1" applyAlignment="1" applyProtection="1">
      <alignment horizontal="center" vertical="top" wrapText="1"/>
      <protection hidden="1"/>
    </xf>
    <xf numFmtId="0" fontId="9" fillId="0" borderId="0" xfId="0" applyFont="1" applyAlignment="1" applyProtection="1">
      <alignment vertical="top"/>
      <protection hidden="1"/>
    </xf>
    <xf numFmtId="0" fontId="5" fillId="0" borderId="7" xfId="0" applyFont="1" applyBorder="1" applyAlignment="1" applyProtection="1">
      <alignment vertical="top"/>
      <protection hidden="1"/>
    </xf>
    <xf numFmtId="0" fontId="9" fillId="0" borderId="15" xfId="0" applyFont="1" applyBorder="1" applyAlignment="1" applyProtection="1">
      <alignment horizontal="left" vertical="top"/>
      <protection hidden="1"/>
    </xf>
    <xf numFmtId="0" fontId="9" fillId="0" borderId="15" xfId="0" applyFont="1" applyBorder="1" applyAlignment="1" applyProtection="1">
      <alignment horizontal="center" vertical="top" wrapText="1"/>
      <protection hidden="1"/>
    </xf>
    <xf numFmtId="0" fontId="15" fillId="0" borderId="9" xfId="0" applyFont="1" applyBorder="1" applyAlignment="1" applyProtection="1">
      <alignment vertical="center"/>
      <protection hidden="1"/>
    </xf>
    <xf numFmtId="0" fontId="15" fillId="0" borderId="10" xfId="0" applyFont="1" applyBorder="1" applyAlignment="1" applyProtection="1">
      <alignment vertical="center"/>
      <protection hidden="1"/>
    </xf>
    <xf numFmtId="0" fontId="23" fillId="0" borderId="6" xfId="0" applyFont="1" applyBorder="1" applyAlignment="1" applyProtection="1">
      <alignment vertical="top"/>
      <protection hidden="1"/>
    </xf>
    <xf numFmtId="0" fontId="9" fillId="0" borderId="14" xfId="0" applyFont="1" applyBorder="1" applyAlignment="1" applyProtection="1">
      <alignment horizontal="left" vertical="top"/>
      <protection hidden="1"/>
    </xf>
    <xf numFmtId="0" fontId="0" fillId="0" borderId="13" xfId="0" applyBorder="1" applyAlignment="1" applyProtection="1">
      <alignment horizontal="center" vertical="top" wrapText="1"/>
      <protection hidden="1"/>
    </xf>
    <xf numFmtId="0" fontId="9" fillId="3" borderId="4" xfId="0" applyFont="1" applyFill="1" applyBorder="1" applyAlignment="1" applyProtection="1">
      <alignment horizontal="center" vertical="top" wrapText="1"/>
      <protection hidden="1"/>
    </xf>
    <xf numFmtId="0" fontId="5" fillId="3" borderId="5" xfId="0" applyFont="1" applyFill="1" applyBorder="1" applyAlignment="1" applyProtection="1">
      <alignment horizontal="left" vertical="center"/>
      <protection hidden="1"/>
    </xf>
    <xf numFmtId="4" fontId="20" fillId="3" borderId="7" xfId="0" applyNumberFormat="1" applyFont="1" applyFill="1" applyBorder="1" applyAlignment="1" applyProtection="1">
      <alignment horizontal="right" vertical="center"/>
      <protection hidden="1"/>
    </xf>
    <xf numFmtId="0" fontId="5" fillId="0" borderId="15" xfId="0" applyFont="1" applyBorder="1" applyAlignment="1" applyProtection="1">
      <alignment horizontal="center" vertical="top" wrapText="1"/>
      <protection hidden="1"/>
    </xf>
    <xf numFmtId="0" fontId="7" fillId="3" borderId="3" xfId="0" applyFont="1" applyFill="1" applyBorder="1" applyAlignment="1" applyProtection="1">
      <alignment vertical="center"/>
      <protection hidden="1"/>
    </xf>
    <xf numFmtId="0" fontId="7" fillId="3" borderId="2" xfId="0" applyFont="1" applyFill="1" applyBorder="1" applyAlignment="1" applyProtection="1">
      <alignment vertical="top"/>
      <protection hidden="1"/>
    </xf>
    <xf numFmtId="4" fontId="0" fillId="4" borderId="1" xfId="0" applyNumberFormat="1" applyFill="1" applyBorder="1" applyAlignment="1" applyProtection="1">
      <alignment vertical="top"/>
      <protection locked="0"/>
    </xf>
    <xf numFmtId="0" fontId="0" fillId="4" borderId="8" xfId="0" applyFill="1" applyBorder="1" applyAlignment="1" applyProtection="1">
      <alignment vertical="top"/>
      <protection hidden="1"/>
    </xf>
    <xf numFmtId="2" fontId="15" fillId="0" borderId="0" xfId="0" applyNumberFormat="1" applyFont="1" applyAlignment="1" applyProtection="1">
      <alignment horizontal="center" vertical="center"/>
      <protection hidden="1"/>
    </xf>
    <xf numFmtId="166" fontId="0" fillId="0" borderId="15" xfId="0" applyNumberFormat="1" applyBorder="1" applyAlignment="1" applyProtection="1">
      <alignment horizontal="center" vertical="center"/>
      <protection hidden="1"/>
    </xf>
    <xf numFmtId="0" fontId="0" fillId="0" borderId="14" xfId="0" applyBorder="1" applyAlignment="1" applyProtection="1">
      <alignment horizontal="center" vertical="top" wrapText="1"/>
      <protection hidden="1"/>
    </xf>
    <xf numFmtId="0" fontId="7" fillId="0" borderId="14" xfId="0" applyFont="1" applyBorder="1" applyAlignment="1" applyProtection="1">
      <alignment horizontal="center" vertical="top" wrapText="1"/>
      <protection hidden="1"/>
    </xf>
    <xf numFmtId="166" fontId="7" fillId="0" borderId="6" xfId="0" applyNumberFormat="1" applyFont="1" applyBorder="1" applyAlignment="1" applyProtection="1">
      <alignment horizontal="center" vertical="top"/>
      <protection hidden="1"/>
    </xf>
    <xf numFmtId="167" fontId="0" fillId="0" borderId="1" xfId="0" applyNumberFormat="1" applyBorder="1" applyAlignment="1" applyProtection="1">
      <alignment vertical="top"/>
      <protection hidden="1"/>
    </xf>
    <xf numFmtId="167" fontId="0" fillId="0" borderId="1" xfId="0" applyNumberFormat="1" applyBorder="1" applyAlignment="1" applyProtection="1">
      <alignment vertical="center"/>
      <protection hidden="1"/>
    </xf>
    <xf numFmtId="16" fontId="5" fillId="0" borderId="0" xfId="0" quotePrefix="1" applyNumberFormat="1" applyFont="1" applyAlignment="1" applyProtection="1">
      <alignment vertical="top"/>
      <protection hidden="1"/>
    </xf>
    <xf numFmtId="16" fontId="5" fillId="0" borderId="0" xfId="0" quotePrefix="1" applyNumberFormat="1" applyFont="1" applyAlignment="1" applyProtection="1">
      <alignment horizontal="right" vertical="top"/>
      <protection hidden="1"/>
    </xf>
    <xf numFmtId="10" fontId="0" fillId="0" borderId="0" xfId="0" applyNumberFormat="1" applyAlignment="1" applyProtection="1">
      <alignment horizontal="center" vertical="top"/>
      <protection locked="0"/>
    </xf>
    <xf numFmtId="167" fontId="5" fillId="0" borderId="15" xfId="0" applyNumberFormat="1" applyFont="1" applyBorder="1" applyAlignment="1" applyProtection="1">
      <alignment vertical="top"/>
      <protection hidden="1"/>
    </xf>
    <xf numFmtId="167" fontId="5" fillId="0" borderId="12" xfId="0" applyNumberFormat="1" applyFont="1" applyBorder="1" applyAlignment="1" applyProtection="1">
      <alignment vertical="top"/>
      <protection hidden="1"/>
    </xf>
    <xf numFmtId="167" fontId="7" fillId="0" borderId="16" xfId="0" applyNumberFormat="1" applyFont="1" applyBorder="1" applyAlignment="1" applyProtection="1">
      <alignment vertical="top"/>
      <protection hidden="1"/>
    </xf>
    <xf numFmtId="0" fontId="13" fillId="0" borderId="0" xfId="0" applyFont="1" applyAlignment="1" applyProtection="1">
      <alignment vertical="top"/>
      <protection locked="0" hidden="1"/>
    </xf>
    <xf numFmtId="0" fontId="26" fillId="6" borderId="8" xfId="0" applyFont="1" applyFill="1" applyBorder="1" applyAlignment="1" applyProtection="1">
      <alignment vertical="top"/>
      <protection hidden="1"/>
    </xf>
    <xf numFmtId="0" fontId="0" fillId="0" borderId="14" xfId="0" applyBorder="1" applyAlignment="1" applyProtection="1">
      <alignment vertical="top"/>
      <protection hidden="1"/>
    </xf>
    <xf numFmtId="0" fontId="0" fillId="0" borderId="9" xfId="0" applyBorder="1" applyAlignment="1" applyProtection="1">
      <alignment vertical="top"/>
      <protection hidden="1"/>
    </xf>
    <xf numFmtId="0" fontId="7" fillId="0" borderId="9" xfId="0" applyFont="1" applyBorder="1" applyAlignment="1" applyProtection="1">
      <alignment vertical="top"/>
      <protection hidden="1"/>
    </xf>
    <xf numFmtId="10" fontId="0" fillId="4" borderId="1" xfId="0" quotePrefix="1" applyNumberFormat="1" applyFill="1" applyBorder="1" applyAlignment="1" applyProtection="1">
      <alignment horizontal="center" vertical="top"/>
      <protection locked="0"/>
    </xf>
    <xf numFmtId="16" fontId="7" fillId="0" borderId="3" xfId="0" quotePrefix="1" applyNumberFormat="1" applyFont="1" applyBorder="1" applyAlignment="1" applyProtection="1">
      <alignment vertical="top"/>
      <protection hidden="1"/>
    </xf>
    <xf numFmtId="167" fontId="9" fillId="0" borderId="1" xfId="0" applyNumberFormat="1" applyFont="1" applyBorder="1" applyAlignment="1" applyProtection="1">
      <alignment horizontal="center" vertical="top" wrapText="1"/>
      <protection hidden="1"/>
    </xf>
    <xf numFmtId="0" fontId="5" fillId="0" borderId="12" xfId="0" applyFont="1" applyBorder="1" applyAlignment="1" applyProtection="1">
      <alignment horizontal="center" vertical="top" wrapText="1"/>
      <protection hidden="1"/>
    </xf>
    <xf numFmtId="10" fontId="0" fillId="5" borderId="1" xfId="0" applyNumberFormat="1" applyFill="1" applyBorder="1" applyAlignment="1" applyProtection="1">
      <alignment horizontal="center" vertical="top"/>
      <protection locked="0"/>
    </xf>
    <xf numFmtId="0" fontId="0" fillId="0" borderId="0" xfId="0" applyAlignment="1" applyProtection="1">
      <alignment horizontal="center" vertical="top" wrapText="1"/>
      <protection locked="0" hidden="1"/>
    </xf>
    <xf numFmtId="0" fontId="0" fillId="0" borderId="0" xfId="0" applyAlignment="1" applyProtection="1">
      <alignment horizontal="right" vertical="center"/>
      <protection hidden="1"/>
    </xf>
    <xf numFmtId="4" fontId="0" fillId="0" borderId="1" xfId="0" applyNumberFormat="1" applyBorder="1" applyAlignment="1" applyProtection="1">
      <alignment vertical="top"/>
      <protection hidden="1"/>
    </xf>
    <xf numFmtId="0" fontId="9" fillId="0" borderId="5" xfId="0" applyFont="1" applyBorder="1" applyAlignment="1" applyProtection="1">
      <alignment vertical="center" wrapText="1"/>
      <protection hidden="1"/>
    </xf>
    <xf numFmtId="0" fontId="0" fillId="4" borderId="15" xfId="0" applyFill="1" applyBorder="1" applyAlignment="1" applyProtection="1">
      <alignment horizontal="center" vertical="center" wrapText="1"/>
      <protection locked="0"/>
    </xf>
    <xf numFmtId="0" fontId="9" fillId="0" borderId="9" xfId="0" applyFont="1" applyBorder="1" applyAlignment="1" applyProtection="1">
      <alignment vertical="top"/>
      <protection hidden="1"/>
    </xf>
    <xf numFmtId="0" fontId="0" fillId="0" borderId="0" xfId="0" applyAlignment="1" applyProtection="1">
      <alignment vertical="top"/>
      <protection locked="0" hidden="1"/>
    </xf>
    <xf numFmtId="0" fontId="12" fillId="0" borderId="0" xfId="1" applyFont="1" applyProtection="1">
      <protection hidden="1"/>
    </xf>
    <xf numFmtId="0" fontId="0" fillId="0" borderId="0" xfId="1" applyFont="1" applyProtection="1">
      <protection hidden="1"/>
    </xf>
    <xf numFmtId="0" fontId="0" fillId="0" borderId="0" xfId="1" applyFont="1" applyAlignment="1" applyProtection="1">
      <alignment vertical="top"/>
      <protection locked="0" hidden="1"/>
    </xf>
    <xf numFmtId="0" fontId="19" fillId="0" borderId="0" xfId="1" applyFont="1" applyProtection="1">
      <protection hidden="1"/>
    </xf>
    <xf numFmtId="0" fontId="30" fillId="4" borderId="1" xfId="1" applyFont="1" applyFill="1" applyBorder="1" applyAlignment="1" applyProtection="1">
      <alignment vertical="top"/>
      <protection hidden="1"/>
    </xf>
    <xf numFmtId="0" fontId="0" fillId="0" borderId="12" xfId="0" applyBorder="1" applyAlignment="1" applyProtection="1">
      <alignment vertical="top"/>
      <protection hidden="1"/>
    </xf>
    <xf numFmtId="0" fontId="0" fillId="0" borderId="15" xfId="0" applyBorder="1" applyAlignment="1" applyProtection="1">
      <alignment vertical="top"/>
      <protection hidden="1"/>
    </xf>
    <xf numFmtId="0" fontId="0" fillId="6" borderId="8" xfId="0" applyFill="1" applyBorder="1" applyAlignment="1" applyProtection="1">
      <alignment vertical="top"/>
      <protection hidden="1"/>
    </xf>
    <xf numFmtId="0" fontId="15" fillId="0" borderId="0" xfId="0" applyFont="1" applyAlignment="1" applyProtection="1">
      <alignment horizontal="left" vertical="center"/>
      <protection hidden="1"/>
    </xf>
    <xf numFmtId="0" fontId="0" fillId="3" borderId="3" xfId="0" applyFill="1" applyBorder="1" applyAlignment="1" applyProtection="1">
      <alignment vertical="top"/>
      <protection hidden="1"/>
    </xf>
    <xf numFmtId="0" fontId="0" fillId="3" borderId="6" xfId="0" applyFill="1" applyBorder="1" applyAlignment="1" applyProtection="1">
      <alignment vertical="top"/>
      <protection hidden="1"/>
    </xf>
    <xf numFmtId="0" fontId="0" fillId="3" borderId="6" xfId="0" applyFill="1" applyBorder="1" applyAlignment="1" applyProtection="1">
      <alignment horizontal="left" vertical="center" wrapText="1"/>
      <protection hidden="1"/>
    </xf>
    <xf numFmtId="0" fontId="0" fillId="0" borderId="12" xfId="0" applyBorder="1" applyAlignment="1" applyProtection="1">
      <alignment vertical="top" wrapText="1"/>
      <protection hidden="1"/>
    </xf>
    <xf numFmtId="0" fontId="0" fillId="0" borderId="5" xfId="0" applyBorder="1" applyAlignment="1" applyProtection="1">
      <alignment vertical="top" wrapText="1"/>
      <protection hidden="1"/>
    </xf>
    <xf numFmtId="0" fontId="0" fillId="0" borderId="0" xfId="0" applyAlignment="1" applyProtection="1">
      <alignment horizontal="left" vertical="center"/>
      <protection hidden="1"/>
    </xf>
    <xf numFmtId="0" fontId="0" fillId="0" borderId="5" xfId="0" applyBorder="1" applyAlignment="1" applyProtection="1">
      <alignment vertical="top"/>
      <protection hidden="1"/>
    </xf>
    <xf numFmtId="0" fontId="0" fillId="0" borderId="2" xfId="0" applyBorder="1" applyAlignment="1" applyProtection="1">
      <alignment vertical="top"/>
      <protection hidden="1"/>
    </xf>
    <xf numFmtId="4" fontId="0" fillId="0" borderId="11" xfId="0" applyNumberFormat="1" applyBorder="1" applyAlignment="1" applyProtection="1">
      <alignment vertical="top"/>
      <protection hidden="1"/>
    </xf>
    <xf numFmtId="167" fontId="0" fillId="0" borderId="11" xfId="0" applyNumberFormat="1" applyBorder="1" applyAlignment="1" applyProtection="1">
      <alignment vertical="top"/>
      <protection hidden="1"/>
    </xf>
    <xf numFmtId="167" fontId="0" fillId="0" borderId="0" xfId="0" applyNumberFormat="1" applyAlignment="1" applyProtection="1">
      <alignment vertical="top"/>
      <protection hidden="1"/>
    </xf>
    <xf numFmtId="4" fontId="0" fillId="0" borderId="5" xfId="0" applyNumberFormat="1" applyBorder="1" applyAlignment="1" applyProtection="1">
      <alignment vertical="top"/>
      <protection hidden="1"/>
    </xf>
    <xf numFmtId="167" fontId="0" fillId="0" borderId="5" xfId="0" applyNumberFormat="1" applyBorder="1" applyAlignment="1" applyProtection="1">
      <alignment vertical="top"/>
      <protection hidden="1"/>
    </xf>
    <xf numFmtId="167" fontId="0" fillId="0" borderId="7" xfId="0" applyNumberFormat="1" applyBorder="1" applyAlignment="1" applyProtection="1">
      <alignment vertical="top"/>
      <protection hidden="1"/>
    </xf>
    <xf numFmtId="167" fontId="0" fillId="0" borderId="12" xfId="0" applyNumberFormat="1" applyBorder="1" applyAlignment="1" applyProtection="1">
      <alignment vertical="top"/>
      <protection hidden="1"/>
    </xf>
    <xf numFmtId="0" fontId="28" fillId="0" borderId="0" xfId="0" applyFont="1" applyAlignment="1" applyProtection="1">
      <alignment vertical="top"/>
      <protection hidden="1"/>
    </xf>
    <xf numFmtId="0" fontId="28" fillId="0" borderId="0" xfId="1" applyFont="1" applyProtection="1">
      <protection hidden="1"/>
    </xf>
    <xf numFmtId="0" fontId="20" fillId="0" borderId="0" xfId="0" applyFont="1" applyAlignment="1" applyProtection="1">
      <alignment vertical="top"/>
      <protection hidden="1"/>
    </xf>
    <xf numFmtId="0" fontId="20" fillId="0" borderId="0" xfId="0" applyFont="1" applyAlignment="1" applyProtection="1">
      <alignment vertical="top"/>
      <protection locked="0" hidden="1"/>
    </xf>
    <xf numFmtId="0" fontId="20" fillId="0" borderId="0" xfId="1" applyFont="1" applyAlignment="1" applyProtection="1">
      <alignment vertical="top"/>
      <protection locked="0" hidden="1"/>
    </xf>
    <xf numFmtId="0" fontId="20" fillId="0" borderId="0" xfId="1" applyFont="1" applyProtection="1">
      <protection hidden="1"/>
    </xf>
    <xf numFmtId="0" fontId="0" fillId="0" borderId="8" xfId="0" applyBorder="1" applyAlignment="1" applyProtection="1">
      <alignment horizontal="center" vertical="top" wrapText="1"/>
      <protection hidden="1"/>
    </xf>
    <xf numFmtId="0" fontId="0" fillId="0" borderId="10" xfId="0" applyBorder="1" applyAlignment="1" applyProtection="1">
      <alignment horizontal="center" vertical="top" wrapText="1"/>
      <protection hidden="1"/>
    </xf>
    <xf numFmtId="3" fontId="19" fillId="0" borderId="1" xfId="0" applyNumberFormat="1" applyFont="1" applyBorder="1" applyAlignment="1" applyProtection="1">
      <alignment horizontal="center" vertical="top" wrapText="1"/>
      <protection hidden="1"/>
    </xf>
    <xf numFmtId="0" fontId="9" fillId="0" borderId="3" xfId="0" applyFont="1" applyBorder="1" applyAlignment="1" applyProtection="1">
      <alignment vertical="top"/>
      <protection hidden="1"/>
    </xf>
    <xf numFmtId="1" fontId="27" fillId="3" borderId="6" xfId="0" applyNumberFormat="1" applyFont="1" applyFill="1" applyBorder="1" applyAlignment="1" applyProtection="1">
      <alignment vertical="center"/>
      <protection hidden="1"/>
    </xf>
    <xf numFmtId="0" fontId="7" fillId="0" borderId="0" xfId="0" applyFont="1" applyAlignment="1">
      <alignment vertical="top"/>
    </xf>
    <xf numFmtId="4" fontId="0" fillId="0" borderId="15" xfId="0" applyNumberFormat="1" applyBorder="1" applyAlignment="1" applyProtection="1">
      <alignment horizontal="right" vertical="top"/>
      <protection hidden="1"/>
    </xf>
    <xf numFmtId="4" fontId="0" fillId="0" borderId="1" xfId="0" applyNumberFormat="1" applyBorder="1" applyAlignment="1" applyProtection="1">
      <alignment horizontal="right" vertical="top"/>
      <protection locked="0"/>
    </xf>
    <xf numFmtId="0" fontId="7" fillId="0" borderId="9" xfId="0" applyFont="1" applyBorder="1" applyAlignment="1" applyProtection="1">
      <alignment horizontal="left" vertical="center"/>
      <protection hidden="1"/>
    </xf>
    <xf numFmtId="0" fontId="17" fillId="0" borderId="0" xfId="0" applyFont="1" applyAlignment="1" applyProtection="1">
      <alignment horizontal="center" vertical="top"/>
      <protection locked="0" hidden="1"/>
    </xf>
    <xf numFmtId="0" fontId="17" fillId="0" borderId="0" xfId="0" applyFont="1" applyAlignment="1" applyProtection="1">
      <alignment vertical="top"/>
      <protection hidden="1"/>
    </xf>
    <xf numFmtId="4" fontId="0" fillId="5" borderId="1" xfId="0" applyNumberFormat="1" applyFill="1" applyBorder="1" applyAlignment="1" applyProtection="1">
      <alignment horizontal="center" vertical="top"/>
      <protection locked="0"/>
    </xf>
    <xf numFmtId="16" fontId="9" fillId="0" borderId="3" xfId="0" quotePrefix="1" applyNumberFormat="1" applyFont="1" applyBorder="1" applyAlignment="1" applyProtection="1">
      <alignment vertical="top"/>
      <protection hidden="1"/>
    </xf>
    <xf numFmtId="16" fontId="23" fillId="0" borderId="3" xfId="0" quotePrefix="1" applyNumberFormat="1" applyFont="1" applyBorder="1" applyAlignment="1" applyProtection="1">
      <alignment vertical="top"/>
      <protection hidden="1"/>
    </xf>
    <xf numFmtId="0" fontId="0" fillId="0" borderId="0" xfId="0" applyAlignment="1" applyProtection="1">
      <alignment vertical="center"/>
      <protection locked="0" hidden="1"/>
    </xf>
    <xf numFmtId="2" fontId="0" fillId="0" borderId="0" xfId="0" applyNumberFormat="1" applyAlignment="1" applyProtection="1">
      <alignment vertical="top"/>
      <protection locked="0" hidden="1"/>
    </xf>
    <xf numFmtId="0" fontId="0" fillId="0" borderId="0" xfId="0" applyProtection="1">
      <protection locked="0"/>
    </xf>
    <xf numFmtId="164" fontId="0" fillId="0" borderId="0" xfId="0" applyNumberFormat="1" applyAlignment="1" applyProtection="1">
      <alignment vertical="top"/>
      <protection locked="0" hidden="1"/>
    </xf>
    <xf numFmtId="0" fontId="5" fillId="0" borderId="1" xfId="0" applyFont="1" applyBorder="1" applyAlignment="1" applyProtection="1">
      <alignment horizontal="center" vertical="top" wrapText="1"/>
      <protection locked="0"/>
    </xf>
    <xf numFmtId="10" fontId="5" fillId="0" borderId="1" xfId="0" applyNumberFormat="1" applyFont="1" applyBorder="1" applyAlignment="1" applyProtection="1">
      <alignment horizontal="center" vertical="top"/>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horizontal="center" vertical="top"/>
      <protection locked="0"/>
    </xf>
    <xf numFmtId="0" fontId="29" fillId="0" borderId="0" xfId="0" applyFont="1" applyAlignment="1" applyProtection="1">
      <alignment vertical="top"/>
      <protection hidden="1"/>
    </xf>
    <xf numFmtId="0" fontId="29" fillId="0" borderId="0" xfId="1" applyFont="1" applyAlignment="1" applyProtection="1">
      <alignment vertical="top"/>
      <protection hidden="1"/>
    </xf>
    <xf numFmtId="0" fontId="29" fillId="0" borderId="0" xfId="1" applyFont="1" applyProtection="1">
      <protection hidden="1"/>
    </xf>
    <xf numFmtId="167" fontId="0" fillId="0" borderId="9" xfId="0" applyNumberFormat="1" applyBorder="1" applyAlignment="1" applyProtection="1">
      <alignment vertical="top"/>
      <protection hidden="1"/>
    </xf>
    <xf numFmtId="0" fontId="33" fillId="0" borderId="9" xfId="0" applyFont="1" applyBorder="1" applyAlignment="1" applyProtection="1">
      <alignment horizontal="left" vertical="center"/>
      <protection hidden="1"/>
    </xf>
    <xf numFmtId="0" fontId="33" fillId="0" borderId="9" xfId="0" applyFont="1" applyBorder="1" applyAlignment="1" applyProtection="1">
      <alignment horizontal="center" vertical="center" wrapText="1"/>
      <protection hidden="1"/>
    </xf>
    <xf numFmtId="0" fontId="32" fillId="0" borderId="9" xfId="0" applyFont="1" applyBorder="1" applyAlignment="1" applyProtection="1">
      <alignment horizontal="right" vertical="center"/>
      <protection hidden="1"/>
    </xf>
    <xf numFmtId="0" fontId="32" fillId="0" borderId="9" xfId="0" applyFont="1" applyBorder="1" applyAlignment="1" applyProtection="1">
      <alignment vertical="top"/>
      <protection hidden="1"/>
    </xf>
    <xf numFmtId="4" fontId="7" fillId="0" borderId="0" xfId="0" applyNumberFormat="1" applyFont="1" applyAlignment="1" applyProtection="1">
      <alignment horizontal="right" vertical="center"/>
      <protection hidden="1"/>
    </xf>
    <xf numFmtId="0" fontId="5" fillId="0" borderId="0" xfId="0" quotePrefix="1" applyFont="1" applyAlignment="1" applyProtection="1">
      <alignment vertical="top"/>
      <protection hidden="1"/>
    </xf>
    <xf numFmtId="0" fontId="19" fillId="0" borderId="2" xfId="1" applyFont="1" applyBorder="1" applyAlignment="1" applyProtection="1">
      <alignment vertical="top"/>
      <protection hidden="1"/>
    </xf>
    <xf numFmtId="0" fontId="22" fillId="0" borderId="11" xfId="1" applyFont="1" applyBorder="1" applyAlignment="1" applyProtection="1">
      <alignment horizontal="left" vertical="top"/>
      <protection hidden="1"/>
    </xf>
    <xf numFmtId="0" fontId="7" fillId="0" borderId="9" xfId="0" applyFont="1" applyBorder="1" applyAlignment="1" applyProtection="1">
      <alignment horizontal="left" vertical="center" wrapText="1"/>
      <protection hidden="1"/>
    </xf>
    <xf numFmtId="0" fontId="13" fillId="0" borderId="0" xfId="0" applyFont="1" applyAlignment="1" applyProtection="1">
      <alignment vertical="top"/>
      <protection hidden="1"/>
    </xf>
    <xf numFmtId="0" fontId="7" fillId="3" borderId="2" xfId="0" applyFont="1" applyFill="1" applyBorder="1" applyAlignment="1" applyProtection="1">
      <alignment horizontal="left" vertical="center"/>
      <protection hidden="1"/>
    </xf>
    <xf numFmtId="1" fontId="25" fillId="3" borderId="3" xfId="0" applyNumberFormat="1" applyFont="1" applyFill="1" applyBorder="1" applyAlignment="1" applyProtection="1">
      <alignment vertical="center"/>
      <protection hidden="1"/>
    </xf>
    <xf numFmtId="0" fontId="0" fillId="0" borderId="0" xfId="0" applyAlignment="1" applyProtection="1">
      <alignment vertical="top" wrapText="1"/>
      <protection locked="0" hidden="1"/>
    </xf>
    <xf numFmtId="0" fontId="0" fillId="0" borderId="0" xfId="0" quotePrefix="1" applyAlignment="1" applyProtection="1">
      <alignment vertical="top"/>
      <protection hidden="1"/>
    </xf>
    <xf numFmtId="0" fontId="5" fillId="0" borderId="9" xfId="0" applyFont="1" applyBorder="1" applyAlignment="1" applyProtection="1">
      <alignment vertical="top"/>
      <protection hidden="1"/>
    </xf>
    <xf numFmtId="0" fontId="5" fillId="0" borderId="9" xfId="0" applyFont="1" applyBorder="1" applyAlignment="1" applyProtection="1">
      <alignment horizontal="left" vertical="top" wrapText="1"/>
      <protection locked="0"/>
    </xf>
    <xf numFmtId="0" fontId="5" fillId="0" borderId="9" xfId="0" applyFont="1" applyBorder="1" applyAlignment="1" applyProtection="1">
      <alignment horizontal="left" vertical="top"/>
      <protection locked="0"/>
    </xf>
    <xf numFmtId="0" fontId="19" fillId="0" borderId="5" xfId="1" applyFont="1" applyBorder="1" applyAlignment="1" applyProtection="1">
      <alignment vertical="top"/>
      <protection hidden="1"/>
    </xf>
    <xf numFmtId="0" fontId="7" fillId="0" borderId="8" xfId="0" applyFont="1" applyBorder="1" applyAlignment="1" applyProtection="1">
      <alignment horizontal="left" vertical="center"/>
      <protection hidden="1"/>
    </xf>
    <xf numFmtId="0" fontId="31" fillId="0" borderId="0" xfId="0" applyFont="1" applyAlignment="1" applyProtection="1">
      <alignment vertical="top"/>
      <protection hidden="1"/>
    </xf>
    <xf numFmtId="0" fontId="0" fillId="0" borderId="0" xfId="2" applyFont="1" applyProtection="1">
      <protection hidden="1"/>
    </xf>
    <xf numFmtId="0" fontId="0" fillId="0" borderId="0" xfId="2" applyFont="1" applyAlignment="1" applyProtection="1">
      <alignment vertical="top"/>
      <protection locked="0" hidden="1"/>
    </xf>
    <xf numFmtId="0" fontId="0" fillId="0" borderId="0" xfId="2" applyFont="1" applyAlignment="1" applyProtection="1">
      <alignment wrapText="1"/>
      <protection hidden="1"/>
    </xf>
    <xf numFmtId="0" fontId="0" fillId="0" borderId="0" xfId="2" applyFont="1" applyAlignment="1" applyProtection="1">
      <alignment vertical="top" wrapText="1"/>
      <protection locked="0" hidden="1"/>
    </xf>
    <xf numFmtId="0" fontId="0" fillId="4" borderId="14" xfId="2" applyFont="1" applyFill="1" applyBorder="1" applyAlignment="1" applyProtection="1">
      <alignment horizontal="center" vertical="top"/>
      <protection hidden="1"/>
    </xf>
    <xf numFmtId="0" fontId="0" fillId="4" borderId="14" xfId="2" applyFont="1" applyFill="1" applyBorder="1" applyAlignment="1" applyProtection="1">
      <alignment vertical="top"/>
      <protection hidden="1"/>
    </xf>
    <xf numFmtId="4" fontId="0" fillId="0" borderId="13" xfId="2" applyNumberFormat="1" applyFont="1" applyBorder="1" applyAlignment="1" applyProtection="1">
      <alignment horizontal="center" vertical="top"/>
      <protection hidden="1"/>
    </xf>
    <xf numFmtId="0" fontId="0" fillId="0" borderId="0" xfId="2" applyFont="1" applyAlignment="1" applyProtection="1">
      <alignment vertical="top"/>
      <protection hidden="1"/>
    </xf>
    <xf numFmtId="0" fontId="12" fillId="0" borderId="0" xfId="2" applyFont="1" applyProtection="1">
      <protection hidden="1"/>
    </xf>
    <xf numFmtId="0" fontId="10" fillId="0" borderId="9" xfId="2" applyFont="1" applyBorder="1" applyAlignment="1" applyProtection="1">
      <alignment vertical="center"/>
      <protection hidden="1"/>
    </xf>
    <xf numFmtId="0" fontId="0" fillId="0" borderId="0" xfId="2" applyFont="1" applyAlignment="1" applyProtection="1">
      <alignment vertical="center"/>
      <protection hidden="1"/>
    </xf>
    <xf numFmtId="0" fontId="0" fillId="0" borderId="0" xfId="2" applyFont="1" applyAlignment="1" applyProtection="1">
      <alignment vertical="center"/>
      <protection locked="0" hidden="1"/>
    </xf>
    <xf numFmtId="0" fontId="9" fillId="0" borderId="9" xfId="2" applyFont="1" applyBorder="1" applyAlignment="1" applyProtection="1">
      <alignment horizontal="right" vertical="center"/>
      <protection hidden="1"/>
    </xf>
    <xf numFmtId="0" fontId="31" fillId="0" borderId="0" xfId="2" applyFont="1" applyAlignment="1" applyProtection="1">
      <alignment vertical="top"/>
      <protection locked="0" hidden="1"/>
    </xf>
    <xf numFmtId="0" fontId="28" fillId="0" borderId="0" xfId="2" applyFont="1" applyProtection="1">
      <protection hidden="1"/>
    </xf>
    <xf numFmtId="0" fontId="20" fillId="0" borderId="0" xfId="2" applyFont="1" applyAlignment="1" applyProtection="1">
      <alignment vertical="top"/>
      <protection locked="0" hidden="1"/>
    </xf>
    <xf numFmtId="0" fontId="20" fillId="0" borderId="0" xfId="2" applyFont="1" applyProtection="1">
      <protection hidden="1"/>
    </xf>
    <xf numFmtId="0" fontId="19" fillId="4" borderId="1" xfId="2" applyFont="1" applyFill="1" applyBorder="1" applyAlignment="1" applyProtection="1">
      <alignment vertical="top"/>
      <protection hidden="1"/>
    </xf>
    <xf numFmtId="0" fontId="30" fillId="4" borderId="1" xfId="2" applyFont="1" applyFill="1" applyBorder="1" applyAlignment="1" applyProtection="1">
      <alignment vertical="top"/>
      <protection hidden="1"/>
    </xf>
    <xf numFmtId="49" fontId="8" fillId="0" borderId="9" xfId="2" applyNumberFormat="1" applyFont="1" applyBorder="1" applyAlignment="1" applyProtection="1">
      <alignment vertical="center"/>
      <protection hidden="1"/>
    </xf>
    <xf numFmtId="0" fontId="10" fillId="0" borderId="9" xfId="2" applyFont="1" applyBorder="1" applyAlignment="1" applyProtection="1">
      <alignment horizontal="right" vertical="center"/>
      <protection hidden="1"/>
    </xf>
    <xf numFmtId="0" fontId="19" fillId="4" borderId="14" xfId="2" applyFont="1" applyFill="1" applyBorder="1" applyAlignment="1" applyProtection="1">
      <alignment vertical="top"/>
      <protection hidden="1"/>
    </xf>
    <xf numFmtId="0" fontId="30" fillId="4" borderId="14" xfId="2" applyFont="1" applyFill="1" applyBorder="1" applyAlignment="1" applyProtection="1">
      <alignment vertical="top"/>
      <protection hidden="1"/>
    </xf>
    <xf numFmtId="0" fontId="19" fillId="4" borderId="1" xfId="2" applyFont="1" applyFill="1" applyBorder="1" applyAlignment="1" applyProtection="1">
      <alignment vertical="center"/>
      <protection hidden="1"/>
    </xf>
    <xf numFmtId="0" fontId="19" fillId="4" borderId="14" xfId="2" applyFont="1" applyFill="1" applyBorder="1" applyAlignment="1" applyProtection="1">
      <alignment vertical="center"/>
      <protection hidden="1"/>
    </xf>
    <xf numFmtId="0" fontId="30" fillId="4" borderId="14" xfId="2" applyFont="1" applyFill="1" applyBorder="1" applyAlignment="1" applyProtection="1">
      <alignment vertical="center"/>
      <protection hidden="1"/>
    </xf>
    <xf numFmtId="0" fontId="22" fillId="4" borderId="1" xfId="2" applyFont="1" applyFill="1" applyBorder="1" applyAlignment="1" applyProtection="1">
      <alignment vertical="top"/>
      <protection hidden="1"/>
    </xf>
    <xf numFmtId="49" fontId="8" fillId="0" borderId="3" xfId="2" applyNumberFormat="1" applyFont="1" applyBorder="1" applyAlignment="1" applyProtection="1">
      <alignment vertical="center"/>
      <protection hidden="1"/>
    </xf>
    <xf numFmtId="0" fontId="10" fillId="0" borderId="3" xfId="2" applyFont="1" applyBorder="1" applyAlignment="1" applyProtection="1">
      <alignment vertical="center"/>
      <protection hidden="1"/>
    </xf>
    <xf numFmtId="0" fontId="10" fillId="0" borderId="3" xfId="2" applyFont="1" applyBorder="1" applyAlignment="1" applyProtection="1">
      <alignment horizontal="right" vertical="center"/>
      <protection hidden="1"/>
    </xf>
    <xf numFmtId="0" fontId="19" fillId="0" borderId="0" xfId="2" applyFont="1" applyProtection="1">
      <protection hidden="1"/>
    </xf>
    <xf numFmtId="0" fontId="19" fillId="0" borderId="0" xfId="2" applyFont="1" applyAlignment="1" applyProtection="1">
      <alignment vertical="top"/>
      <protection hidden="1"/>
    </xf>
    <xf numFmtId="0" fontId="28" fillId="0" borderId="11" xfId="2" applyFont="1" applyBorder="1" applyProtection="1">
      <protection hidden="1"/>
    </xf>
    <xf numFmtId="0" fontId="14" fillId="0" borderId="0" xfId="0" applyFont="1" applyAlignment="1" applyProtection="1">
      <alignment vertical="top"/>
      <protection hidden="1"/>
    </xf>
    <xf numFmtId="0" fontId="19" fillId="0" borderId="9" xfId="2" applyFont="1" applyBorder="1" applyAlignment="1" applyProtection="1">
      <alignment vertical="top"/>
      <protection hidden="1"/>
    </xf>
    <xf numFmtId="4" fontId="7" fillId="0" borderId="9" xfId="0" applyNumberFormat="1" applyFont="1" applyBorder="1" applyAlignment="1" applyProtection="1">
      <alignment horizontal="right" vertical="center"/>
      <protection hidden="1"/>
    </xf>
    <xf numFmtId="4" fontId="7" fillId="0" borderId="3" xfId="0" applyNumberFormat="1" applyFont="1" applyBorder="1" applyAlignment="1" applyProtection="1">
      <alignment horizontal="right" vertical="center"/>
      <protection hidden="1"/>
    </xf>
    <xf numFmtId="0" fontId="15" fillId="0" borderId="0" xfId="0" applyFont="1" applyAlignment="1" applyProtection="1">
      <alignment vertical="top"/>
      <protection hidden="1"/>
    </xf>
    <xf numFmtId="16" fontId="0" fillId="0" borderId="0" xfId="0" quotePrefix="1" applyNumberFormat="1" applyAlignment="1" applyProtection="1">
      <alignment vertical="top"/>
      <protection hidden="1"/>
    </xf>
    <xf numFmtId="0" fontId="7" fillId="0" borderId="0" xfId="0" applyFont="1" applyAlignment="1" applyProtection="1">
      <alignment vertical="top"/>
      <protection hidden="1"/>
    </xf>
    <xf numFmtId="0" fontId="0" fillId="0" borderId="8" xfId="0" applyBorder="1" applyAlignment="1" applyProtection="1">
      <alignment vertical="top"/>
      <protection hidden="1"/>
    </xf>
    <xf numFmtId="0" fontId="0" fillId="0" borderId="11" xfId="0" applyBorder="1" applyAlignment="1" applyProtection="1">
      <alignment horizontal="left" vertical="top"/>
      <protection hidden="1"/>
    </xf>
    <xf numFmtId="0" fontId="7" fillId="0" borderId="6" xfId="0" applyFont="1" applyBorder="1" applyAlignment="1" applyProtection="1">
      <alignment vertical="top"/>
      <protection hidden="1"/>
    </xf>
    <xf numFmtId="16" fontId="0" fillId="0" borderId="8" xfId="0" quotePrefix="1" applyNumberFormat="1" applyBorder="1" applyAlignment="1" applyProtection="1">
      <alignment vertical="top"/>
      <protection hidden="1"/>
    </xf>
    <xf numFmtId="16" fontId="0" fillId="0" borderId="9" xfId="0" quotePrefix="1" applyNumberFormat="1" applyBorder="1" applyAlignment="1" applyProtection="1">
      <alignment vertical="top"/>
      <protection hidden="1"/>
    </xf>
    <xf numFmtId="16" fontId="7" fillId="0" borderId="8" xfId="0" quotePrefix="1" applyNumberFormat="1" applyFont="1" applyBorder="1" applyAlignment="1" applyProtection="1">
      <alignment vertical="top"/>
      <protection hidden="1"/>
    </xf>
    <xf numFmtId="0" fontId="7" fillId="0" borderId="5" xfId="0" applyFont="1" applyBorder="1" applyAlignment="1" applyProtection="1">
      <alignment vertical="top"/>
      <protection hidden="1"/>
    </xf>
    <xf numFmtId="0" fontId="7" fillId="0" borderId="13" xfId="0" applyFont="1" applyBorder="1" applyAlignment="1" applyProtection="1">
      <alignment vertical="top"/>
      <protection hidden="1"/>
    </xf>
    <xf numFmtId="165" fontId="0" fillId="0" borderId="10" xfId="0" quotePrefix="1" applyNumberFormat="1" applyBorder="1" applyAlignment="1" applyProtection="1">
      <alignment horizontal="right" vertical="top"/>
      <protection hidden="1"/>
    </xf>
    <xf numFmtId="0" fontId="0" fillId="5" borderId="1" xfId="0" applyFill="1" applyBorder="1" applyAlignment="1" applyProtection="1">
      <alignment vertical="top"/>
      <protection hidden="1"/>
    </xf>
    <xf numFmtId="0" fontId="0" fillId="0" borderId="9" xfId="2" applyFont="1" applyBorder="1" applyProtection="1">
      <protection hidden="1"/>
    </xf>
    <xf numFmtId="0" fontId="0" fillId="0" borderId="2" xfId="2" applyFont="1" applyBorder="1" applyAlignment="1" applyProtection="1">
      <alignment vertical="top"/>
      <protection hidden="1"/>
    </xf>
    <xf numFmtId="0" fontId="19" fillId="0" borderId="8" xfId="2" applyFont="1" applyBorder="1" applyAlignment="1" applyProtection="1">
      <alignment vertical="top"/>
      <protection hidden="1"/>
    </xf>
    <xf numFmtId="0" fontId="0" fillId="4" borderId="1" xfId="0" applyFill="1" applyBorder="1" applyAlignment="1" applyProtection="1">
      <alignment vertical="top"/>
      <protection hidden="1"/>
    </xf>
    <xf numFmtId="0" fontId="7" fillId="0" borderId="3" xfId="0" applyFont="1" applyBorder="1" applyAlignment="1" applyProtection="1">
      <alignment horizontal="left" vertical="top"/>
      <protection hidden="1"/>
    </xf>
    <xf numFmtId="0" fontId="0" fillId="0" borderId="11" xfId="2" applyFont="1" applyBorder="1" applyAlignment="1" applyProtection="1">
      <alignment vertical="top"/>
      <protection hidden="1"/>
    </xf>
    <xf numFmtId="0" fontId="0" fillId="0" borderId="5" xfId="2" applyFont="1" applyBorder="1" applyAlignment="1" applyProtection="1">
      <alignment vertical="top"/>
      <protection hidden="1"/>
    </xf>
    <xf numFmtId="0" fontId="0" fillId="0" borderId="11" xfId="2" applyFont="1" applyBorder="1" applyAlignment="1" applyProtection="1">
      <alignment horizontal="center" vertical="top"/>
      <protection hidden="1"/>
    </xf>
    <xf numFmtId="0" fontId="19" fillId="0" borderId="0" xfId="2" applyFont="1" applyAlignment="1" applyProtection="1">
      <alignment horizontal="center" vertical="top"/>
      <protection hidden="1"/>
    </xf>
    <xf numFmtId="0" fontId="0" fillId="0" borderId="0" xfId="2" applyFont="1" applyAlignment="1" applyProtection="1">
      <alignment horizontal="center" vertical="top"/>
      <protection hidden="1"/>
    </xf>
    <xf numFmtId="4" fontId="0" fillId="0" borderId="13" xfId="2" applyNumberFormat="1" applyFont="1" applyBorder="1" applyAlignment="1" applyProtection="1">
      <alignment vertical="top"/>
      <protection hidden="1"/>
    </xf>
    <xf numFmtId="0" fontId="9" fillId="4" borderId="1" xfId="0" applyFont="1" applyFill="1" applyBorder="1" applyAlignment="1" applyProtection="1">
      <alignment vertical="top"/>
      <protection hidden="1"/>
    </xf>
    <xf numFmtId="16" fontId="0" fillId="0" borderId="40" xfId="0" quotePrefix="1" applyNumberFormat="1" applyBorder="1" applyAlignment="1" applyProtection="1">
      <alignment vertical="top"/>
      <protection hidden="1"/>
    </xf>
    <xf numFmtId="16" fontId="0" fillId="0" borderId="41" xfId="0" quotePrefix="1" applyNumberFormat="1" applyBorder="1" applyAlignment="1" applyProtection="1">
      <alignment vertical="top"/>
      <protection hidden="1"/>
    </xf>
    <xf numFmtId="0" fontId="0" fillId="0" borderId="42" xfId="0" applyBorder="1" applyAlignment="1" applyProtection="1">
      <alignment horizontal="center" vertical="top"/>
      <protection hidden="1"/>
    </xf>
    <xf numFmtId="0" fontId="0" fillId="0" borderId="44" xfId="0" applyBorder="1" applyAlignment="1" applyProtection="1">
      <alignment horizontal="center" vertical="top"/>
      <protection hidden="1"/>
    </xf>
    <xf numFmtId="0" fontId="17" fillId="0" borderId="7" xfId="0" applyFont="1" applyBorder="1" applyAlignment="1" applyProtection="1">
      <alignment horizontal="right" vertical="center"/>
      <protection hidden="1"/>
    </xf>
    <xf numFmtId="0" fontId="0" fillId="0" borderId="22" xfId="0" applyBorder="1" applyAlignment="1" applyProtection="1">
      <alignment vertical="top"/>
      <protection hidden="1"/>
    </xf>
    <xf numFmtId="0" fontId="0" fillId="0" borderId="23" xfId="0" applyBorder="1" applyAlignment="1" applyProtection="1">
      <alignment vertical="top"/>
      <protection hidden="1"/>
    </xf>
    <xf numFmtId="0" fontId="17" fillId="0" borderId="24" xfId="0" applyFont="1" applyBorder="1" applyAlignment="1" applyProtection="1">
      <alignment horizontal="right" vertical="center"/>
      <protection hidden="1"/>
    </xf>
    <xf numFmtId="169" fontId="0" fillId="0" borderId="3" xfId="0" applyNumberFormat="1" applyBorder="1" applyAlignment="1" applyProtection="1">
      <alignment horizontal="center" vertical="top"/>
      <protection locked="0"/>
    </xf>
    <xf numFmtId="0" fontId="17" fillId="0" borderId="6" xfId="0" quotePrefix="1" applyFont="1" applyBorder="1" applyAlignment="1" applyProtection="1">
      <alignment vertical="top"/>
      <protection hidden="1"/>
    </xf>
    <xf numFmtId="0" fontId="0" fillId="4" borderId="1" xfId="0" applyFill="1" applyBorder="1" applyAlignment="1">
      <alignment vertical="top"/>
    </xf>
    <xf numFmtId="0" fontId="5" fillId="0" borderId="12" xfId="0" quotePrefix="1" applyFont="1" applyBorder="1" applyAlignment="1" applyProtection="1">
      <alignment horizontal="right" vertical="top"/>
      <protection hidden="1"/>
    </xf>
    <xf numFmtId="16" fontId="5" fillId="0" borderId="43" xfId="0" quotePrefix="1" applyNumberFormat="1" applyFont="1" applyBorder="1" applyAlignment="1" applyProtection="1">
      <alignment horizontal="right" vertical="top"/>
      <protection hidden="1"/>
    </xf>
    <xf numFmtId="0" fontId="5" fillId="0" borderId="43" xfId="0" quotePrefix="1" applyFont="1" applyBorder="1" applyAlignment="1" applyProtection="1">
      <alignment horizontal="right" vertical="top"/>
      <protection hidden="1"/>
    </xf>
    <xf numFmtId="0" fontId="0" fillId="0" borderId="41" xfId="0" applyBorder="1" applyAlignment="1" applyProtection="1">
      <alignment vertical="top"/>
      <protection hidden="1"/>
    </xf>
    <xf numFmtId="0" fontId="0" fillId="0" borderId="42" xfId="0" applyBorder="1" applyAlignment="1" applyProtection="1">
      <alignment vertical="top"/>
      <protection hidden="1"/>
    </xf>
    <xf numFmtId="0" fontId="5" fillId="0" borderId="7" xfId="0" applyFont="1" applyBorder="1" applyAlignment="1" applyProtection="1">
      <alignment horizontal="right" vertical="top"/>
      <protection hidden="1"/>
    </xf>
    <xf numFmtId="16" fontId="7" fillId="0" borderId="22" xfId="0" quotePrefix="1" applyNumberFormat="1" applyFont="1" applyBorder="1" applyAlignment="1" applyProtection="1">
      <alignment horizontal="left" vertical="center"/>
      <protection hidden="1"/>
    </xf>
    <xf numFmtId="0" fontId="7" fillId="0" borderId="23" xfId="0" applyFont="1" applyBorder="1" applyAlignment="1" applyProtection="1">
      <alignment vertical="center"/>
      <protection hidden="1"/>
    </xf>
    <xf numFmtId="0" fontId="0" fillId="0" borderId="24" xfId="0" applyBorder="1" applyAlignment="1" applyProtection="1">
      <alignment vertical="center"/>
      <protection hidden="1"/>
    </xf>
    <xf numFmtId="0" fontId="5" fillId="0" borderId="40" xfId="0" applyFont="1" applyBorder="1" applyAlignment="1" applyProtection="1">
      <alignment vertical="top"/>
      <protection hidden="1"/>
    </xf>
    <xf numFmtId="0" fontId="5" fillId="0" borderId="42" xfId="0" applyFont="1" applyBorder="1" applyAlignment="1" applyProtection="1">
      <alignment horizontal="right" vertical="top"/>
      <protection hidden="1"/>
    </xf>
    <xf numFmtId="0" fontId="9" fillId="0" borderId="43" xfId="0" applyFont="1" applyBorder="1" applyAlignment="1" applyProtection="1">
      <alignment vertical="top"/>
      <protection hidden="1"/>
    </xf>
    <xf numFmtId="0" fontId="5" fillId="0" borderId="43" xfId="0" applyFont="1" applyBorder="1" applyAlignment="1" applyProtection="1">
      <alignment vertical="top"/>
      <protection hidden="1"/>
    </xf>
    <xf numFmtId="167" fontId="0" fillId="0" borderId="43" xfId="0" applyNumberFormat="1" applyBorder="1" applyAlignment="1" applyProtection="1">
      <alignment horizontal="right" vertical="top"/>
      <protection hidden="1"/>
    </xf>
    <xf numFmtId="167" fontId="7" fillId="0" borderId="43" xfId="0" applyNumberFormat="1" applyFont="1" applyBorder="1" applyAlignment="1" applyProtection="1">
      <alignment horizontal="right" vertical="top"/>
      <protection hidden="1"/>
    </xf>
    <xf numFmtId="0" fontId="5" fillId="0" borderId="39" xfId="0" applyFont="1" applyBorder="1" applyAlignment="1" applyProtection="1">
      <alignment vertical="top"/>
      <protection hidden="1"/>
    </xf>
    <xf numFmtId="167" fontId="0" fillId="0" borderId="39" xfId="0" applyNumberFormat="1" applyBorder="1" applyAlignment="1" applyProtection="1">
      <alignment horizontal="right" vertical="top"/>
      <protection hidden="1"/>
    </xf>
    <xf numFmtId="0" fontId="0" fillId="0" borderId="6" xfId="0" applyBorder="1"/>
    <xf numFmtId="4" fontId="7" fillId="0" borderId="6" xfId="0" applyNumberFormat="1" applyFont="1" applyBorder="1" applyAlignment="1" applyProtection="1">
      <alignment horizontal="right" vertical="center"/>
      <protection hidden="1"/>
    </xf>
    <xf numFmtId="0" fontId="7" fillId="0" borderId="3" xfId="0" applyFont="1" applyBorder="1" applyAlignment="1" applyProtection="1">
      <alignment vertical="top"/>
      <protection hidden="1"/>
    </xf>
    <xf numFmtId="0" fontId="0" fillId="0" borderId="0" xfId="0" applyAlignment="1" applyProtection="1">
      <alignment horizontal="left" vertical="top" wrapText="1"/>
      <protection hidden="1"/>
    </xf>
    <xf numFmtId="167" fontId="7" fillId="0" borderId="9" xfId="0" applyNumberFormat="1" applyFont="1" applyBorder="1" applyAlignment="1" applyProtection="1">
      <alignment vertical="top"/>
      <protection hidden="1"/>
    </xf>
    <xf numFmtId="0" fontId="5" fillId="4" borderId="1" xfId="0" applyFont="1" applyFill="1" applyBorder="1" applyAlignment="1" applyProtection="1">
      <alignment vertical="top"/>
      <protection hidden="1"/>
    </xf>
    <xf numFmtId="0" fontId="5" fillId="6" borderId="1" xfId="0" applyFont="1" applyFill="1" applyBorder="1" applyAlignment="1" applyProtection="1">
      <alignment vertical="top"/>
      <protection hidden="1"/>
    </xf>
    <xf numFmtId="0" fontId="5" fillId="0" borderId="3" xfId="0" applyFont="1" applyBorder="1" applyAlignment="1" applyProtection="1">
      <alignment vertical="center"/>
      <protection hidden="1"/>
    </xf>
    <xf numFmtId="0" fontId="7" fillId="0" borderId="11" xfId="0" applyFont="1" applyBorder="1" applyAlignment="1" applyProtection="1">
      <alignment vertical="top" wrapText="1"/>
      <protection hidden="1"/>
    </xf>
    <xf numFmtId="0" fontId="7" fillId="0" borderId="0" xfId="0" applyFont="1" applyAlignment="1" applyProtection="1">
      <alignment vertical="top" wrapText="1"/>
      <protection hidden="1"/>
    </xf>
    <xf numFmtId="2" fontId="0" fillId="0" borderId="1" xfId="0" applyNumberFormat="1" applyBorder="1" applyAlignment="1" applyProtection="1">
      <alignment horizontal="center" vertical="center"/>
      <protection hidden="1"/>
    </xf>
    <xf numFmtId="0" fontId="0" fillId="0" borderId="0" xfId="0" applyAlignment="1" applyProtection="1">
      <alignment horizontal="right" vertical="top"/>
      <protection hidden="1"/>
    </xf>
    <xf numFmtId="166" fontId="0" fillId="0" borderId="1" xfId="0" applyNumberFormat="1" applyBorder="1" applyAlignment="1" applyProtection="1">
      <alignment horizontal="center" vertical="center"/>
      <protection hidden="1"/>
    </xf>
    <xf numFmtId="2" fontId="0" fillId="5" borderId="1" xfId="0" applyNumberFormat="1" applyFill="1" applyBorder="1" applyAlignment="1" applyProtection="1">
      <alignment horizontal="center" vertical="top" wrapText="1"/>
      <protection locked="0"/>
    </xf>
    <xf numFmtId="16" fontId="9" fillId="6" borderId="1" xfId="0" quotePrefix="1" applyNumberFormat="1" applyFont="1" applyFill="1" applyBorder="1" applyAlignment="1" applyProtection="1">
      <alignment vertical="top"/>
      <protection hidden="1"/>
    </xf>
    <xf numFmtId="4" fontId="0" fillId="0" borderId="0" xfId="1" applyNumberFormat="1" applyFont="1" applyAlignment="1" applyProtection="1">
      <alignment vertical="top"/>
      <protection hidden="1"/>
    </xf>
    <xf numFmtId="0" fontId="19" fillId="0" borderId="2" xfId="2" applyFont="1" applyBorder="1" applyAlignment="1" applyProtection="1">
      <alignment vertical="top"/>
      <protection hidden="1"/>
    </xf>
    <xf numFmtId="0" fontId="0" fillId="0" borderId="3" xfId="0" applyBorder="1" applyAlignment="1" applyProtection="1">
      <alignment horizontal="left" vertical="top"/>
      <protection hidden="1"/>
    </xf>
    <xf numFmtId="0" fontId="7" fillId="0" borderId="3" xfId="0" applyFont="1" applyBorder="1" applyAlignment="1" applyProtection="1">
      <alignment horizontal="left" vertical="center" wrapText="1"/>
      <protection hidden="1"/>
    </xf>
    <xf numFmtId="0" fontId="7" fillId="0" borderId="4" xfId="0" applyFont="1" applyBorder="1" applyAlignment="1" applyProtection="1">
      <alignment horizontal="left" vertical="center" wrapText="1"/>
      <protection hidden="1"/>
    </xf>
    <xf numFmtId="0" fontId="7" fillId="0" borderId="2" xfId="0" applyFont="1" applyBorder="1" applyAlignment="1" applyProtection="1">
      <alignment horizontal="left" vertical="center"/>
      <protection hidden="1"/>
    </xf>
    <xf numFmtId="0" fontId="7" fillId="0" borderId="3" xfId="0" applyFont="1" applyBorder="1" applyAlignment="1" applyProtection="1">
      <alignment vertical="center"/>
      <protection hidden="1"/>
    </xf>
    <xf numFmtId="167" fontId="7" fillId="0" borderId="3" xfId="0" applyNumberFormat="1" applyFont="1" applyBorder="1" applyAlignment="1" applyProtection="1">
      <alignment vertical="top"/>
      <protection hidden="1"/>
    </xf>
    <xf numFmtId="16" fontId="5" fillId="4" borderId="1" xfId="0" quotePrefix="1" applyNumberFormat="1" applyFont="1" applyFill="1" applyBorder="1" applyAlignment="1" applyProtection="1">
      <alignment vertical="top"/>
      <protection hidden="1"/>
    </xf>
    <xf numFmtId="167" fontId="0" fillId="0" borderId="14" xfId="0" applyNumberFormat="1" applyBorder="1" applyAlignment="1" applyProtection="1">
      <alignment vertical="center"/>
      <protection hidden="1"/>
    </xf>
    <xf numFmtId="4" fontId="0" fillId="0" borderId="0" xfId="0" applyNumberFormat="1" applyAlignment="1" applyProtection="1">
      <alignment vertical="top"/>
      <protection hidden="1"/>
    </xf>
    <xf numFmtId="4" fontId="0" fillId="0" borderId="0" xfId="0" applyNumberFormat="1" applyAlignment="1" applyProtection="1">
      <alignment vertical="top"/>
      <protection locked="0" hidden="1"/>
    </xf>
    <xf numFmtId="0" fontId="19" fillId="0" borderId="0" xfId="2" applyFont="1" applyAlignment="1" applyProtection="1">
      <alignment vertical="top" wrapText="1"/>
      <protection hidden="1"/>
    </xf>
    <xf numFmtId="0" fontId="0" fillId="0" borderId="0" xfId="2" applyFont="1" applyAlignment="1" applyProtection="1">
      <alignment vertical="top" wrapText="1"/>
      <protection hidden="1"/>
    </xf>
    <xf numFmtId="0" fontId="7" fillId="0" borderId="0" xfId="2" applyFont="1" applyProtection="1">
      <protection hidden="1"/>
    </xf>
    <xf numFmtId="167" fontId="0" fillId="0" borderId="0" xfId="0" applyNumberFormat="1" applyAlignment="1" applyProtection="1">
      <alignment vertical="top"/>
      <protection locked="0" hidden="1"/>
    </xf>
    <xf numFmtId="0" fontId="31" fillId="0" borderId="0" xfId="0" applyFont="1" applyAlignment="1" applyProtection="1">
      <alignment vertical="top"/>
      <protection locked="0" hidden="1"/>
    </xf>
    <xf numFmtId="0" fontId="7" fillId="0" borderId="23" xfId="0" applyFont="1" applyBorder="1" applyAlignment="1" applyProtection="1">
      <alignment horizontal="left" vertical="center"/>
      <protection hidden="1"/>
    </xf>
    <xf numFmtId="0" fontId="17" fillId="0" borderId="0" xfId="0" applyFont="1" applyAlignment="1" applyProtection="1">
      <alignment vertical="top" wrapText="1"/>
      <protection hidden="1"/>
    </xf>
    <xf numFmtId="0" fontId="7" fillId="4" borderId="47" xfId="0" applyFont="1" applyFill="1" applyBorder="1" applyAlignment="1" applyProtection="1">
      <alignment horizontal="left" vertical="center"/>
      <protection locked="0"/>
    </xf>
    <xf numFmtId="0" fontId="0" fillId="0" borderId="9" xfId="0" applyBorder="1" applyAlignment="1" applyProtection="1">
      <alignment horizontal="left"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wrapText="1"/>
      <protection hidden="1"/>
    </xf>
    <xf numFmtId="0" fontId="7" fillId="0" borderId="6" xfId="0" applyFont="1" applyBorder="1" applyAlignment="1" applyProtection="1">
      <alignment horizontal="left" vertical="center"/>
      <protection hidden="1"/>
    </xf>
    <xf numFmtId="0" fontId="7" fillId="0" borderId="6" xfId="0" applyFont="1" applyBorder="1" applyAlignment="1" applyProtection="1">
      <alignment horizontal="center" vertical="center" wrapText="1"/>
      <protection hidden="1"/>
    </xf>
    <xf numFmtId="0" fontId="7" fillId="0" borderId="3" xfId="0" applyFont="1" applyBorder="1" applyAlignment="1" applyProtection="1">
      <alignment horizontal="left" vertical="center"/>
      <protection hidden="1"/>
    </xf>
    <xf numFmtId="0" fontId="7" fillId="0" borderId="24" xfId="0" applyFont="1" applyBorder="1" applyAlignment="1" applyProtection="1">
      <alignment horizontal="right" vertical="center"/>
      <protection hidden="1"/>
    </xf>
    <xf numFmtId="0" fontId="7" fillId="0" borderId="22" xfId="0" applyFont="1" applyBorder="1" applyAlignment="1" applyProtection="1">
      <alignment vertical="center"/>
      <protection hidden="1"/>
    </xf>
    <xf numFmtId="0" fontId="7" fillId="0" borderId="44" xfId="0" applyFont="1" applyBorder="1" applyAlignment="1">
      <alignment horizontal="left" vertical="center"/>
    </xf>
    <xf numFmtId="0" fontId="7" fillId="0" borderId="6" xfId="0" applyFont="1" applyBorder="1" applyAlignment="1" applyProtection="1">
      <alignment vertical="center"/>
      <protection hidden="1"/>
    </xf>
    <xf numFmtId="0" fontId="0" fillId="0" borderId="23" xfId="0" applyBorder="1" applyAlignment="1" applyProtection="1">
      <alignment horizontal="left" vertical="center"/>
      <protection hidden="1"/>
    </xf>
    <xf numFmtId="0" fontId="7" fillId="0" borderId="24" xfId="0" applyFont="1" applyBorder="1" applyAlignment="1">
      <alignment horizontal="left" vertical="center"/>
    </xf>
    <xf numFmtId="0" fontId="7" fillId="4" borderId="24" xfId="0" applyFont="1" applyFill="1" applyBorder="1" applyAlignment="1" applyProtection="1">
      <alignment horizontal="left" vertical="center"/>
      <protection locked="0"/>
    </xf>
    <xf numFmtId="0" fontId="6" fillId="0" borderId="6" xfId="0" applyFont="1" applyBorder="1" applyAlignment="1" applyProtection="1">
      <alignment vertical="center" wrapText="1"/>
      <protection hidden="1"/>
    </xf>
    <xf numFmtId="0" fontId="7" fillId="0" borderId="21" xfId="0" applyFont="1" applyBorder="1" applyAlignment="1" applyProtection="1">
      <alignment horizontal="left" vertical="center"/>
      <protection hidden="1"/>
    </xf>
    <xf numFmtId="166" fontId="7" fillId="0" borderId="14" xfId="0" applyNumberFormat="1" applyFont="1" applyBorder="1" applyAlignment="1" applyProtection="1">
      <alignment horizontal="center" vertical="center"/>
      <protection hidden="1"/>
    </xf>
    <xf numFmtId="0" fontId="33" fillId="0" borderId="6" xfId="0" applyFont="1" applyBorder="1" applyAlignment="1" applyProtection="1">
      <alignment horizontal="center" vertical="center"/>
      <protection locked="0"/>
    </xf>
    <xf numFmtId="0" fontId="0" fillId="0" borderId="12" xfId="0" applyBorder="1" applyAlignment="1" applyProtection="1">
      <alignment horizontal="center" vertical="top" wrapText="1"/>
      <protection hidden="1"/>
    </xf>
    <xf numFmtId="0" fontId="0" fillId="0" borderId="20" xfId="0" applyBorder="1" applyAlignment="1" applyProtection="1">
      <alignment horizontal="left" vertical="center"/>
      <protection hidden="1"/>
    </xf>
    <xf numFmtId="0" fontId="0" fillId="0" borderId="6" xfId="0" applyBorder="1" applyAlignment="1" applyProtection="1">
      <alignment horizontal="center" vertical="center"/>
      <protection hidden="1"/>
    </xf>
    <xf numFmtId="0" fontId="24" fillId="0" borderId="6" xfId="0" applyFont="1" applyBorder="1" applyAlignment="1" applyProtection="1">
      <alignment vertical="top"/>
      <protection hidden="1"/>
    </xf>
    <xf numFmtId="4" fontId="0" fillId="0" borderId="4" xfId="0" applyNumberFormat="1" applyBorder="1" applyAlignment="1" applyProtection="1">
      <alignment vertical="top"/>
      <protection hidden="1"/>
    </xf>
    <xf numFmtId="0" fontId="5" fillId="0" borderId="6" xfId="0" applyFont="1" applyBorder="1" applyAlignment="1" applyProtection="1">
      <alignment horizontal="center" vertical="center"/>
      <protection hidden="1"/>
    </xf>
    <xf numFmtId="0" fontId="0" fillId="0" borderId="6" xfId="0" applyBorder="1" applyAlignment="1" applyProtection="1">
      <alignment horizontal="center" vertical="center" textRotation="90"/>
      <protection hidden="1"/>
    </xf>
    <xf numFmtId="0" fontId="38" fillId="0" borderId="6" xfId="0" applyFont="1" applyBorder="1" applyAlignment="1" applyProtection="1">
      <alignment horizontal="center" vertical="center" wrapText="1"/>
      <protection hidden="1"/>
    </xf>
    <xf numFmtId="0" fontId="7" fillId="2" borderId="23" xfId="0" applyFont="1" applyFill="1" applyBorder="1" applyAlignment="1" applyProtection="1">
      <alignment horizontal="left" vertical="center"/>
      <protection hidden="1"/>
    </xf>
    <xf numFmtId="0" fontId="7" fillId="0" borderId="6" xfId="0" applyFont="1" applyBorder="1" applyAlignment="1" applyProtection="1">
      <alignment vertical="center" wrapText="1"/>
      <protection hidden="1"/>
    </xf>
    <xf numFmtId="0" fontId="7" fillId="0" borderId="21" xfId="0" applyFont="1" applyBorder="1" applyAlignment="1" applyProtection="1">
      <alignment vertical="center"/>
      <protection hidden="1"/>
    </xf>
    <xf numFmtId="0" fontId="7" fillId="0" borderId="44" xfId="0" applyFont="1" applyBorder="1" applyAlignment="1" applyProtection="1">
      <alignment vertical="center"/>
      <protection hidden="1"/>
    </xf>
    <xf numFmtId="0" fontId="7" fillId="0" borderId="24" xfId="0" applyFont="1" applyBorder="1" applyAlignment="1" applyProtection="1">
      <alignment vertical="center"/>
      <protection hidden="1"/>
    </xf>
    <xf numFmtId="0" fontId="6" fillId="0" borderId="21" xfId="0" applyFont="1" applyBorder="1" applyAlignment="1" applyProtection="1">
      <alignment vertical="center" wrapText="1"/>
      <protection hidden="1"/>
    </xf>
    <xf numFmtId="0" fontId="0" fillId="0" borderId="23" xfId="0" applyBorder="1" applyAlignment="1" applyProtection="1">
      <alignment horizontal="left" vertical="top"/>
      <protection hidden="1"/>
    </xf>
    <xf numFmtId="167" fontId="0" fillId="0" borderId="3" xfId="0" applyNumberFormat="1" applyBorder="1" applyAlignment="1" applyProtection="1">
      <alignment vertical="top"/>
      <protection hidden="1"/>
    </xf>
    <xf numFmtId="0" fontId="19" fillId="0" borderId="49" xfId="2" applyFont="1" applyBorder="1" applyAlignment="1" applyProtection="1">
      <alignment vertical="top" wrapText="1"/>
      <protection hidden="1"/>
    </xf>
    <xf numFmtId="4" fontId="0" fillId="0" borderId="53" xfId="2" applyNumberFormat="1" applyFont="1" applyBorder="1" applyAlignment="1" applyProtection="1">
      <alignment horizontal="center" vertical="top"/>
      <protection hidden="1"/>
    </xf>
    <xf numFmtId="4" fontId="0" fillId="3" borderId="47" xfId="2" applyNumberFormat="1" applyFont="1" applyFill="1" applyBorder="1" applyAlignment="1" applyProtection="1">
      <alignment horizontal="center" vertical="top"/>
      <protection hidden="1"/>
    </xf>
    <xf numFmtId="0" fontId="19" fillId="0" borderId="46" xfId="2" applyFont="1" applyBorder="1" applyAlignment="1" applyProtection="1">
      <alignment horizontal="center" vertical="top"/>
      <protection hidden="1"/>
    </xf>
    <xf numFmtId="0" fontId="19" fillId="0" borderId="46" xfId="2" applyFont="1" applyBorder="1" applyAlignment="1" applyProtection="1">
      <alignment vertical="top"/>
      <protection hidden="1"/>
    </xf>
    <xf numFmtId="0" fontId="19" fillId="0" borderId="3" xfId="2" applyFont="1" applyBorder="1" applyAlignment="1" applyProtection="1">
      <alignment vertical="top" wrapText="1"/>
      <protection hidden="1"/>
    </xf>
    <xf numFmtId="4" fontId="0" fillId="3" borderId="13" xfId="2" applyNumberFormat="1" applyFont="1" applyFill="1" applyBorder="1" applyAlignment="1" applyProtection="1">
      <alignment horizontal="center" vertical="top"/>
      <protection hidden="1"/>
    </xf>
    <xf numFmtId="0" fontId="10" fillId="3" borderId="9" xfId="2" applyFont="1" applyFill="1" applyBorder="1" applyAlignment="1" applyProtection="1">
      <alignment vertical="center"/>
      <protection hidden="1"/>
    </xf>
    <xf numFmtId="0" fontId="34" fillId="0" borderId="46" xfId="1" quotePrefix="1" applyFont="1" applyBorder="1" applyAlignment="1" applyProtection="1">
      <alignment horizontal="center" vertical="top"/>
      <protection hidden="1"/>
    </xf>
    <xf numFmtId="0" fontId="10" fillId="0" borderId="46" xfId="2" applyFont="1" applyBorder="1" applyAlignment="1" applyProtection="1">
      <alignment horizontal="right" vertical="center"/>
      <protection hidden="1"/>
    </xf>
    <xf numFmtId="4" fontId="7" fillId="0" borderId="53" xfId="0" applyNumberFormat="1" applyFont="1" applyBorder="1" applyAlignment="1" applyProtection="1">
      <alignment horizontal="right" vertical="center"/>
      <protection hidden="1"/>
    </xf>
    <xf numFmtId="0" fontId="5" fillId="0" borderId="49" xfId="2" applyFont="1" applyBorder="1" applyAlignment="1" applyProtection="1">
      <alignment vertical="top"/>
      <protection hidden="1"/>
    </xf>
    <xf numFmtId="0" fontId="20" fillId="4" borderId="46" xfId="1" applyFont="1" applyFill="1" applyBorder="1" applyAlignment="1" applyProtection="1">
      <alignment vertical="top" wrapText="1"/>
      <protection locked="0"/>
    </xf>
    <xf numFmtId="3" fontId="0" fillId="4" borderId="48" xfId="2" applyNumberFormat="1" applyFont="1" applyFill="1" applyBorder="1" applyAlignment="1" applyProtection="1">
      <alignment horizontal="center" vertical="top"/>
      <protection locked="0"/>
    </xf>
    <xf numFmtId="4" fontId="0" fillId="3" borderId="47" xfId="0" applyNumberFormat="1" applyFill="1" applyBorder="1" applyAlignment="1" applyProtection="1">
      <alignment horizontal="right" vertical="top"/>
      <protection hidden="1"/>
    </xf>
    <xf numFmtId="0" fontId="34" fillId="0" borderId="0" xfId="1" quotePrefix="1" applyFont="1" applyAlignment="1" applyProtection="1">
      <alignment horizontal="center" vertical="top"/>
      <protection hidden="1"/>
    </xf>
    <xf numFmtId="0" fontId="20" fillId="3" borderId="0" xfId="1" applyFont="1" applyFill="1" applyAlignment="1" applyProtection="1">
      <alignment vertical="top" wrapText="1"/>
      <protection hidden="1"/>
    </xf>
    <xf numFmtId="0" fontId="10" fillId="0" borderId="0" xfId="2" applyFont="1" applyAlignment="1" applyProtection="1">
      <alignment vertical="center"/>
      <protection hidden="1"/>
    </xf>
    <xf numFmtId="0" fontId="10" fillId="0" borderId="0" xfId="2" applyFont="1" applyAlignment="1" applyProtection="1">
      <alignment horizontal="right" vertical="center"/>
      <protection hidden="1"/>
    </xf>
    <xf numFmtId="167" fontId="7" fillId="0" borderId="39" xfId="0" applyNumberFormat="1" applyFont="1" applyBorder="1" applyAlignment="1" applyProtection="1">
      <alignment horizontal="right" vertical="top"/>
      <protection hidden="1"/>
    </xf>
    <xf numFmtId="167" fontId="0" fillId="0" borderId="14" xfId="0" applyNumberFormat="1" applyBorder="1" applyAlignment="1">
      <alignment vertical="center"/>
    </xf>
    <xf numFmtId="0" fontId="5" fillId="0" borderId="40" xfId="0" applyFont="1" applyBorder="1" applyAlignment="1">
      <alignment vertical="center"/>
    </xf>
    <xf numFmtId="0" fontId="0" fillId="0" borderId="42" xfId="0" applyBorder="1"/>
    <xf numFmtId="168" fontId="7" fillId="4" borderId="43" xfId="0" applyNumberFormat="1" applyFont="1" applyFill="1" applyBorder="1" applyAlignment="1" applyProtection="1">
      <alignment horizontal="center" vertical="center"/>
      <protection locked="0"/>
    </xf>
    <xf numFmtId="4" fontId="38" fillId="8" borderId="16" xfId="0" applyNumberFormat="1" applyFont="1" applyFill="1" applyBorder="1" applyAlignment="1" applyProtection="1">
      <alignment horizontal="right" vertical="center"/>
      <protection hidden="1"/>
    </xf>
    <xf numFmtId="0" fontId="5" fillId="0" borderId="3" xfId="0" applyFont="1" applyBorder="1" applyAlignment="1" applyProtection="1">
      <alignment horizontal="right" vertical="center"/>
      <protection hidden="1"/>
    </xf>
    <xf numFmtId="0" fontId="9" fillId="0" borderId="11" xfId="0" applyFont="1" applyBorder="1" applyAlignment="1" applyProtection="1">
      <alignment vertical="top"/>
      <protection hidden="1"/>
    </xf>
    <xf numFmtId="0" fontId="30" fillId="0" borderId="0" xfId="0" applyFont="1" applyAlignment="1" applyProtection="1">
      <alignment vertical="top"/>
      <protection hidden="1"/>
    </xf>
    <xf numFmtId="0" fontId="48" fillId="0" borderId="0" xfId="0" applyFont="1" applyAlignment="1" applyProtection="1">
      <alignment vertical="top"/>
      <protection hidden="1"/>
    </xf>
    <xf numFmtId="0" fontId="30" fillId="0" borderId="0" xfId="0" applyFont="1" applyAlignment="1" applyProtection="1">
      <alignment vertical="center"/>
      <protection hidden="1"/>
    </xf>
    <xf numFmtId="0" fontId="30" fillId="0" borderId="0" xfId="0" applyFont="1"/>
    <xf numFmtId="0" fontId="6" fillId="0" borderId="23" xfId="0" applyFont="1" applyBorder="1" applyAlignment="1" applyProtection="1">
      <alignment vertical="center" wrapText="1"/>
      <protection hidden="1"/>
    </xf>
    <xf numFmtId="0" fontId="7" fillId="0" borderId="24" xfId="0" applyFont="1" applyBorder="1" applyAlignment="1" applyProtection="1">
      <alignment horizontal="left" vertical="center"/>
      <protection hidden="1"/>
    </xf>
    <xf numFmtId="0" fontId="9" fillId="0" borderId="45" xfId="0" applyFont="1" applyBorder="1" applyAlignment="1" applyProtection="1">
      <alignment horizontal="left" vertical="top"/>
      <protection hidden="1"/>
    </xf>
    <xf numFmtId="0" fontId="0" fillId="0" borderId="41" xfId="0" applyBorder="1" applyAlignment="1" applyProtection="1">
      <alignment horizontal="left" vertical="top"/>
      <protection hidden="1"/>
    </xf>
    <xf numFmtId="0" fontId="0" fillId="0" borderId="49" xfId="0" applyBorder="1" applyAlignment="1" applyProtection="1">
      <alignment horizontal="left" vertical="top" wrapText="1"/>
      <protection hidden="1"/>
    </xf>
    <xf numFmtId="16" fontId="9" fillId="8" borderId="0" xfId="0" quotePrefix="1" applyNumberFormat="1" applyFont="1" applyFill="1" applyAlignment="1" applyProtection="1">
      <alignment horizontal="left" vertical="center"/>
      <protection hidden="1"/>
    </xf>
    <xf numFmtId="4" fontId="7" fillId="8" borderId="0" xfId="0" applyNumberFormat="1" applyFont="1" applyFill="1" applyAlignment="1" applyProtection="1">
      <alignment vertical="center"/>
      <protection hidden="1"/>
    </xf>
    <xf numFmtId="0" fontId="0" fillId="4" borderId="39" xfId="0" applyFill="1" applyBorder="1" applyAlignment="1" applyProtection="1">
      <alignment vertical="top"/>
      <protection hidden="1"/>
    </xf>
    <xf numFmtId="16" fontId="5" fillId="0" borderId="3" xfId="0" quotePrefix="1" applyNumberFormat="1" applyFont="1" applyBorder="1" applyAlignment="1" applyProtection="1">
      <alignment horizontal="right" vertical="top"/>
      <protection hidden="1"/>
    </xf>
    <xf numFmtId="0" fontId="20" fillId="0" borderId="3" xfId="0" applyFont="1" applyBorder="1" applyAlignment="1" applyProtection="1">
      <alignment horizontal="left" vertical="top" wrapText="1"/>
      <protection hidden="1"/>
    </xf>
    <xf numFmtId="0" fontId="0" fillId="0" borderId="55" xfId="0" applyBorder="1" applyAlignment="1" applyProtection="1">
      <alignment vertical="top"/>
      <protection hidden="1"/>
    </xf>
    <xf numFmtId="0" fontId="5" fillId="0" borderId="56" xfId="0" applyFont="1" applyBorder="1" applyAlignment="1" applyProtection="1">
      <alignment horizontal="center" vertical="center"/>
      <protection hidden="1"/>
    </xf>
    <xf numFmtId="0" fontId="0" fillId="0" borderId="35" xfId="0" applyBorder="1" applyAlignment="1" applyProtection="1">
      <alignment vertical="top"/>
      <protection hidden="1"/>
    </xf>
    <xf numFmtId="0" fontId="0" fillId="0" borderId="56" xfId="0" applyBorder="1" applyAlignment="1" applyProtection="1">
      <alignment vertical="top"/>
      <protection hidden="1"/>
    </xf>
    <xf numFmtId="167" fontId="0" fillId="3" borderId="1" xfId="0" applyNumberFormat="1" applyFill="1" applyBorder="1" applyAlignment="1" applyProtection="1">
      <alignment vertical="top"/>
      <protection hidden="1"/>
    </xf>
    <xf numFmtId="0" fontId="49" fillId="0" borderId="0" xfId="0" applyFont="1" applyAlignment="1" applyProtection="1">
      <alignment horizontal="right" vertical="top"/>
      <protection hidden="1"/>
    </xf>
    <xf numFmtId="0" fontId="38" fillId="8" borderId="0" xfId="0" applyFont="1" applyFill="1" applyAlignment="1" applyProtection="1">
      <alignment vertical="center"/>
      <protection hidden="1"/>
    </xf>
    <xf numFmtId="0" fontId="7" fillId="8" borderId="0" xfId="0" applyFont="1" applyFill="1" applyAlignment="1" applyProtection="1">
      <alignment vertical="center"/>
      <protection hidden="1"/>
    </xf>
    <xf numFmtId="0" fontId="49" fillId="8" borderId="0" xfId="0" applyFont="1" applyFill="1" applyAlignment="1" applyProtection="1">
      <alignment vertical="center"/>
      <protection hidden="1"/>
    </xf>
    <xf numFmtId="16" fontId="9" fillId="0" borderId="6" xfId="0" quotePrefix="1" applyNumberFormat="1" applyFont="1" applyBorder="1" applyAlignment="1" applyProtection="1">
      <alignment horizontal="left" vertical="center"/>
      <protection hidden="1"/>
    </xf>
    <xf numFmtId="0" fontId="7" fillId="0" borderId="3" xfId="0" applyFont="1" applyBorder="1" applyAlignment="1" applyProtection="1">
      <alignment horizontal="center" vertical="center" wrapText="1"/>
      <protection hidden="1"/>
    </xf>
    <xf numFmtId="0" fontId="0" fillId="0" borderId="3" xfId="0" applyBorder="1" applyAlignment="1" applyProtection="1">
      <alignment horizontal="right" vertical="center"/>
      <protection hidden="1"/>
    </xf>
    <xf numFmtId="0" fontId="7" fillId="3" borderId="20" xfId="0" applyFont="1" applyFill="1" applyBorder="1" applyAlignment="1" applyProtection="1">
      <alignment horizontal="left" vertical="center"/>
      <protection hidden="1"/>
    </xf>
    <xf numFmtId="0" fontId="7" fillId="3" borderId="21" xfId="0" applyFont="1" applyFill="1" applyBorder="1" applyAlignment="1" applyProtection="1">
      <alignment horizontal="center" vertical="center" wrapText="1"/>
      <protection hidden="1"/>
    </xf>
    <xf numFmtId="0" fontId="0" fillId="3" borderId="64" xfId="0" applyFill="1" applyBorder="1" applyAlignment="1" applyProtection="1">
      <alignment horizontal="right" vertical="center"/>
      <protection hidden="1"/>
    </xf>
    <xf numFmtId="0" fontId="0" fillId="0" borderId="2" xfId="0" applyBorder="1" applyAlignment="1" applyProtection="1">
      <alignment vertical="center"/>
      <protection hidden="1"/>
    </xf>
    <xf numFmtId="4" fontId="9" fillId="8" borderId="46" xfId="0" applyNumberFormat="1" applyFont="1" applyFill="1" applyBorder="1" applyAlignment="1" applyProtection="1">
      <alignment horizontal="center" vertical="top"/>
      <protection hidden="1"/>
    </xf>
    <xf numFmtId="16" fontId="42" fillId="0" borderId="41" xfId="0" quotePrefix="1" applyNumberFormat="1" applyFont="1" applyBorder="1" applyAlignment="1" applyProtection="1">
      <alignment vertical="center"/>
      <protection hidden="1"/>
    </xf>
    <xf numFmtId="166" fontId="7" fillId="0" borderId="41" xfId="0" applyNumberFormat="1" applyFont="1" applyBorder="1" applyAlignment="1" applyProtection="1">
      <alignment vertical="center" wrapText="1"/>
      <protection hidden="1"/>
    </xf>
    <xf numFmtId="0" fontId="7" fillId="0" borderId="41" xfId="0" applyFont="1" applyBorder="1" applyAlignment="1" applyProtection="1">
      <alignment horizontal="center" vertical="center" wrapText="1"/>
      <protection hidden="1"/>
    </xf>
    <xf numFmtId="1" fontId="9" fillId="0" borderId="63" xfId="0" applyNumberFormat="1" applyFont="1" applyBorder="1" applyAlignment="1" applyProtection="1">
      <alignment horizontal="center" vertical="center" wrapText="1"/>
      <protection hidden="1"/>
    </xf>
    <xf numFmtId="0" fontId="0" fillId="0" borderId="63" xfId="0" applyBorder="1" applyAlignment="1" applyProtection="1">
      <alignment vertical="center" wrapText="1"/>
      <protection hidden="1"/>
    </xf>
    <xf numFmtId="0" fontId="30" fillId="0" borderId="0" xfId="2" applyFont="1" applyProtection="1">
      <protection hidden="1"/>
    </xf>
    <xf numFmtId="0" fontId="30" fillId="0" borderId="0" xfId="1" applyFont="1" applyProtection="1">
      <protection hidden="1"/>
    </xf>
    <xf numFmtId="0" fontId="30" fillId="0" borderId="0" xfId="2" applyFont="1" applyAlignment="1" applyProtection="1">
      <alignment wrapText="1"/>
      <protection hidden="1"/>
    </xf>
    <xf numFmtId="0" fontId="30" fillId="0" borderId="0" xfId="2" applyFont="1" applyAlignment="1" applyProtection="1">
      <alignment vertical="center"/>
      <protection hidden="1"/>
    </xf>
    <xf numFmtId="0" fontId="0" fillId="3" borderId="8" xfId="2" applyFont="1" applyFill="1" applyBorder="1" applyAlignment="1" applyProtection="1">
      <alignment vertical="top"/>
      <protection hidden="1"/>
    </xf>
    <xf numFmtId="2" fontId="7" fillId="3" borderId="37" xfId="2" applyNumberFormat="1" applyFont="1" applyFill="1" applyBorder="1" applyAlignment="1" applyProtection="1">
      <alignment horizontal="center" vertical="center" wrapText="1"/>
      <protection hidden="1"/>
    </xf>
    <xf numFmtId="4" fontId="7" fillId="3" borderId="16" xfId="2" applyNumberFormat="1" applyFont="1" applyFill="1" applyBorder="1" applyAlignment="1" applyProtection="1">
      <alignment horizontal="center" vertical="center"/>
      <protection hidden="1"/>
    </xf>
    <xf numFmtId="2" fontId="7" fillId="3" borderId="31" xfId="2" applyNumberFormat="1" applyFont="1" applyFill="1" applyBorder="1" applyAlignment="1" applyProtection="1">
      <alignment horizontal="center" vertical="center" wrapText="1"/>
      <protection hidden="1"/>
    </xf>
    <xf numFmtId="0" fontId="7" fillId="0" borderId="8" xfId="2" applyFont="1" applyBorder="1" applyAlignment="1" applyProtection="1">
      <alignment vertical="center"/>
      <protection hidden="1"/>
    </xf>
    <xf numFmtId="0" fontId="7" fillId="0" borderId="9" xfId="2" applyFont="1" applyBorder="1" applyAlignment="1" applyProtection="1">
      <alignment vertical="center"/>
      <protection hidden="1"/>
    </xf>
    <xf numFmtId="0" fontId="7" fillId="0" borderId="9" xfId="2" applyFont="1" applyBorder="1" applyAlignment="1" applyProtection="1">
      <alignment horizontal="center" vertical="top" wrapText="1"/>
      <protection hidden="1"/>
    </xf>
    <xf numFmtId="0" fontId="8" fillId="0" borderId="9" xfId="2" applyFont="1" applyBorder="1" applyAlignment="1" applyProtection="1">
      <alignment wrapText="1"/>
      <protection hidden="1"/>
    </xf>
    <xf numFmtId="0" fontId="8" fillId="0" borderId="10" xfId="2" applyFont="1" applyBorder="1" applyAlignment="1" applyProtection="1">
      <alignment wrapText="1"/>
      <protection hidden="1"/>
    </xf>
    <xf numFmtId="0" fontId="10" fillId="0" borderId="9" xfId="2" applyFont="1" applyBorder="1" applyAlignment="1" applyProtection="1">
      <alignment horizontal="center" vertical="top" wrapText="1"/>
      <protection hidden="1"/>
    </xf>
    <xf numFmtId="0" fontId="10" fillId="0" borderId="10" xfId="2" applyFont="1" applyBorder="1" applyAlignment="1" applyProtection="1">
      <alignment horizontal="center" vertical="top" wrapText="1"/>
      <protection hidden="1"/>
    </xf>
    <xf numFmtId="0" fontId="8" fillId="0" borderId="9" xfId="2" applyFont="1" applyBorder="1" applyProtection="1">
      <protection hidden="1"/>
    </xf>
    <xf numFmtId="0" fontId="7" fillId="0" borderId="10" xfId="2" applyFont="1" applyBorder="1" applyAlignment="1" applyProtection="1">
      <alignment horizontal="center" vertical="top" wrapText="1"/>
      <protection hidden="1"/>
    </xf>
    <xf numFmtId="0" fontId="8" fillId="0" borderId="9" xfId="2" applyFont="1" applyBorder="1" applyAlignment="1" applyProtection="1">
      <alignment vertical="center"/>
      <protection hidden="1"/>
    </xf>
    <xf numFmtId="0" fontId="10" fillId="0" borderId="9"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wrapText="1"/>
      <protection hidden="1"/>
    </xf>
    <xf numFmtId="0" fontId="48" fillId="0" borderId="0" xfId="1" applyFont="1" applyProtection="1">
      <protection hidden="1"/>
    </xf>
    <xf numFmtId="0" fontId="48" fillId="0" borderId="0" xfId="2" applyFont="1" applyProtection="1">
      <protection hidden="1"/>
    </xf>
    <xf numFmtId="0" fontId="10" fillId="0" borderId="9" xfId="2" applyFont="1" applyBorder="1" applyAlignment="1" applyProtection="1">
      <alignment horizontal="right" vertical="center" wrapText="1"/>
      <protection hidden="1"/>
    </xf>
    <xf numFmtId="0" fontId="10" fillId="0" borderId="10" xfId="2" applyFont="1" applyBorder="1" applyAlignment="1" applyProtection="1">
      <alignment horizontal="right" vertical="center" wrapText="1"/>
      <protection hidden="1"/>
    </xf>
    <xf numFmtId="0" fontId="19" fillId="3" borderId="8" xfId="2" applyFont="1" applyFill="1" applyBorder="1" applyAlignment="1" applyProtection="1">
      <alignment vertical="top"/>
      <protection hidden="1"/>
    </xf>
    <xf numFmtId="49" fontId="22" fillId="3" borderId="9" xfId="2" applyNumberFormat="1" applyFont="1" applyFill="1" applyBorder="1" applyAlignment="1" applyProtection="1">
      <alignment vertical="center"/>
      <protection hidden="1"/>
    </xf>
    <xf numFmtId="49" fontId="8" fillId="3" borderId="9" xfId="2" applyNumberFormat="1" applyFont="1" applyFill="1" applyBorder="1" applyAlignment="1" applyProtection="1">
      <alignment vertical="center"/>
      <protection hidden="1"/>
    </xf>
    <xf numFmtId="0" fontId="10" fillId="3" borderId="9" xfId="2" applyFont="1" applyFill="1" applyBorder="1" applyAlignment="1" applyProtection="1">
      <alignment horizontal="right" vertical="center"/>
      <protection hidden="1"/>
    </xf>
    <xf numFmtId="0" fontId="7" fillId="3" borderId="18" xfId="2" applyFont="1" applyFill="1" applyBorder="1" applyAlignment="1" applyProtection="1">
      <alignment horizontal="right" vertical="center"/>
      <protection hidden="1"/>
    </xf>
    <xf numFmtId="4" fontId="7" fillId="3" borderId="16" xfId="0" applyNumberFormat="1" applyFont="1" applyFill="1" applyBorder="1" applyAlignment="1" applyProtection="1">
      <alignment horizontal="right" vertical="center"/>
      <protection hidden="1"/>
    </xf>
    <xf numFmtId="4" fontId="7" fillId="0" borderId="10" xfId="2" applyNumberFormat="1" applyFont="1" applyBorder="1" applyAlignment="1" applyProtection="1">
      <alignment horizontal="right" vertical="center" wrapText="1"/>
      <protection hidden="1"/>
    </xf>
    <xf numFmtId="49" fontId="8" fillId="3" borderId="3" xfId="2" applyNumberFormat="1" applyFont="1" applyFill="1" applyBorder="1" applyAlignment="1" applyProtection="1">
      <alignment vertical="center"/>
      <protection hidden="1"/>
    </xf>
    <xf numFmtId="0" fontId="10" fillId="3" borderId="3" xfId="2" applyFont="1" applyFill="1" applyBorder="1" applyAlignment="1" applyProtection="1">
      <alignment vertical="center"/>
      <protection hidden="1"/>
    </xf>
    <xf numFmtId="0" fontId="10" fillId="3" borderId="3" xfId="2" applyFont="1" applyFill="1" applyBorder="1" applyAlignment="1" applyProtection="1">
      <alignment horizontal="right" vertical="center"/>
      <protection hidden="1"/>
    </xf>
    <xf numFmtId="0" fontId="7" fillId="3" borderId="19" xfId="2" applyFont="1" applyFill="1" applyBorder="1" applyAlignment="1" applyProtection="1">
      <alignment horizontal="right" vertical="center"/>
      <protection hidden="1"/>
    </xf>
    <xf numFmtId="0" fontId="8" fillId="3" borderId="8" xfId="2" applyFont="1" applyFill="1" applyBorder="1" applyAlignment="1" applyProtection="1">
      <alignment vertical="top"/>
      <protection hidden="1"/>
    </xf>
    <xf numFmtId="0" fontId="7" fillId="0" borderId="9" xfId="2" applyFont="1" applyBorder="1" applyAlignment="1" applyProtection="1">
      <alignment vertical="top"/>
      <protection hidden="1"/>
    </xf>
    <xf numFmtId="0" fontId="35" fillId="10" borderId="0" xfId="2" applyFont="1" applyFill="1" applyAlignment="1" applyProtection="1">
      <alignment vertical="center" wrapText="1"/>
      <protection hidden="1"/>
    </xf>
    <xf numFmtId="0" fontId="35" fillId="10" borderId="0" xfId="2" applyFont="1" applyFill="1" applyAlignment="1" applyProtection="1">
      <alignment horizontal="right"/>
      <protection hidden="1"/>
    </xf>
    <xf numFmtId="0" fontId="19" fillId="0" borderId="3" xfId="2" applyFont="1" applyBorder="1" applyAlignment="1" applyProtection="1">
      <alignment vertical="top"/>
      <protection hidden="1"/>
    </xf>
    <xf numFmtId="0" fontId="9" fillId="0" borderId="3" xfId="2" applyFont="1" applyBorder="1" applyAlignment="1" applyProtection="1">
      <alignment horizontal="right" vertical="center"/>
      <protection hidden="1"/>
    </xf>
    <xf numFmtId="0" fontId="19" fillId="0" borderId="6" xfId="2" applyFont="1" applyBorder="1" applyAlignment="1" applyProtection="1">
      <alignment vertical="top"/>
      <protection hidden="1"/>
    </xf>
    <xf numFmtId="49" fontId="8" fillId="0" borderId="6" xfId="2" applyNumberFormat="1" applyFont="1" applyBorder="1" applyAlignment="1" applyProtection="1">
      <alignment vertical="center"/>
      <protection hidden="1"/>
    </xf>
    <xf numFmtId="0" fontId="10" fillId="0" borderId="6" xfId="2" applyFont="1" applyBorder="1" applyAlignment="1" applyProtection="1">
      <alignment vertical="center"/>
      <protection hidden="1"/>
    </xf>
    <xf numFmtId="0" fontId="10" fillId="0" borderId="6" xfId="2" applyFont="1" applyBorder="1" applyAlignment="1" applyProtection="1">
      <alignment horizontal="right" vertical="center"/>
      <protection hidden="1"/>
    </xf>
    <xf numFmtId="0" fontId="9" fillId="0" borderId="6" xfId="2" applyFont="1" applyBorder="1" applyAlignment="1" applyProtection="1">
      <alignment horizontal="right" vertical="center"/>
      <protection hidden="1"/>
    </xf>
    <xf numFmtId="0" fontId="35" fillId="9" borderId="0" xfId="0" applyFont="1" applyFill="1" applyAlignment="1" applyProtection="1">
      <alignment vertical="center" wrapText="1"/>
      <protection hidden="1"/>
    </xf>
    <xf numFmtId="0" fontId="40" fillId="9" borderId="0" xfId="0" applyFont="1" applyFill="1" applyAlignment="1" applyProtection="1">
      <alignment vertical="top"/>
      <protection hidden="1"/>
    </xf>
    <xf numFmtId="0" fontId="7" fillId="9" borderId="0" xfId="0" applyFont="1" applyFill="1" applyAlignment="1" applyProtection="1">
      <alignment vertical="top" wrapText="1"/>
      <protection hidden="1"/>
    </xf>
    <xf numFmtId="0" fontId="49" fillId="9" borderId="0" xfId="0" applyFont="1" applyFill="1" applyAlignment="1" applyProtection="1">
      <alignment horizontal="right"/>
      <protection hidden="1"/>
    </xf>
    <xf numFmtId="0" fontId="9" fillId="9" borderId="0" xfId="2" applyFont="1" applyFill="1" applyAlignment="1" applyProtection="1">
      <alignment horizontal="center" vertical="top" wrapText="1"/>
      <protection hidden="1"/>
    </xf>
    <xf numFmtId="4" fontId="9" fillId="9" borderId="36" xfId="0" applyNumberFormat="1" applyFont="1" applyFill="1" applyBorder="1" applyAlignment="1" applyProtection="1">
      <alignment horizontal="center" vertical="top"/>
      <protection hidden="1"/>
    </xf>
    <xf numFmtId="0" fontId="9" fillId="9" borderId="36" xfId="2" applyFont="1" applyFill="1" applyBorder="1" applyAlignment="1" applyProtection="1">
      <alignment horizontal="center" vertical="top" wrapText="1"/>
      <protection hidden="1"/>
    </xf>
    <xf numFmtId="167" fontId="38" fillId="8" borderId="16" xfId="0" applyNumberFormat="1" applyFont="1" applyFill="1" applyBorder="1" applyAlignment="1" applyProtection="1">
      <alignment vertical="center"/>
      <protection hidden="1"/>
    </xf>
    <xf numFmtId="0" fontId="19" fillId="8" borderId="0" xfId="2" applyFont="1" applyFill="1" applyAlignment="1" applyProtection="1">
      <alignment vertical="top"/>
      <protection hidden="1"/>
    </xf>
    <xf numFmtId="49" fontId="5" fillId="8" borderId="0" xfId="2" applyNumberFormat="1" applyFont="1" applyFill="1" applyAlignment="1" applyProtection="1">
      <alignment vertical="center"/>
      <protection hidden="1"/>
    </xf>
    <xf numFmtId="0" fontId="9" fillId="8" borderId="0" xfId="2" applyFont="1" applyFill="1" applyAlignment="1" applyProtection="1">
      <alignment vertical="center"/>
      <protection hidden="1"/>
    </xf>
    <xf numFmtId="0" fontId="9" fillId="8" borderId="0" xfId="2" applyFont="1" applyFill="1" applyAlignment="1" applyProtection="1">
      <alignment horizontal="right" vertical="center"/>
      <protection hidden="1"/>
    </xf>
    <xf numFmtId="0" fontId="38" fillId="8" borderId="62" xfId="2" applyFont="1" applyFill="1" applyBorder="1" applyAlignment="1" applyProtection="1">
      <alignment horizontal="right" vertical="center"/>
      <protection hidden="1"/>
    </xf>
    <xf numFmtId="0" fontId="0" fillId="0" borderId="67" xfId="0" applyBorder="1" applyAlignment="1" applyProtection="1">
      <alignment vertical="top"/>
      <protection hidden="1"/>
    </xf>
    <xf numFmtId="16" fontId="38" fillId="8" borderId="0" xfId="0" quotePrefix="1" applyNumberFormat="1" applyFont="1" applyFill="1" applyAlignment="1" applyProtection="1">
      <alignment vertical="center"/>
      <protection hidden="1"/>
    </xf>
    <xf numFmtId="0" fontId="13" fillId="0" borderId="3" xfId="0" applyFont="1" applyBorder="1" applyAlignment="1" applyProtection="1">
      <alignment vertical="top"/>
      <protection hidden="1"/>
    </xf>
    <xf numFmtId="0" fontId="0" fillId="0" borderId="0" xfId="0" applyAlignment="1" applyProtection="1">
      <alignment horizontal="left" vertical="top"/>
      <protection hidden="1"/>
    </xf>
    <xf numFmtId="0" fontId="7" fillId="0" borderId="40" xfId="0" applyFont="1" applyBorder="1" applyAlignment="1" applyProtection="1">
      <alignment vertical="top"/>
      <protection hidden="1"/>
    </xf>
    <xf numFmtId="0" fontId="7" fillId="0" borderId="41" xfId="0" applyFont="1" applyBorder="1" applyAlignment="1" applyProtection="1">
      <alignment horizontal="left" vertical="top"/>
      <protection hidden="1"/>
    </xf>
    <xf numFmtId="0" fontId="5" fillId="0" borderId="41" xfId="0" applyFont="1" applyBorder="1" applyAlignment="1" applyProtection="1">
      <alignment horizontal="left" vertical="center"/>
      <protection hidden="1"/>
    </xf>
    <xf numFmtId="0" fontId="5" fillId="0" borderId="42" xfId="0" applyFont="1" applyBorder="1" applyAlignment="1" applyProtection="1">
      <alignment horizontal="right" vertical="center"/>
      <protection hidden="1"/>
    </xf>
    <xf numFmtId="0" fontId="7" fillId="0" borderId="49" xfId="0" applyFont="1" applyBorder="1" applyAlignment="1" applyProtection="1">
      <alignment vertical="top"/>
      <protection hidden="1"/>
    </xf>
    <xf numFmtId="0" fontId="7" fillId="0" borderId="54" xfId="0" applyFont="1" applyBorder="1" applyAlignment="1" applyProtection="1">
      <alignment horizontal="left" vertical="top"/>
      <protection hidden="1"/>
    </xf>
    <xf numFmtId="0" fontId="0" fillId="0" borderId="49" xfId="0" applyBorder="1" applyAlignment="1" applyProtection="1">
      <alignment horizontal="left" vertical="top"/>
      <protection hidden="1"/>
    </xf>
    <xf numFmtId="0" fontId="5" fillId="6" borderId="0" xfId="0" applyFont="1" applyFill="1" applyAlignment="1" applyProtection="1">
      <alignment vertical="top"/>
      <protection locked="0"/>
    </xf>
    <xf numFmtId="167" fontId="7" fillId="3" borderId="1" xfId="0" applyNumberFormat="1" applyFont="1" applyFill="1" applyBorder="1" applyAlignment="1" applyProtection="1">
      <alignment vertical="center"/>
      <protection hidden="1"/>
    </xf>
    <xf numFmtId="0" fontId="20" fillId="0" borderId="49" xfId="0" applyFont="1" applyBorder="1" applyAlignment="1" applyProtection="1">
      <alignment horizontal="center" vertical="center"/>
      <protection hidden="1"/>
    </xf>
    <xf numFmtId="0" fontId="27" fillId="0" borderId="3" xfId="0" applyFont="1" applyBorder="1" applyAlignment="1" applyProtection="1">
      <alignment horizontal="left" vertical="top"/>
      <protection hidden="1"/>
    </xf>
    <xf numFmtId="0" fontId="0" fillId="0" borderId="20" xfId="0" applyBorder="1" applyAlignment="1" applyProtection="1">
      <alignment horizontal="left" vertical="top"/>
      <protection hidden="1"/>
    </xf>
    <xf numFmtId="10" fontId="0" fillId="0" borderId="3" xfId="0" applyNumberFormat="1" applyBorder="1" applyAlignment="1" applyProtection="1">
      <alignment horizontal="center" vertical="center"/>
      <protection hidden="1"/>
    </xf>
    <xf numFmtId="0" fontId="0" fillId="3" borderId="8" xfId="0" applyFill="1" applyBorder="1" applyAlignment="1" applyProtection="1">
      <alignment horizontal="left" vertical="top"/>
      <protection hidden="1"/>
    </xf>
    <xf numFmtId="0" fontId="7" fillId="3" borderId="9" xfId="0" applyFont="1" applyFill="1" applyBorder="1" applyAlignment="1" applyProtection="1">
      <alignment vertical="top" wrapText="1"/>
      <protection hidden="1"/>
    </xf>
    <xf numFmtId="0" fontId="0" fillId="3" borderId="8" xfId="0" applyFill="1" applyBorder="1" applyAlignment="1" applyProtection="1">
      <alignment vertical="top"/>
      <protection hidden="1"/>
    </xf>
    <xf numFmtId="0" fontId="0" fillId="3" borderId="9" xfId="0" applyFill="1" applyBorder="1" applyAlignment="1" applyProtection="1">
      <alignment vertical="top"/>
      <protection hidden="1"/>
    </xf>
    <xf numFmtId="4" fontId="5" fillId="3" borderId="10" xfId="0" applyNumberFormat="1" applyFont="1" applyFill="1" applyBorder="1" applyAlignment="1" applyProtection="1">
      <alignment horizontal="center" vertical="center"/>
      <protection hidden="1"/>
    </xf>
    <xf numFmtId="0" fontId="0" fillId="0" borderId="54" xfId="0" applyBorder="1" applyAlignment="1" applyProtection="1">
      <alignment horizontal="left" vertical="top"/>
      <protection hidden="1"/>
    </xf>
    <xf numFmtId="4" fontId="0" fillId="0" borderId="4" xfId="0" applyNumberFormat="1" applyBorder="1" applyAlignment="1" applyProtection="1">
      <alignment horizontal="center" vertical="center"/>
      <protection hidden="1"/>
    </xf>
    <xf numFmtId="0" fontId="0" fillId="3" borderId="9" xfId="0" applyFill="1" applyBorder="1" applyAlignment="1" applyProtection="1">
      <alignment horizontal="left" vertical="top" wrapText="1"/>
      <protection hidden="1"/>
    </xf>
    <xf numFmtId="4" fontId="0" fillId="3" borderId="10" xfId="0" applyNumberFormat="1" applyFill="1" applyBorder="1" applyAlignment="1" applyProtection="1">
      <alignment horizontal="center" vertical="center"/>
      <protection hidden="1"/>
    </xf>
    <xf numFmtId="4" fontId="7" fillId="3" borderId="3" xfId="0" applyNumberFormat="1" applyFont="1" applyFill="1" applyBorder="1" applyAlignment="1" applyProtection="1">
      <alignment horizontal="center" vertical="center"/>
      <protection hidden="1"/>
    </xf>
    <xf numFmtId="4" fontId="7" fillId="3" borderId="9" xfId="0" applyNumberFormat="1" applyFont="1" applyFill="1" applyBorder="1" applyAlignment="1" applyProtection="1">
      <alignment horizontal="center" vertical="center"/>
      <protection hidden="1"/>
    </xf>
    <xf numFmtId="0" fontId="7" fillId="0" borderId="23" xfId="0" applyFont="1" applyBorder="1" applyAlignment="1" applyProtection="1">
      <alignment vertical="top"/>
      <protection hidden="1"/>
    </xf>
    <xf numFmtId="0" fontId="7" fillId="0" borderId="23" xfId="0" applyFont="1" applyBorder="1" applyAlignment="1" applyProtection="1">
      <alignment vertical="top" wrapText="1"/>
      <protection hidden="1"/>
    </xf>
    <xf numFmtId="0" fontId="5" fillId="0" borderId="23" xfId="0" applyFont="1" applyBorder="1" applyAlignment="1" applyProtection="1">
      <alignment vertical="top" wrapText="1"/>
      <protection hidden="1"/>
    </xf>
    <xf numFmtId="0" fontId="5" fillId="0" borderId="23" xfId="0" applyFont="1" applyBorder="1" applyAlignment="1" applyProtection="1">
      <alignment horizontal="right" vertical="center" wrapText="1"/>
      <protection hidden="1"/>
    </xf>
    <xf numFmtId="16" fontId="5" fillId="0" borderId="41" xfId="0" quotePrefix="1" applyNumberFormat="1" applyFont="1" applyBorder="1" applyAlignment="1" applyProtection="1">
      <alignment vertical="top"/>
      <protection hidden="1"/>
    </xf>
    <xf numFmtId="16" fontId="5" fillId="0" borderId="42" xfId="0" quotePrefix="1" applyNumberFormat="1" applyFont="1" applyBorder="1" applyAlignment="1" applyProtection="1">
      <alignment horizontal="right" vertical="top"/>
      <protection hidden="1"/>
    </xf>
    <xf numFmtId="4" fontId="0" fillId="5" borderId="1" xfId="0" applyNumberFormat="1" applyFill="1" applyBorder="1" applyAlignment="1" applyProtection="1">
      <alignment horizontal="right" vertical="top"/>
      <protection locked="0"/>
    </xf>
    <xf numFmtId="4" fontId="0" fillId="5" borderId="15" xfId="0" applyNumberFormat="1" applyFill="1" applyBorder="1" applyAlignment="1" applyProtection="1">
      <alignment horizontal="right" vertical="top"/>
      <protection locked="0"/>
    </xf>
    <xf numFmtId="4" fontId="7" fillId="0" borderId="51" xfId="0" applyNumberFormat="1" applyFont="1" applyBorder="1" applyAlignment="1" applyProtection="1">
      <alignment vertical="top"/>
      <protection hidden="1"/>
    </xf>
    <xf numFmtId="0" fontId="0" fillId="0" borderId="49" xfId="0" applyBorder="1" applyAlignment="1" applyProtection="1">
      <alignment vertical="top"/>
      <protection hidden="1"/>
    </xf>
    <xf numFmtId="0" fontId="7" fillId="3" borderId="9" xfId="0" applyFont="1" applyFill="1" applyBorder="1" applyAlignment="1" applyProtection="1">
      <alignment vertical="top"/>
      <protection hidden="1"/>
    </xf>
    <xf numFmtId="0" fontId="0" fillId="3" borderId="10" xfId="0" applyFill="1" applyBorder="1" applyAlignment="1" applyProtection="1">
      <alignment vertical="top"/>
      <protection hidden="1"/>
    </xf>
    <xf numFmtId="10" fontId="5" fillId="0" borderId="0" xfId="0" applyNumberFormat="1" applyFont="1" applyAlignment="1" applyProtection="1">
      <alignment horizontal="center" vertical="top"/>
      <protection locked="0"/>
    </xf>
    <xf numFmtId="0" fontId="5" fillId="0" borderId="0" xfId="0" applyFont="1" applyAlignment="1" applyProtection="1">
      <alignment vertical="top"/>
      <protection locked="0"/>
    </xf>
    <xf numFmtId="0" fontId="5" fillId="0" borderId="0" xfId="0" applyFont="1" applyAlignment="1" applyProtection="1">
      <alignment horizontal="center" vertical="top"/>
      <protection locked="0"/>
    </xf>
    <xf numFmtId="16" fontId="38" fillId="0" borderId="6" xfId="0" quotePrefix="1" applyNumberFormat="1" applyFont="1" applyBorder="1" applyAlignment="1" applyProtection="1">
      <alignment horizontal="left" vertical="center"/>
      <protection hidden="1"/>
    </xf>
    <xf numFmtId="16" fontId="38" fillId="12" borderId="0" xfId="0" quotePrefix="1" applyNumberFormat="1" applyFont="1" applyFill="1" applyAlignment="1" applyProtection="1">
      <alignment horizontal="left" vertical="center"/>
      <protection hidden="1"/>
    </xf>
    <xf numFmtId="16" fontId="9" fillId="12" borderId="0" xfId="0" quotePrefix="1" applyNumberFormat="1" applyFont="1" applyFill="1" applyAlignment="1" applyProtection="1">
      <alignment horizontal="left" vertical="center"/>
      <protection hidden="1"/>
    </xf>
    <xf numFmtId="4" fontId="38" fillId="3" borderId="16" xfId="0" applyNumberFormat="1" applyFont="1" applyFill="1" applyBorder="1" applyAlignment="1">
      <alignment vertical="center"/>
    </xf>
    <xf numFmtId="0" fontId="46" fillId="0" borderId="34" xfId="1" quotePrefix="1" applyFont="1" applyBorder="1" applyAlignment="1" applyProtection="1">
      <alignment horizontal="center" vertical="top"/>
      <protection hidden="1"/>
    </xf>
    <xf numFmtId="0" fontId="46" fillId="0" borderId="57" xfId="1" quotePrefix="1" applyFont="1" applyBorder="1" applyAlignment="1" applyProtection="1">
      <alignment horizontal="center" vertical="top"/>
      <protection hidden="1"/>
    </xf>
    <xf numFmtId="167" fontId="0" fillId="0" borderId="43" xfId="0" quotePrefix="1" applyNumberFormat="1" applyBorder="1" applyAlignment="1" applyProtection="1">
      <alignment horizontal="right" vertical="top"/>
      <protection hidden="1"/>
    </xf>
    <xf numFmtId="167" fontId="0" fillId="0" borderId="39" xfId="0" quotePrefix="1" applyNumberFormat="1" applyBorder="1" applyAlignment="1" applyProtection="1">
      <alignment horizontal="right" vertical="top"/>
      <protection hidden="1"/>
    </xf>
    <xf numFmtId="0" fontId="9" fillId="0" borderId="11" xfId="0" applyFont="1" applyBorder="1" applyAlignment="1" applyProtection="1">
      <alignment horizontal="center" vertical="top" wrapText="1"/>
      <protection hidden="1"/>
    </xf>
    <xf numFmtId="4" fontId="0" fillId="5" borderId="33" xfId="2" applyNumberFormat="1" applyFont="1" applyFill="1" applyBorder="1" applyAlignment="1" applyProtection="1">
      <alignment horizontal="right" vertical="top"/>
      <protection locked="0"/>
    </xf>
    <xf numFmtId="0" fontId="9" fillId="0" borderId="68" xfId="2" applyFont="1" applyBorder="1" applyAlignment="1" applyProtection="1">
      <alignment horizontal="right" vertical="center"/>
      <protection hidden="1"/>
    </xf>
    <xf numFmtId="4" fontId="0" fillId="5" borderId="50" xfId="2" applyNumberFormat="1" applyFont="1" applyFill="1" applyBorder="1" applyAlignment="1" applyProtection="1">
      <alignment horizontal="right" vertical="top"/>
      <protection locked="0"/>
    </xf>
    <xf numFmtId="0" fontId="10" fillId="0" borderId="57" xfId="2" applyFont="1" applyBorder="1" applyAlignment="1" applyProtection="1">
      <alignment vertical="center"/>
      <protection hidden="1"/>
    </xf>
    <xf numFmtId="3" fontId="0" fillId="4" borderId="48" xfId="2" applyNumberFormat="1" applyFont="1" applyFill="1" applyBorder="1" applyAlignment="1" applyProtection="1">
      <alignment horizontal="right" vertical="top"/>
      <protection locked="0"/>
    </xf>
    <xf numFmtId="0" fontId="10" fillId="0" borderId="68" xfId="2" applyFont="1" applyBorder="1" applyAlignment="1" applyProtection="1">
      <alignment vertical="center"/>
      <protection hidden="1"/>
    </xf>
    <xf numFmtId="3" fontId="0" fillId="4" borderId="50" xfId="2" applyNumberFormat="1" applyFont="1" applyFill="1" applyBorder="1" applyAlignment="1" applyProtection="1">
      <alignment horizontal="center" vertical="top"/>
      <protection locked="0"/>
    </xf>
    <xf numFmtId="0" fontId="9" fillId="0" borderId="36" xfId="2" applyFont="1" applyBorder="1" applyAlignment="1" applyProtection="1">
      <alignment horizontal="right" vertical="center"/>
      <protection hidden="1"/>
    </xf>
    <xf numFmtId="0" fontId="10" fillId="0" borderId="36" xfId="2" applyFont="1" applyBorder="1" applyAlignment="1" applyProtection="1">
      <alignment vertical="center"/>
      <protection hidden="1"/>
    </xf>
    <xf numFmtId="0" fontId="5" fillId="0" borderId="12" xfId="0" applyFont="1" applyBorder="1" applyAlignment="1" applyProtection="1">
      <alignment vertical="top"/>
      <protection hidden="1"/>
    </xf>
    <xf numFmtId="4" fontId="7" fillId="0" borderId="13" xfId="0" applyNumberFormat="1" applyFont="1" applyBorder="1" applyAlignment="1" applyProtection="1">
      <alignment horizontal="right" vertical="center"/>
      <protection hidden="1"/>
    </xf>
    <xf numFmtId="0" fontId="0" fillId="0" borderId="65" xfId="0" applyBorder="1" applyAlignment="1" applyProtection="1">
      <alignment horizontal="right" vertical="center"/>
      <protection hidden="1"/>
    </xf>
    <xf numFmtId="167" fontId="13" fillId="0" borderId="12" xfId="0" applyNumberFormat="1" applyFont="1" applyBorder="1" applyAlignment="1" applyProtection="1">
      <alignment horizontal="left" vertical="top"/>
      <protection hidden="1"/>
    </xf>
    <xf numFmtId="2" fontId="38" fillId="8" borderId="66" xfId="2" applyNumberFormat="1" applyFont="1" applyFill="1" applyBorder="1" applyAlignment="1" applyProtection="1">
      <alignment horizontal="center" vertical="center" wrapText="1"/>
      <protection hidden="1"/>
    </xf>
    <xf numFmtId="2" fontId="38" fillId="8" borderId="16" xfId="2" applyNumberFormat="1" applyFont="1" applyFill="1" applyBorder="1" applyAlignment="1" applyProtection="1">
      <alignment horizontal="center" vertical="center" wrapText="1"/>
      <protection hidden="1"/>
    </xf>
    <xf numFmtId="2" fontId="0" fillId="3" borderId="33" xfId="2" applyNumberFormat="1" applyFont="1" applyFill="1" applyBorder="1" applyAlignment="1" applyProtection="1">
      <alignment horizontal="center" vertical="top"/>
      <protection hidden="1"/>
    </xf>
    <xf numFmtId="2" fontId="0" fillId="0" borderId="36" xfId="2" applyNumberFormat="1" applyFont="1" applyBorder="1" applyAlignment="1" applyProtection="1">
      <alignment horizontal="center" vertical="top"/>
      <protection hidden="1"/>
    </xf>
    <xf numFmtId="2" fontId="0" fillId="3" borderId="50" xfId="2" applyNumberFormat="1" applyFont="1" applyFill="1" applyBorder="1" applyAlignment="1" applyProtection="1">
      <alignment horizontal="center" vertical="top"/>
      <protection hidden="1"/>
    </xf>
    <xf numFmtId="2" fontId="0" fillId="0" borderId="36" xfId="2" applyNumberFormat="1" applyFont="1" applyBorder="1" applyAlignment="1" applyProtection="1">
      <alignment horizontal="center" vertical="top" wrapText="1"/>
      <protection hidden="1"/>
    </xf>
    <xf numFmtId="2" fontId="0" fillId="0" borderId="68" xfId="2" applyNumberFormat="1" applyFont="1" applyBorder="1" applyAlignment="1" applyProtection="1">
      <alignment horizontal="center" vertical="top" wrapText="1"/>
      <protection hidden="1"/>
    </xf>
    <xf numFmtId="0" fontId="43" fillId="0" borderId="34" xfId="2" applyFont="1" applyBorder="1" applyAlignment="1" applyProtection="1">
      <alignment vertical="top" wrapText="1"/>
      <protection hidden="1"/>
    </xf>
    <xf numFmtId="0" fontId="43" fillId="0" borderId="34" xfId="2" applyFont="1" applyBorder="1" applyAlignment="1" applyProtection="1">
      <alignment vertical="top"/>
      <protection hidden="1"/>
    </xf>
    <xf numFmtId="0" fontId="43" fillId="0" borderId="57" xfId="2" applyFont="1" applyBorder="1" applyAlignment="1" applyProtection="1">
      <alignment vertical="top"/>
      <protection hidden="1"/>
    </xf>
    <xf numFmtId="0" fontId="44" fillId="0" borderId="34" xfId="2" quotePrefix="1" applyFont="1" applyBorder="1" applyAlignment="1" applyProtection="1">
      <alignment vertical="top" wrapText="1"/>
      <protection hidden="1"/>
    </xf>
    <xf numFmtId="0" fontId="44" fillId="0" borderId="34" xfId="2" applyFont="1" applyBorder="1" applyAlignment="1" applyProtection="1">
      <alignment vertical="top" wrapText="1"/>
      <protection hidden="1"/>
    </xf>
    <xf numFmtId="2" fontId="0" fillId="0" borderId="36" xfId="2" applyNumberFormat="1" applyFont="1" applyBorder="1" applyAlignment="1" applyProtection="1">
      <alignment vertical="top" wrapText="1"/>
      <protection hidden="1"/>
    </xf>
    <xf numFmtId="2" fontId="0" fillId="3" borderId="36" xfId="2" applyNumberFormat="1" applyFont="1" applyFill="1" applyBorder="1" applyAlignment="1" applyProtection="1">
      <alignment horizontal="center" vertical="top"/>
      <protection hidden="1"/>
    </xf>
    <xf numFmtId="0" fontId="22" fillId="0" borderId="34" xfId="2" applyFont="1" applyBorder="1" applyAlignment="1" applyProtection="1">
      <alignment vertical="top" wrapText="1"/>
      <protection hidden="1"/>
    </xf>
    <xf numFmtId="2" fontId="0" fillId="0" borderId="36" xfId="2" applyNumberFormat="1" applyFont="1" applyBorder="1" applyAlignment="1" applyProtection="1">
      <alignment vertical="top"/>
      <protection hidden="1"/>
    </xf>
    <xf numFmtId="0" fontId="38" fillId="4" borderId="16" xfId="0" applyFont="1" applyFill="1" applyBorder="1" applyAlignment="1" applyProtection="1">
      <alignment horizontal="center" vertical="center"/>
      <protection locked="0"/>
    </xf>
    <xf numFmtId="166" fontId="38" fillId="3" borderId="16" xfId="0" applyNumberFormat="1" applyFont="1" applyFill="1" applyBorder="1" applyAlignment="1" applyProtection="1">
      <alignment horizontal="center" vertical="center"/>
      <protection hidden="1"/>
    </xf>
    <xf numFmtId="167" fontId="0" fillId="0" borderId="8" xfId="0" applyNumberFormat="1" applyBorder="1" applyAlignment="1" applyProtection="1">
      <alignment vertical="top"/>
      <protection hidden="1"/>
    </xf>
    <xf numFmtId="2" fontId="0" fillId="6" borderId="8" xfId="0" applyNumberFormat="1" applyFill="1" applyBorder="1" applyAlignment="1" applyProtection="1">
      <alignment horizontal="center" vertical="top"/>
      <protection locked="0"/>
    </xf>
    <xf numFmtId="167" fontId="5" fillId="0" borderId="1" xfId="0" applyNumberFormat="1" applyFont="1" applyBorder="1" applyAlignment="1" applyProtection="1">
      <alignment vertical="top"/>
      <protection hidden="1"/>
    </xf>
    <xf numFmtId="4" fontId="7" fillId="0" borderId="15" xfId="0" applyNumberFormat="1" applyFont="1" applyBorder="1" applyAlignment="1" applyProtection="1">
      <alignment vertical="top"/>
      <protection locked="0"/>
    </xf>
    <xf numFmtId="0" fontId="5" fillId="0" borderId="51" xfId="0" applyFont="1" applyBorder="1" applyAlignment="1" applyProtection="1">
      <alignment vertical="top"/>
      <protection hidden="1"/>
    </xf>
    <xf numFmtId="167" fontId="0" fillId="0" borderId="14" xfId="0" applyNumberFormat="1" applyBorder="1" applyAlignment="1" applyProtection="1">
      <alignment vertical="top"/>
      <protection hidden="1"/>
    </xf>
    <xf numFmtId="0" fontId="5" fillId="0" borderId="14" xfId="0" applyFont="1" applyBorder="1" applyAlignment="1" applyProtection="1">
      <alignment vertical="top"/>
      <protection hidden="1"/>
    </xf>
    <xf numFmtId="0" fontId="11" fillId="0" borderId="15" xfId="0" applyFont="1" applyBorder="1" applyAlignment="1" applyProtection="1">
      <alignment vertical="top" wrapText="1"/>
      <protection hidden="1"/>
    </xf>
    <xf numFmtId="167" fontId="5" fillId="0" borderId="14" xfId="0" applyNumberFormat="1" applyFont="1" applyBorder="1" applyAlignment="1" applyProtection="1">
      <alignment vertical="top"/>
      <protection hidden="1"/>
    </xf>
    <xf numFmtId="16" fontId="9" fillId="0" borderId="14" xfId="0" quotePrefix="1" applyNumberFormat="1" applyFont="1" applyBorder="1" applyAlignment="1" applyProtection="1">
      <alignment vertical="top"/>
      <protection hidden="1"/>
    </xf>
    <xf numFmtId="4" fontId="7" fillId="0" borderId="1" xfId="0" applyNumberFormat="1" applyFont="1" applyBorder="1" applyAlignment="1" applyProtection="1">
      <alignment vertical="top"/>
      <protection hidden="1"/>
    </xf>
    <xf numFmtId="16" fontId="9" fillId="0" borderId="12" xfId="0" quotePrefix="1" applyNumberFormat="1" applyFont="1" applyBorder="1" applyAlignment="1" applyProtection="1">
      <alignment vertical="top"/>
      <protection hidden="1"/>
    </xf>
    <xf numFmtId="0" fontId="0" fillId="0" borderId="21" xfId="0" applyBorder="1" applyAlignment="1" applyProtection="1">
      <alignment horizontal="center" vertical="top"/>
      <protection hidden="1"/>
    </xf>
    <xf numFmtId="1" fontId="9" fillId="0" borderId="14" xfId="0" applyNumberFormat="1" applyFont="1" applyBorder="1" applyAlignment="1" applyProtection="1">
      <alignment horizontal="center" vertical="center" wrapText="1"/>
      <protection hidden="1"/>
    </xf>
    <xf numFmtId="0" fontId="10" fillId="0" borderId="49" xfId="0" applyFont="1" applyBorder="1" applyAlignment="1" applyProtection="1">
      <alignment horizontal="left" vertical="top"/>
      <protection hidden="1"/>
    </xf>
    <xf numFmtId="0" fontId="9" fillId="0" borderId="44" xfId="0" applyFont="1" applyBorder="1" applyAlignment="1" applyProtection="1">
      <alignment vertical="top"/>
      <protection hidden="1"/>
    </xf>
    <xf numFmtId="4" fontId="0" fillId="0" borderId="43" xfId="0" applyNumberFormat="1" applyBorder="1" applyAlignment="1">
      <alignment vertical="center"/>
    </xf>
    <xf numFmtId="0" fontId="5" fillId="0" borderId="6" xfId="0" quotePrefix="1" applyFont="1" applyBorder="1" applyAlignment="1" applyProtection="1">
      <alignment vertical="top"/>
      <protection hidden="1"/>
    </xf>
    <xf numFmtId="0" fontId="5" fillId="0" borderId="6" xfId="0" applyFont="1" applyBorder="1" applyAlignment="1" applyProtection="1">
      <alignment vertical="top"/>
      <protection hidden="1"/>
    </xf>
    <xf numFmtId="2" fontId="15" fillId="0" borderId="6" xfId="0" applyNumberFormat="1" applyFont="1" applyBorder="1" applyAlignment="1" applyProtection="1">
      <alignment horizontal="center" vertical="center"/>
      <protection hidden="1"/>
    </xf>
    <xf numFmtId="0" fontId="0" fillId="0" borderId="15" xfId="0" applyBorder="1" applyAlignment="1" applyProtection="1">
      <alignment vertical="center"/>
      <protection hidden="1"/>
    </xf>
    <xf numFmtId="0" fontId="0" fillId="3" borderId="20" xfId="0" applyFill="1" applyBorder="1" applyAlignment="1" applyProtection="1">
      <alignment vertical="center"/>
      <protection hidden="1"/>
    </xf>
    <xf numFmtId="0" fontId="0" fillId="3" borderId="21" xfId="0" applyFill="1" applyBorder="1" applyAlignment="1" applyProtection="1">
      <alignment vertical="center"/>
      <protection hidden="1"/>
    </xf>
    <xf numFmtId="16" fontId="38" fillId="0" borderId="9" xfId="0" quotePrefix="1" applyNumberFormat="1" applyFont="1" applyBorder="1" applyAlignment="1" applyProtection="1">
      <alignment vertical="center"/>
      <protection hidden="1"/>
    </xf>
    <xf numFmtId="16" fontId="5" fillId="0" borderId="9" xfId="0" quotePrefix="1" applyNumberFormat="1" applyFont="1" applyBorder="1" applyAlignment="1" applyProtection="1">
      <alignment vertical="center"/>
      <protection hidden="1"/>
    </xf>
    <xf numFmtId="16" fontId="5" fillId="0" borderId="9" xfId="0" quotePrefix="1" applyNumberFormat="1" applyFont="1" applyBorder="1" applyAlignment="1" applyProtection="1">
      <alignment horizontal="center" vertical="center"/>
      <protection hidden="1"/>
    </xf>
    <xf numFmtId="0" fontId="7" fillId="0" borderId="10" xfId="0" applyFont="1" applyBorder="1" applyAlignment="1" applyProtection="1">
      <alignment horizontal="right" vertical="center"/>
      <protection locked="0"/>
    </xf>
    <xf numFmtId="167" fontId="7" fillId="0" borderId="10" xfId="0" applyNumberFormat="1" applyFont="1" applyBorder="1" applyAlignment="1" applyProtection="1">
      <alignment horizontal="right" vertical="center"/>
      <protection locked="0"/>
    </xf>
    <xf numFmtId="0" fontId="38" fillId="0" borderId="9" xfId="0" applyFont="1" applyBorder="1"/>
    <xf numFmtId="0" fontId="38" fillId="0" borderId="10" xfId="0" applyFont="1" applyBorder="1"/>
    <xf numFmtId="1" fontId="25" fillId="3" borderId="6" xfId="0" applyNumberFormat="1" applyFont="1" applyFill="1" applyBorder="1" applyAlignment="1" applyProtection="1">
      <alignment vertical="center"/>
      <protection hidden="1"/>
    </xf>
    <xf numFmtId="0" fontId="9" fillId="3" borderId="11" xfId="0" applyFont="1" applyFill="1" applyBorder="1" applyAlignment="1" applyProtection="1">
      <alignment vertical="center" wrapText="1"/>
      <protection hidden="1"/>
    </xf>
    <xf numFmtId="0" fontId="9" fillId="3" borderId="1" xfId="0" applyFont="1" applyFill="1" applyBorder="1" applyAlignment="1" applyProtection="1">
      <alignment vertical="top" wrapText="1"/>
      <protection hidden="1"/>
    </xf>
    <xf numFmtId="0" fontId="9" fillId="3" borderId="1" xfId="0" applyFont="1" applyFill="1" applyBorder="1" applyAlignment="1" applyProtection="1">
      <alignment horizontal="center" vertical="top" wrapText="1"/>
      <protection hidden="1"/>
    </xf>
    <xf numFmtId="0" fontId="9" fillId="3" borderId="5" xfId="0" applyFont="1" applyFill="1" applyBorder="1" applyAlignment="1" applyProtection="1">
      <alignment vertical="center" wrapText="1"/>
      <protection hidden="1"/>
    </xf>
    <xf numFmtId="0" fontId="9" fillId="3" borderId="10" xfId="0" applyFont="1" applyFill="1" applyBorder="1" applyAlignment="1" applyProtection="1">
      <alignment horizontal="center" vertical="top" wrapText="1"/>
      <protection hidden="1"/>
    </xf>
    <xf numFmtId="0" fontId="9" fillId="3" borderId="8" xfId="0" applyFont="1" applyFill="1" applyBorder="1" applyAlignment="1" applyProtection="1">
      <alignment vertical="top"/>
      <protection hidden="1"/>
    </xf>
    <xf numFmtId="0" fontId="9" fillId="3" borderId="9" xfId="0" applyFont="1" applyFill="1" applyBorder="1" applyAlignment="1" applyProtection="1">
      <alignment horizontal="center" vertical="top" wrapText="1"/>
      <protection hidden="1"/>
    </xf>
    <xf numFmtId="0" fontId="7" fillId="3" borderId="0" xfId="0" applyFont="1" applyFill="1" applyAlignment="1" applyProtection="1">
      <alignment vertical="center"/>
      <protection hidden="1"/>
    </xf>
    <xf numFmtId="0" fontId="9" fillId="3" borderId="0" xfId="0" applyFont="1" applyFill="1" applyAlignment="1" applyProtection="1">
      <alignment vertical="center"/>
      <protection hidden="1"/>
    </xf>
    <xf numFmtId="2" fontId="7" fillId="3" borderId="62" xfId="0" applyNumberFormat="1" applyFont="1" applyFill="1" applyBorder="1" applyAlignment="1" applyProtection="1">
      <alignment horizontal="center" vertical="center"/>
      <protection hidden="1"/>
    </xf>
    <xf numFmtId="167" fontId="38" fillId="3" borderId="16" xfId="0" applyNumberFormat="1" applyFont="1" applyFill="1" applyBorder="1" applyAlignment="1" applyProtection="1">
      <alignment horizontal="right" vertical="center"/>
      <protection hidden="1"/>
    </xf>
    <xf numFmtId="167" fontId="7" fillId="8" borderId="16" xfId="0" applyNumberFormat="1" applyFont="1" applyFill="1" applyBorder="1" applyAlignment="1" applyProtection="1">
      <alignment horizontal="right" vertical="center"/>
      <protection hidden="1"/>
    </xf>
    <xf numFmtId="10" fontId="7" fillId="3" borderId="0" xfId="0" applyNumberFormat="1" applyFont="1" applyFill="1" applyAlignment="1" applyProtection="1">
      <alignment vertical="center"/>
      <protection hidden="1"/>
    </xf>
    <xf numFmtId="168" fontId="7" fillId="3" borderId="0" xfId="0" applyNumberFormat="1" applyFont="1" applyFill="1" applyAlignment="1" applyProtection="1">
      <alignment horizontal="right" vertical="center"/>
      <protection hidden="1"/>
    </xf>
    <xf numFmtId="167" fontId="0" fillId="3" borderId="62" xfId="0" applyNumberFormat="1" applyFill="1" applyBorder="1" applyAlignment="1" applyProtection="1">
      <alignment horizontal="right" vertical="center"/>
      <protection hidden="1"/>
    </xf>
    <xf numFmtId="167" fontId="0" fillId="4" borderId="45" xfId="0" applyNumberFormat="1" applyFill="1" applyBorder="1" applyAlignment="1" applyProtection="1">
      <alignment horizontal="right" vertical="center"/>
      <protection locked="0"/>
    </xf>
    <xf numFmtId="168" fontId="0" fillId="4" borderId="45" xfId="0" applyNumberFormat="1" applyFill="1" applyBorder="1" applyAlignment="1" applyProtection="1">
      <alignment horizontal="center" vertical="center"/>
      <protection locked="0"/>
    </xf>
    <xf numFmtId="167" fontId="7" fillId="0" borderId="45" xfId="0" applyNumberFormat="1" applyFont="1" applyBorder="1" applyAlignment="1" applyProtection="1">
      <alignment horizontal="right" vertical="center"/>
      <protection hidden="1"/>
    </xf>
    <xf numFmtId="167" fontId="0" fillId="4" borderId="43" xfId="0" applyNumberFormat="1" applyFill="1" applyBorder="1" applyAlignment="1" applyProtection="1">
      <alignment horizontal="right" vertical="center"/>
      <protection locked="0"/>
    </xf>
    <xf numFmtId="168" fontId="0" fillId="4" borderId="43" xfId="0" applyNumberFormat="1" applyFill="1" applyBorder="1" applyAlignment="1" applyProtection="1">
      <alignment horizontal="center" vertical="center"/>
      <protection locked="0"/>
    </xf>
    <xf numFmtId="167" fontId="7" fillId="0" borderId="43" xfId="0" applyNumberFormat="1" applyFont="1" applyBorder="1" applyAlignment="1" applyProtection="1">
      <alignment horizontal="right" vertical="center"/>
      <protection hidden="1"/>
    </xf>
    <xf numFmtId="167" fontId="0" fillId="4" borderId="39" xfId="0" applyNumberFormat="1" applyFill="1" applyBorder="1" applyAlignment="1" applyProtection="1">
      <alignment horizontal="right" vertical="center"/>
      <protection locked="0"/>
    </xf>
    <xf numFmtId="168" fontId="0" fillId="4" borderId="39" xfId="0" applyNumberFormat="1" applyFill="1" applyBorder="1" applyAlignment="1" applyProtection="1">
      <alignment horizontal="center" vertical="center"/>
      <protection locked="0"/>
    </xf>
    <xf numFmtId="167" fontId="7" fillId="0" borderId="39" xfId="0" applyNumberFormat="1" applyFont="1" applyBorder="1" applyAlignment="1" applyProtection="1">
      <alignment horizontal="right" vertical="center"/>
      <protection hidden="1"/>
    </xf>
    <xf numFmtId="0" fontId="5" fillId="0" borderId="45" xfId="0" applyFont="1" applyBorder="1" applyAlignment="1">
      <alignment horizontal="left" vertical="center"/>
    </xf>
    <xf numFmtId="0" fontId="5" fillId="0" borderId="43" xfId="0" applyFont="1" applyBorder="1" applyAlignment="1">
      <alignment horizontal="left" vertical="center"/>
    </xf>
    <xf numFmtId="0" fontId="5" fillId="0" borderId="39" xfId="0" applyFont="1" applyBorder="1" applyAlignment="1">
      <alignment horizontal="left" vertical="center"/>
    </xf>
    <xf numFmtId="0" fontId="9" fillId="0" borderId="43" xfId="0" applyFont="1" applyBorder="1" applyAlignment="1" applyProtection="1">
      <alignment vertical="center"/>
      <protection hidden="1"/>
    </xf>
    <xf numFmtId="167" fontId="7" fillId="0" borderId="42" xfId="0" applyNumberFormat="1" applyFont="1" applyBorder="1" applyAlignment="1" applyProtection="1">
      <alignment horizontal="right" vertical="center"/>
      <protection hidden="1"/>
    </xf>
    <xf numFmtId="167" fontId="0" fillId="4" borderId="43" xfId="0" applyNumberFormat="1" applyFill="1" applyBorder="1" applyAlignment="1" applyProtection="1">
      <alignment horizontal="right" vertical="center"/>
      <protection hidden="1"/>
    </xf>
    <xf numFmtId="167" fontId="0" fillId="0" borderId="43" xfId="0" applyNumberFormat="1" applyBorder="1" applyAlignment="1" applyProtection="1">
      <alignment horizontal="right" vertical="center"/>
      <protection hidden="1"/>
    </xf>
    <xf numFmtId="167" fontId="0" fillId="4" borderId="39" xfId="0" applyNumberFormat="1" applyFill="1" applyBorder="1" applyAlignment="1" applyProtection="1">
      <alignment horizontal="right" vertical="center"/>
      <protection hidden="1"/>
    </xf>
    <xf numFmtId="167" fontId="0" fillId="0" borderId="39" xfId="0" applyNumberFormat="1" applyBorder="1" applyAlignment="1" applyProtection="1">
      <alignment horizontal="right" vertical="center"/>
      <protection hidden="1"/>
    </xf>
    <xf numFmtId="16" fontId="38" fillId="8" borderId="0" xfId="0" quotePrefix="1" applyNumberFormat="1" applyFont="1" applyFill="1" applyAlignment="1" applyProtection="1">
      <alignment horizontal="left" vertical="center"/>
      <protection hidden="1"/>
    </xf>
    <xf numFmtId="0" fontId="7" fillId="0" borderId="8" xfId="2" applyFont="1" applyBorder="1" applyAlignment="1" applyProtection="1">
      <alignment horizontal="left" vertical="top" wrapText="1"/>
      <protection hidden="1"/>
    </xf>
    <xf numFmtId="0" fontId="0" fillId="0" borderId="41" xfId="0" applyBorder="1" applyAlignment="1" applyProtection="1">
      <alignment vertical="center"/>
      <protection hidden="1"/>
    </xf>
    <xf numFmtId="0" fontId="9" fillId="3" borderId="9" xfId="0" applyFont="1" applyFill="1" applyBorder="1" applyAlignment="1" applyProtection="1">
      <alignment vertical="top" wrapText="1"/>
      <protection hidden="1"/>
    </xf>
    <xf numFmtId="0" fontId="5" fillId="3" borderId="0" xfId="0" applyFont="1" applyFill="1" applyAlignment="1" applyProtection="1">
      <alignment vertical="top"/>
      <protection hidden="1"/>
    </xf>
    <xf numFmtId="0" fontId="5" fillId="3" borderId="6" xfId="0" applyFont="1" applyFill="1" applyBorder="1" applyAlignment="1" applyProtection="1">
      <alignment vertical="top"/>
      <protection hidden="1"/>
    </xf>
    <xf numFmtId="0" fontId="5" fillId="0" borderId="40" xfId="0" applyFont="1" applyBorder="1" applyAlignment="1" applyProtection="1">
      <alignment vertical="center"/>
      <protection hidden="1"/>
    </xf>
    <xf numFmtId="2" fontId="0" fillId="0" borderId="42" xfId="0" applyNumberFormat="1" applyBorder="1" applyAlignment="1" applyProtection="1">
      <alignment horizontal="center" vertical="center"/>
      <protection hidden="1"/>
    </xf>
    <xf numFmtId="0" fontId="9" fillId="3" borderId="7" xfId="0" applyFont="1" applyFill="1" applyBorder="1" applyAlignment="1" applyProtection="1">
      <alignment horizontal="center" vertical="top" wrapText="1"/>
      <protection hidden="1"/>
    </xf>
    <xf numFmtId="0" fontId="9" fillId="3" borderId="13" xfId="0" applyFont="1" applyFill="1" applyBorder="1" applyAlignment="1" applyProtection="1">
      <alignment horizontal="center" vertical="top" wrapText="1"/>
      <protection hidden="1"/>
    </xf>
    <xf numFmtId="0" fontId="40" fillId="10" borderId="0" xfId="1" applyFont="1" applyFill="1" applyAlignment="1" applyProtection="1">
      <alignment horizontal="left" vertical="top"/>
      <protection hidden="1"/>
    </xf>
    <xf numFmtId="0" fontId="9" fillId="10" borderId="0" xfId="1" applyFont="1" applyFill="1" applyAlignment="1" applyProtection="1">
      <alignment horizontal="left" vertical="top" wrapText="1"/>
      <protection hidden="1"/>
    </xf>
    <xf numFmtId="0" fontId="35" fillId="10" borderId="0" xfId="1" applyFont="1" applyFill="1" applyAlignment="1" applyProtection="1">
      <alignment vertical="center" wrapText="1"/>
      <protection hidden="1"/>
    </xf>
    <xf numFmtId="0" fontId="49" fillId="10" borderId="0" xfId="1" applyFont="1" applyFill="1" applyAlignment="1" applyProtection="1">
      <alignment horizontal="right"/>
      <protection hidden="1"/>
    </xf>
    <xf numFmtId="0" fontId="36" fillId="4" borderId="0" xfId="2" quotePrefix="1" applyFont="1" applyFill="1" applyAlignment="1" applyProtection="1">
      <alignment horizontal="left" vertical="top" wrapText="1"/>
      <protection locked="0"/>
    </xf>
    <xf numFmtId="4" fontId="7" fillId="9" borderId="36" xfId="0" applyNumberFormat="1" applyFont="1" applyFill="1" applyBorder="1" applyAlignment="1" applyProtection="1">
      <alignment horizontal="center" vertical="top"/>
      <protection hidden="1"/>
    </xf>
    <xf numFmtId="0" fontId="5" fillId="10" borderId="36" xfId="1" applyFont="1" applyFill="1" applyBorder="1" applyAlignment="1" applyProtection="1">
      <alignment horizontal="center" vertical="top" wrapText="1"/>
      <protection hidden="1"/>
    </xf>
    <xf numFmtId="0" fontId="5" fillId="10" borderId="0" xfId="1" applyFont="1" applyFill="1" applyAlignment="1" applyProtection="1">
      <alignment horizontal="center" vertical="top" wrapText="1"/>
      <protection hidden="1"/>
    </xf>
    <xf numFmtId="0" fontId="0" fillId="4" borderId="1" xfId="2" applyFont="1" applyFill="1" applyBorder="1" applyAlignment="1" applyProtection="1">
      <alignment vertical="top"/>
      <protection hidden="1"/>
    </xf>
    <xf numFmtId="0" fontId="13" fillId="0" borderId="0" xfId="0" applyFont="1" applyAlignment="1" applyProtection="1">
      <alignment horizontal="left" vertical="top"/>
      <protection locked="0" hidden="1"/>
    </xf>
    <xf numFmtId="0" fontId="0" fillId="0" borderId="0" xfId="0" applyAlignment="1" applyProtection="1">
      <alignment horizontal="center" vertical="center" wrapText="1"/>
      <protection locked="0" hidden="1"/>
    </xf>
    <xf numFmtId="0" fontId="7" fillId="0" borderId="0" xfId="0" applyFont="1" applyAlignment="1" applyProtection="1">
      <alignment horizontal="left" vertical="center"/>
      <protection locked="0" hidden="1"/>
    </xf>
    <xf numFmtId="0" fontId="17" fillId="0" borderId="2" xfId="0" applyFont="1" applyBorder="1" applyAlignment="1" applyProtection="1">
      <alignment horizontal="left"/>
      <protection locked="0" hidden="1"/>
    </xf>
    <xf numFmtId="0" fontId="7" fillId="0" borderId="11" xfId="0" applyFont="1" applyBorder="1" applyAlignment="1" applyProtection="1">
      <alignment horizontal="left" vertical="center"/>
      <protection locked="0" hidden="1"/>
    </xf>
    <xf numFmtId="0" fontId="0" fillId="0" borderId="11" xfId="0" applyBorder="1" applyAlignment="1" applyProtection="1">
      <alignment vertical="top"/>
      <protection locked="0" hidden="1"/>
    </xf>
    <xf numFmtId="0" fontId="17" fillId="0" borderId="5" xfId="0" applyFont="1" applyBorder="1" applyAlignment="1" applyProtection="1">
      <alignment horizontal="center" vertical="top" wrapText="1"/>
      <protection locked="0" hidden="1"/>
    </xf>
    <xf numFmtId="0" fontId="9" fillId="8" borderId="35" xfId="0" applyFont="1" applyFill="1" applyBorder="1" applyAlignment="1" applyProtection="1">
      <alignment vertical="center"/>
      <protection hidden="1"/>
    </xf>
    <xf numFmtId="2" fontId="7" fillId="8" borderId="36" xfId="0" applyNumberFormat="1" applyFont="1" applyFill="1" applyBorder="1" applyAlignment="1" applyProtection="1">
      <alignment vertical="center"/>
      <protection hidden="1"/>
    </xf>
    <xf numFmtId="167" fontId="7" fillId="8" borderId="36" xfId="0" applyNumberFormat="1" applyFont="1" applyFill="1" applyBorder="1" applyAlignment="1" applyProtection="1">
      <alignment horizontal="right" vertical="center"/>
      <protection hidden="1"/>
    </xf>
    <xf numFmtId="167" fontId="0" fillId="8" borderId="36" xfId="0" applyNumberFormat="1" applyFill="1" applyBorder="1" applyAlignment="1" applyProtection="1">
      <alignment horizontal="right" vertical="center"/>
      <protection hidden="1"/>
    </xf>
    <xf numFmtId="167" fontId="0" fillId="8" borderId="66" xfId="0" applyNumberFormat="1" applyFill="1" applyBorder="1" applyAlignment="1" applyProtection="1">
      <alignment horizontal="right" vertical="center"/>
      <protection hidden="1"/>
    </xf>
    <xf numFmtId="167" fontId="0" fillId="3" borderId="69" xfId="0" applyNumberFormat="1" applyFill="1" applyBorder="1" applyAlignment="1" applyProtection="1">
      <alignment horizontal="right" vertical="center"/>
      <protection hidden="1"/>
    </xf>
    <xf numFmtId="167" fontId="0" fillId="3" borderId="36" xfId="0" applyNumberFormat="1" applyFill="1" applyBorder="1" applyAlignment="1" applyProtection="1">
      <alignment horizontal="right" vertical="center"/>
      <protection hidden="1"/>
    </xf>
    <xf numFmtId="167" fontId="0" fillId="3" borderId="36" xfId="0" applyNumberFormat="1" applyFill="1" applyBorder="1" applyAlignment="1" applyProtection="1">
      <alignment horizontal="center" vertical="center"/>
      <protection hidden="1"/>
    </xf>
    <xf numFmtId="167" fontId="7" fillId="3" borderId="34" xfId="0" applyNumberFormat="1" applyFont="1" applyFill="1" applyBorder="1" applyAlignment="1" applyProtection="1">
      <alignment horizontal="right" vertical="center"/>
      <protection hidden="1"/>
    </xf>
    <xf numFmtId="167" fontId="0" fillId="3" borderId="69" xfId="0" applyNumberFormat="1" applyFill="1" applyBorder="1" applyAlignment="1" applyProtection="1">
      <alignment horizontal="center" vertical="center"/>
      <protection hidden="1"/>
    </xf>
    <xf numFmtId="0" fontId="7" fillId="3" borderId="62" xfId="0" applyFont="1" applyFill="1" applyBorder="1" applyAlignment="1">
      <alignment vertical="center"/>
    </xf>
    <xf numFmtId="167" fontId="0" fillId="0" borderId="14" xfId="0" applyNumberFormat="1" applyBorder="1" applyAlignment="1" applyProtection="1">
      <alignment horizontal="right" vertical="top"/>
      <protection hidden="1"/>
    </xf>
    <xf numFmtId="2" fontId="0" fillId="4" borderId="8" xfId="0" applyNumberFormat="1" applyFill="1" applyBorder="1" applyAlignment="1" applyProtection="1">
      <alignment horizontal="center" vertical="top"/>
      <protection locked="0"/>
    </xf>
    <xf numFmtId="4" fontId="0" fillId="0" borderId="15" xfId="0" applyNumberFormat="1" applyBorder="1" applyAlignment="1" applyProtection="1">
      <alignment horizontal="right" vertical="top"/>
      <protection locked="0" hidden="1"/>
    </xf>
    <xf numFmtId="16" fontId="0" fillId="0" borderId="49" xfId="0" quotePrefix="1" applyNumberFormat="1" applyBorder="1" applyAlignment="1" applyProtection="1">
      <alignment horizontal="left" vertical="top" wrapText="1"/>
      <protection hidden="1"/>
    </xf>
    <xf numFmtId="0" fontId="5" fillId="0" borderId="44" xfId="0" applyFont="1" applyBorder="1" applyAlignment="1" applyProtection="1">
      <alignment horizontal="center"/>
      <protection hidden="1"/>
    </xf>
    <xf numFmtId="0" fontId="0" fillId="0" borderId="1" xfId="0" applyBorder="1" applyAlignment="1" applyProtection="1">
      <alignment vertical="top"/>
      <protection hidden="1"/>
    </xf>
    <xf numFmtId="0" fontId="32" fillId="0" borderId="48" xfId="0" applyFont="1" applyBorder="1" applyAlignment="1" applyProtection="1">
      <alignment vertical="top"/>
      <protection locked="0" hidden="1"/>
    </xf>
    <xf numFmtId="0" fontId="0" fillId="0" borderId="46" xfId="0" applyBorder="1" applyAlignment="1" applyProtection="1">
      <alignment vertical="top"/>
      <protection locked="0" hidden="1"/>
    </xf>
    <xf numFmtId="4" fontId="0" fillId="0" borderId="46" xfId="0" applyNumberFormat="1" applyBorder="1" applyAlignment="1" applyProtection="1">
      <alignment vertical="top"/>
      <protection hidden="1"/>
    </xf>
    <xf numFmtId="0" fontId="0" fillId="8" borderId="62" xfId="0" quotePrefix="1" applyFill="1" applyBorder="1" applyAlignment="1" applyProtection="1">
      <alignment horizontal="right" vertical="center"/>
      <protection hidden="1"/>
    </xf>
    <xf numFmtId="0" fontId="13" fillId="0" borderId="0" xfId="0" applyFont="1" applyAlignment="1" applyProtection="1">
      <alignment vertical="center"/>
      <protection locked="0" hidden="1"/>
    </xf>
    <xf numFmtId="0" fontId="7" fillId="3" borderId="3" xfId="0" applyFont="1" applyFill="1" applyBorder="1" applyAlignment="1" applyProtection="1">
      <alignment horizontal="right" vertical="top"/>
      <protection hidden="1"/>
    </xf>
    <xf numFmtId="0" fontId="5" fillId="0" borderId="0" xfId="0" applyFont="1" applyAlignment="1" applyProtection="1">
      <alignment vertical="top" wrapText="1"/>
      <protection hidden="1"/>
    </xf>
    <xf numFmtId="167" fontId="0" fillId="4" borderId="12" xfId="0" applyNumberFormat="1" applyFill="1" applyBorder="1" applyAlignment="1" applyProtection="1">
      <alignment vertical="center"/>
      <protection locked="0"/>
    </xf>
    <xf numFmtId="166" fontId="25" fillId="3" borderId="7" xfId="0" applyNumberFormat="1" applyFont="1" applyFill="1" applyBorder="1" applyAlignment="1" applyProtection="1">
      <alignment vertical="center" wrapText="1"/>
      <protection hidden="1"/>
    </xf>
    <xf numFmtId="166" fontId="25" fillId="3" borderId="4" xfId="0" applyNumberFormat="1" applyFont="1" applyFill="1" applyBorder="1" applyAlignment="1" applyProtection="1">
      <alignment horizontal="left" vertical="center" wrapText="1"/>
      <protection hidden="1"/>
    </xf>
    <xf numFmtId="0" fontId="0" fillId="0" borderId="42" xfId="0" applyBorder="1" applyAlignment="1" applyProtection="1">
      <alignment horizontal="left" vertical="top"/>
      <protection hidden="1"/>
    </xf>
    <xf numFmtId="0" fontId="0" fillId="3" borderId="21" xfId="0" applyFill="1" applyBorder="1" applyAlignment="1" applyProtection="1">
      <alignment horizontal="left" vertical="center" wrapText="1"/>
      <protection hidden="1"/>
    </xf>
    <xf numFmtId="16" fontId="0" fillId="0" borderId="49" xfId="0" quotePrefix="1" applyNumberFormat="1" applyBorder="1" applyAlignment="1" applyProtection="1">
      <alignment horizontal="left" vertical="top"/>
      <protection hidden="1"/>
    </xf>
    <xf numFmtId="16" fontId="0" fillId="0" borderId="47" xfId="0" quotePrefix="1" applyNumberFormat="1" applyBorder="1" applyAlignment="1" applyProtection="1">
      <alignment horizontal="center" vertical="top" wrapText="1"/>
      <protection hidden="1"/>
    </xf>
    <xf numFmtId="16" fontId="0" fillId="0" borderId="23" xfId="0" quotePrefix="1" applyNumberFormat="1" applyBorder="1" applyAlignment="1" applyProtection="1">
      <alignment horizontal="left" vertical="top"/>
      <protection hidden="1"/>
    </xf>
    <xf numFmtId="16" fontId="5" fillId="0" borderId="23" xfId="0" quotePrefix="1" applyNumberFormat="1" applyFont="1" applyBorder="1" applyAlignment="1" applyProtection="1">
      <alignment horizontal="center"/>
      <protection hidden="1"/>
    </xf>
    <xf numFmtId="0" fontId="0" fillId="0" borderId="6" xfId="2" applyFont="1" applyBorder="1" applyAlignment="1" applyProtection="1">
      <alignment vertical="top"/>
      <protection hidden="1"/>
    </xf>
    <xf numFmtId="0" fontId="0" fillId="0" borderId="6" xfId="2" applyFont="1" applyBorder="1" applyProtection="1">
      <protection hidden="1"/>
    </xf>
    <xf numFmtId="0" fontId="7" fillId="0" borderId="35" xfId="0" applyFont="1" applyBorder="1" applyAlignment="1" applyProtection="1">
      <alignment horizontal="center"/>
      <protection hidden="1"/>
    </xf>
    <xf numFmtId="0" fontId="0" fillId="0" borderId="0" xfId="0" applyAlignment="1" applyProtection="1">
      <alignment horizontal="center" vertical="top"/>
      <protection hidden="1"/>
    </xf>
    <xf numFmtId="0" fontId="7" fillId="0" borderId="3" xfId="0" applyFont="1" applyBorder="1" applyAlignment="1" applyProtection="1">
      <alignment horizontal="right" vertical="top"/>
      <protection hidden="1"/>
    </xf>
    <xf numFmtId="0" fontId="0" fillId="0" borderId="22" xfId="0" applyBorder="1" applyAlignment="1" applyProtection="1">
      <alignment horizontal="right" vertical="top"/>
      <protection hidden="1"/>
    </xf>
    <xf numFmtId="0" fontId="20" fillId="0" borderId="42" xfId="0" applyFont="1" applyBorder="1" applyAlignment="1" applyProtection="1">
      <alignment horizontal="right" vertical="top"/>
      <protection hidden="1"/>
    </xf>
    <xf numFmtId="0" fontId="0" fillId="0" borderId="40" xfId="0" applyBorder="1" applyAlignment="1" applyProtection="1">
      <alignment vertical="top"/>
      <protection hidden="1"/>
    </xf>
    <xf numFmtId="0" fontId="0" fillId="0" borderId="40" xfId="0" applyBorder="1" applyAlignment="1" applyProtection="1">
      <alignment horizontal="left" vertical="top"/>
      <protection hidden="1"/>
    </xf>
    <xf numFmtId="0" fontId="0" fillId="0" borderId="54" xfId="0" quotePrefix="1" applyBorder="1" applyAlignment="1">
      <alignment vertical="top"/>
    </xf>
    <xf numFmtId="0" fontId="0" fillId="4" borderId="20" xfId="0" quotePrefix="1" applyFill="1" applyBorder="1" applyAlignment="1" applyProtection="1">
      <alignment vertical="top"/>
      <protection locked="0"/>
    </xf>
    <xf numFmtId="16" fontId="38" fillId="8" borderId="34" xfId="0" quotePrefix="1" applyNumberFormat="1" applyFont="1" applyFill="1" applyBorder="1" applyAlignment="1" applyProtection="1">
      <alignment vertical="center"/>
      <protection hidden="1"/>
    </xf>
    <xf numFmtId="16" fontId="7" fillId="0" borderId="9" xfId="0" quotePrefix="1" applyNumberFormat="1" applyFont="1" applyBorder="1" applyAlignment="1" applyProtection="1">
      <alignment vertical="top"/>
      <protection hidden="1"/>
    </xf>
    <xf numFmtId="16" fontId="7" fillId="0" borderId="10" xfId="0" quotePrefix="1" applyNumberFormat="1" applyFont="1" applyBorder="1" applyAlignment="1" applyProtection="1">
      <alignment vertical="top"/>
      <protection hidden="1"/>
    </xf>
    <xf numFmtId="0" fontId="0" fillId="0" borderId="21" xfId="0" applyBorder="1" applyAlignment="1" applyProtection="1">
      <alignment vertical="top"/>
      <protection hidden="1"/>
    </xf>
    <xf numFmtId="0" fontId="0" fillId="0" borderId="42" xfId="0" applyBorder="1" applyAlignment="1" applyProtection="1">
      <alignment vertical="center"/>
      <protection hidden="1"/>
    </xf>
    <xf numFmtId="0" fontId="0" fillId="0" borderId="44" xfId="0" applyBorder="1" applyAlignment="1" applyProtection="1">
      <alignment vertical="top"/>
      <protection hidden="1"/>
    </xf>
    <xf numFmtId="0" fontId="7" fillId="0" borderId="41" xfId="0" applyFont="1" applyBorder="1" applyAlignment="1" applyProtection="1">
      <alignment vertical="top"/>
      <protection hidden="1"/>
    </xf>
    <xf numFmtId="0" fontId="7" fillId="3" borderId="9" xfId="0" applyFont="1" applyFill="1" applyBorder="1" applyAlignment="1" applyProtection="1">
      <alignment horizontal="left" vertical="top"/>
      <protection hidden="1"/>
    </xf>
    <xf numFmtId="16" fontId="7" fillId="0" borderId="23" xfId="0" quotePrefix="1" applyNumberFormat="1" applyFont="1" applyBorder="1" applyAlignment="1" applyProtection="1">
      <alignment vertical="top"/>
      <protection hidden="1"/>
    </xf>
    <xf numFmtId="16" fontId="0" fillId="0" borderId="49" xfId="0" quotePrefix="1" applyNumberFormat="1" applyBorder="1" applyAlignment="1" applyProtection="1">
      <alignment vertical="top"/>
      <protection hidden="1"/>
    </xf>
    <xf numFmtId="16" fontId="22" fillId="0" borderId="9" xfId="0" quotePrefix="1" applyNumberFormat="1" applyFont="1" applyBorder="1" applyAlignment="1" applyProtection="1">
      <alignment vertical="center"/>
      <protection hidden="1"/>
    </xf>
    <xf numFmtId="16" fontId="22" fillId="0" borderId="10" xfId="0" quotePrefix="1" applyNumberFormat="1" applyFont="1" applyBorder="1" applyAlignment="1" applyProtection="1">
      <alignment vertical="center"/>
      <protection hidden="1"/>
    </xf>
    <xf numFmtId="0" fontId="0" fillId="0" borderId="54" xfId="0" applyBorder="1" applyAlignment="1" applyProtection="1">
      <alignment vertical="top"/>
      <protection hidden="1"/>
    </xf>
    <xf numFmtId="0" fontId="5" fillId="0" borderId="46" xfId="1" applyFont="1" applyBorder="1" applyAlignment="1" applyProtection="1">
      <alignment horizontal="left" vertical="top"/>
      <protection hidden="1"/>
    </xf>
    <xf numFmtId="0" fontId="5" fillId="0" borderId="3" xfId="2" applyFont="1" applyBorder="1" applyAlignment="1" applyProtection="1">
      <alignment vertical="top"/>
      <protection hidden="1"/>
    </xf>
    <xf numFmtId="0" fontId="5" fillId="0" borderId="6" xfId="2" applyFont="1" applyBorder="1" applyAlignment="1" applyProtection="1">
      <alignment vertical="top"/>
      <protection hidden="1"/>
    </xf>
    <xf numFmtId="0" fontId="22" fillId="3" borderId="9" xfId="2" applyFont="1" applyFill="1" applyBorder="1" applyAlignment="1" applyProtection="1">
      <alignment vertical="top"/>
      <protection hidden="1"/>
    </xf>
    <xf numFmtId="0" fontId="5" fillId="0" borderId="9" xfId="2" applyFont="1" applyBorder="1" applyAlignment="1" applyProtection="1">
      <alignment vertical="top"/>
      <protection hidden="1"/>
    </xf>
    <xf numFmtId="0" fontId="8" fillId="3" borderId="9" xfId="2" applyFont="1" applyFill="1" applyBorder="1" applyAlignment="1" applyProtection="1">
      <alignment vertical="top"/>
      <protection hidden="1"/>
    </xf>
    <xf numFmtId="0" fontId="5" fillId="0" borderId="0" xfId="1" applyFont="1" applyAlignment="1" applyProtection="1">
      <alignment horizontal="left" vertical="top"/>
      <protection hidden="1"/>
    </xf>
    <xf numFmtId="0" fontId="5" fillId="8" borderId="0" xfId="2" applyFont="1" applyFill="1" applyAlignment="1" applyProtection="1">
      <alignment vertical="top"/>
      <protection hidden="1"/>
    </xf>
    <xf numFmtId="0" fontId="7" fillId="4" borderId="23" xfId="0" applyFont="1" applyFill="1" applyBorder="1" applyAlignment="1" applyProtection="1">
      <alignment horizontal="left" vertical="center"/>
      <protection locked="0"/>
    </xf>
    <xf numFmtId="10" fontId="0" fillId="0" borderId="1" xfId="0" quotePrefix="1" applyNumberFormat="1" applyBorder="1" applyAlignment="1" applyProtection="1">
      <alignment horizontal="center" vertical="top"/>
      <protection hidden="1"/>
    </xf>
    <xf numFmtId="16" fontId="22" fillId="8" borderId="62" xfId="0" quotePrefix="1" applyNumberFormat="1" applyFont="1" applyFill="1" applyBorder="1" applyAlignment="1" applyProtection="1">
      <alignment horizontal="left" vertical="center"/>
      <protection hidden="1"/>
    </xf>
    <xf numFmtId="167" fontId="0" fillId="4" borderId="8" xfId="0" applyNumberFormat="1" applyFill="1" applyBorder="1" applyAlignment="1" applyProtection="1">
      <alignment vertical="top"/>
      <protection locked="0"/>
    </xf>
    <xf numFmtId="16" fontId="9" fillId="3" borderId="4" xfId="0" applyNumberFormat="1" applyFont="1" applyFill="1" applyBorder="1" applyAlignment="1" applyProtection="1">
      <alignment horizontal="center" vertical="top" wrapText="1"/>
      <protection hidden="1"/>
    </xf>
    <xf numFmtId="0" fontId="9" fillId="0" borderId="12" xfId="0" applyFont="1" applyBorder="1" applyAlignment="1" applyProtection="1">
      <alignment horizontal="center" vertical="top" wrapText="1"/>
      <protection hidden="1"/>
    </xf>
    <xf numFmtId="16" fontId="7" fillId="0" borderId="2" xfId="0" quotePrefix="1" applyNumberFormat="1" applyFont="1" applyBorder="1" applyAlignment="1" applyProtection="1">
      <alignment vertical="top"/>
      <protection hidden="1"/>
    </xf>
    <xf numFmtId="16" fontId="0" fillId="0" borderId="54" xfId="0" quotePrefix="1" applyNumberFormat="1" applyBorder="1" applyAlignment="1" applyProtection="1">
      <alignment vertical="top"/>
      <protection hidden="1"/>
    </xf>
    <xf numFmtId="16" fontId="9" fillId="0" borderId="49" xfId="0" quotePrefix="1" applyNumberFormat="1" applyFont="1" applyBorder="1" applyAlignment="1" applyProtection="1">
      <alignment vertical="top"/>
      <protection hidden="1"/>
    </xf>
    <xf numFmtId="16" fontId="23" fillId="0" borderId="49" xfId="0" quotePrefix="1" applyNumberFormat="1" applyFont="1" applyBorder="1" applyAlignment="1" applyProtection="1">
      <alignment vertical="top"/>
      <protection hidden="1"/>
    </xf>
    <xf numFmtId="16" fontId="9" fillId="0" borderId="44" xfId="0" quotePrefix="1" applyNumberFormat="1" applyFont="1" applyBorder="1" applyAlignment="1" applyProtection="1">
      <alignment vertical="top"/>
      <protection hidden="1"/>
    </xf>
    <xf numFmtId="0" fontId="7" fillId="0" borderId="21" xfId="0" applyFont="1" applyBorder="1" applyAlignment="1" applyProtection="1">
      <alignment vertical="top" wrapText="1"/>
      <protection hidden="1"/>
    </xf>
    <xf numFmtId="4" fontId="7" fillId="0" borderId="44" xfId="0" applyNumberFormat="1" applyFont="1" applyBorder="1" applyAlignment="1" applyProtection="1">
      <alignment horizontal="center" vertical="center"/>
      <protection hidden="1"/>
    </xf>
    <xf numFmtId="0" fontId="7" fillId="0" borderId="22" xfId="0" applyFont="1" applyBorder="1" applyAlignment="1" applyProtection="1">
      <alignment vertical="top"/>
      <protection hidden="1"/>
    </xf>
    <xf numFmtId="0" fontId="0" fillId="0" borderId="34" xfId="0" applyBorder="1" applyAlignment="1" applyProtection="1">
      <alignment vertical="top"/>
      <protection hidden="1"/>
    </xf>
    <xf numFmtId="0" fontId="13" fillId="0" borderId="0" xfId="0" applyFont="1" applyAlignment="1" applyProtection="1">
      <alignment vertical="top" wrapText="1"/>
      <protection hidden="1"/>
    </xf>
    <xf numFmtId="49" fontId="0" fillId="0" borderId="0" xfId="0" applyNumberFormat="1" applyAlignment="1" applyProtection="1">
      <alignment vertical="top"/>
      <protection hidden="1"/>
    </xf>
    <xf numFmtId="49" fontId="6" fillId="0" borderId="0" xfId="0" applyNumberFormat="1" applyFont="1" applyAlignment="1" applyProtection="1">
      <alignment horizontal="center" vertical="center" wrapText="1"/>
      <protection hidden="1"/>
    </xf>
    <xf numFmtId="49" fontId="7" fillId="0" borderId="3" xfId="0" applyNumberFormat="1" applyFont="1" applyBorder="1" applyAlignment="1" applyProtection="1">
      <alignment vertical="center"/>
      <protection hidden="1"/>
    </xf>
    <xf numFmtId="49" fontId="7" fillId="0" borderId="0" xfId="0" quotePrefix="1" applyNumberFormat="1" applyFont="1" applyAlignment="1" applyProtection="1">
      <alignment vertical="top"/>
      <protection hidden="1"/>
    </xf>
    <xf numFmtId="49" fontId="9" fillId="0" borderId="8" xfId="0" applyNumberFormat="1" applyFont="1" applyBorder="1" applyAlignment="1" applyProtection="1">
      <alignment vertical="center"/>
      <protection hidden="1"/>
    </xf>
    <xf numFmtId="49" fontId="9" fillId="0" borderId="14" xfId="0" quotePrefix="1" applyNumberFormat="1" applyFont="1" applyBorder="1" applyAlignment="1" applyProtection="1">
      <alignment horizontal="left" vertical="top"/>
      <protection hidden="1"/>
    </xf>
    <xf numFmtId="49" fontId="9" fillId="0" borderId="43" xfId="0" quotePrefix="1" applyNumberFormat="1" applyFont="1" applyBorder="1" applyAlignment="1" applyProtection="1">
      <alignment horizontal="left" vertical="top"/>
      <protection hidden="1"/>
    </xf>
    <xf numFmtId="49" fontId="5" fillId="0" borderId="39" xfId="0" quotePrefix="1" applyNumberFormat="1" applyFont="1" applyBorder="1" applyAlignment="1" applyProtection="1">
      <alignment horizontal="right" vertical="top"/>
      <protection hidden="1"/>
    </xf>
    <xf numFmtId="49" fontId="5" fillId="0" borderId="9" xfId="0" quotePrefix="1" applyNumberFormat="1" applyFont="1" applyBorder="1" applyAlignment="1" applyProtection="1">
      <alignment horizontal="right" vertical="top"/>
      <protection hidden="1"/>
    </xf>
    <xf numFmtId="49" fontId="9" fillId="0" borderId="15" xfId="0" quotePrefix="1" applyNumberFormat="1" applyFont="1" applyBorder="1" applyAlignment="1" applyProtection="1">
      <alignment horizontal="left" vertical="top"/>
      <protection hidden="1"/>
    </xf>
    <xf numFmtId="49" fontId="5" fillId="0" borderId="43" xfId="0" applyNumberFormat="1" applyFont="1" applyBorder="1" applyAlignment="1" applyProtection="1">
      <alignment horizontal="right" vertical="top"/>
      <protection hidden="1"/>
    </xf>
    <xf numFmtId="49" fontId="5" fillId="0" borderId="15" xfId="0" applyNumberFormat="1" applyFont="1" applyBorder="1" applyAlignment="1" applyProtection="1">
      <alignment horizontal="right" vertical="top"/>
      <protection hidden="1"/>
    </xf>
    <xf numFmtId="49" fontId="5" fillId="0" borderId="51" xfId="0" quotePrefix="1" applyNumberFormat="1" applyFont="1" applyBorder="1" applyAlignment="1" applyProtection="1">
      <alignment horizontal="right" vertical="top"/>
      <protection hidden="1"/>
    </xf>
    <xf numFmtId="49" fontId="5" fillId="0" borderId="15" xfId="0" quotePrefix="1" applyNumberFormat="1" applyFont="1" applyBorder="1" applyAlignment="1" applyProtection="1">
      <alignment horizontal="right" vertical="top"/>
      <protection hidden="1"/>
    </xf>
    <xf numFmtId="49" fontId="9" fillId="0" borderId="9" xfId="0" applyNumberFormat="1" applyFont="1" applyBorder="1" applyAlignment="1" applyProtection="1">
      <alignment horizontal="left" vertical="top"/>
      <protection hidden="1"/>
    </xf>
    <xf numFmtId="49" fontId="9" fillId="0" borderId="45" xfId="0" applyNumberFormat="1" applyFont="1" applyBorder="1" applyAlignment="1" applyProtection="1">
      <alignment horizontal="left" vertical="top"/>
      <protection hidden="1"/>
    </xf>
    <xf numFmtId="49" fontId="5" fillId="0" borderId="15" xfId="0" applyNumberFormat="1" applyFont="1" applyBorder="1" applyAlignment="1" applyProtection="1">
      <alignment horizontal="left" vertical="top"/>
      <protection hidden="1"/>
    </xf>
    <xf numFmtId="49" fontId="5" fillId="0" borderId="43" xfId="0" quotePrefix="1" applyNumberFormat="1" applyFont="1" applyBorder="1" applyAlignment="1" applyProtection="1">
      <alignment horizontal="right" vertical="top"/>
      <protection hidden="1"/>
    </xf>
    <xf numFmtId="49" fontId="9" fillId="0" borderId="3" xfId="0" applyNumberFormat="1" applyFont="1" applyBorder="1" applyAlignment="1" applyProtection="1">
      <alignment horizontal="left" vertical="top"/>
      <protection hidden="1"/>
    </xf>
    <xf numFmtId="49" fontId="9" fillId="0" borderId="14" xfId="0" applyNumberFormat="1" applyFont="1" applyBorder="1" applyAlignment="1" applyProtection="1">
      <alignment horizontal="left" vertical="top"/>
      <protection hidden="1"/>
    </xf>
    <xf numFmtId="49" fontId="5" fillId="0" borderId="0" xfId="0" quotePrefix="1" applyNumberFormat="1" applyFont="1" applyAlignment="1" applyProtection="1">
      <alignment horizontal="left" vertical="top"/>
      <protection hidden="1"/>
    </xf>
    <xf numFmtId="49" fontId="9" fillId="0" borderId="45" xfId="0" quotePrefix="1" applyNumberFormat="1" applyFont="1" applyBorder="1" applyAlignment="1" applyProtection="1">
      <alignment horizontal="left" vertical="top"/>
      <protection hidden="1"/>
    </xf>
    <xf numFmtId="49" fontId="5" fillId="0" borderId="12" xfId="0" quotePrefix="1" applyNumberFormat="1" applyFont="1" applyBorder="1" applyAlignment="1" applyProtection="1">
      <alignment horizontal="right" vertical="top"/>
      <protection hidden="1"/>
    </xf>
    <xf numFmtId="49" fontId="9" fillId="0" borderId="1" xfId="0" quotePrefix="1" applyNumberFormat="1" applyFont="1" applyBorder="1" applyAlignment="1" applyProtection="1">
      <alignment horizontal="left" vertical="top"/>
      <protection hidden="1"/>
    </xf>
    <xf numFmtId="49" fontId="5" fillId="0" borderId="1" xfId="0" quotePrefix="1" applyNumberFormat="1" applyFont="1" applyBorder="1" applyAlignment="1" applyProtection="1">
      <alignment horizontal="left" vertical="top"/>
      <protection hidden="1"/>
    </xf>
    <xf numFmtId="49" fontId="0" fillId="0" borderId="3" xfId="0" applyNumberFormat="1" applyBorder="1" applyAlignment="1" applyProtection="1">
      <alignment vertical="top"/>
      <protection hidden="1"/>
    </xf>
    <xf numFmtId="49" fontId="9" fillId="8" borderId="35" xfId="0" quotePrefix="1" applyNumberFormat="1" applyFont="1" applyFill="1" applyBorder="1" applyAlignment="1" applyProtection="1">
      <alignment horizontal="left" vertical="center"/>
      <protection hidden="1"/>
    </xf>
    <xf numFmtId="49" fontId="5" fillId="0" borderId="15" xfId="0" quotePrefix="1" applyNumberFormat="1" applyFont="1" applyBorder="1" applyAlignment="1" applyProtection="1">
      <alignment vertical="top"/>
      <protection hidden="1"/>
    </xf>
    <xf numFmtId="49" fontId="0" fillId="0" borderId="15" xfId="0" applyNumberFormat="1" applyBorder="1" applyAlignment="1" applyProtection="1">
      <alignment vertical="top"/>
      <protection hidden="1"/>
    </xf>
    <xf numFmtId="49" fontId="52" fillId="4" borderId="1" xfId="0" quotePrefix="1" applyNumberFormat="1" applyFont="1" applyFill="1" applyBorder="1" applyAlignment="1" applyProtection="1">
      <alignment vertical="center"/>
      <protection hidden="1"/>
    </xf>
    <xf numFmtId="49" fontId="0" fillId="0" borderId="14" xfId="0" applyNumberFormat="1" applyBorder="1" applyAlignment="1" applyProtection="1">
      <alignment vertical="top"/>
      <protection hidden="1"/>
    </xf>
    <xf numFmtId="49" fontId="0" fillId="0" borderId="9" xfId="0" applyNumberFormat="1" applyBorder="1" applyAlignment="1" applyProtection="1">
      <alignment vertical="top"/>
      <protection hidden="1"/>
    </xf>
    <xf numFmtId="0" fontId="17" fillId="0" borderId="9" xfId="0" applyFont="1" applyBorder="1" applyAlignment="1" applyProtection="1">
      <alignment vertical="top"/>
      <protection hidden="1"/>
    </xf>
    <xf numFmtId="0" fontId="17" fillId="0" borderId="0" xfId="0" applyFont="1" applyAlignment="1" applyProtection="1">
      <alignment horizontal="left" vertical="center"/>
      <protection locked="0" hidden="1"/>
    </xf>
    <xf numFmtId="0" fontId="53" fillId="0" borderId="0" xfId="0" applyFont="1" applyAlignment="1" applyProtection="1">
      <alignment vertical="top"/>
      <protection hidden="1"/>
    </xf>
    <xf numFmtId="0" fontId="54" fillId="0" borderId="0" xfId="0" applyFont="1" applyAlignment="1" applyProtection="1">
      <alignment horizontal="right" vertical="top"/>
      <protection hidden="1"/>
    </xf>
    <xf numFmtId="0" fontId="55" fillId="0" borderId="0" xfId="0" applyFont="1" applyAlignment="1" applyProtection="1">
      <alignment horizontal="right" vertical="top"/>
      <protection hidden="1"/>
    </xf>
    <xf numFmtId="0" fontId="55" fillId="0" borderId="0" xfId="0" applyFont="1" applyAlignment="1" applyProtection="1">
      <alignment horizontal="right" vertical="center"/>
      <protection hidden="1"/>
    </xf>
    <xf numFmtId="0" fontId="11" fillId="0" borderId="0" xfId="0" applyFont="1" applyAlignment="1" applyProtection="1">
      <alignment horizontal="right" vertical="top"/>
      <protection hidden="1"/>
    </xf>
    <xf numFmtId="0" fontId="56" fillId="0" borderId="0" xfId="0" applyFont="1" applyAlignment="1" applyProtection="1">
      <alignment horizontal="right" vertical="top"/>
      <protection hidden="1"/>
    </xf>
    <xf numFmtId="0" fontId="56" fillId="0" borderId="0" xfId="0" applyFont="1" applyAlignment="1" applyProtection="1">
      <alignment vertical="top"/>
      <protection hidden="1"/>
    </xf>
    <xf numFmtId="0" fontId="57" fillId="0" borderId="0" xfId="0" applyFont="1" applyAlignment="1" applyProtection="1">
      <alignment horizontal="right" vertical="top"/>
      <protection hidden="1"/>
    </xf>
    <xf numFmtId="0" fontId="58" fillId="0" borderId="0" xfId="0" applyFont="1" applyAlignment="1" applyProtection="1">
      <alignment vertical="top"/>
      <protection hidden="1"/>
    </xf>
    <xf numFmtId="0" fontId="58" fillId="0" borderId="0" xfId="0" applyFont="1" applyAlignment="1" applyProtection="1">
      <alignment vertical="center"/>
      <protection hidden="1"/>
    </xf>
    <xf numFmtId="0" fontId="58" fillId="0" borderId="0" xfId="0" applyFont="1"/>
    <xf numFmtId="0" fontId="7" fillId="10" borderId="36" xfId="1" applyFont="1" applyFill="1" applyBorder="1" applyAlignment="1" applyProtection="1">
      <alignment horizontal="center" vertical="top" wrapText="1"/>
      <protection hidden="1"/>
    </xf>
    <xf numFmtId="0" fontId="7" fillId="10" borderId="0" xfId="1" applyFont="1" applyFill="1" applyAlignment="1" applyProtection="1">
      <alignment horizontal="center" vertical="top" wrapText="1"/>
      <protection hidden="1"/>
    </xf>
    <xf numFmtId="0" fontId="60" fillId="0" borderId="9" xfId="0" applyFont="1" applyBorder="1" applyAlignment="1" applyProtection="1">
      <alignment horizontal="left" vertical="center"/>
      <protection locked="0"/>
    </xf>
    <xf numFmtId="0" fontId="36" fillId="0" borderId="46" xfId="2" applyFont="1" applyBorder="1" applyAlignment="1" applyProtection="1">
      <alignment vertical="top"/>
      <protection hidden="1"/>
    </xf>
    <xf numFmtId="3" fontId="0" fillId="0" borderId="1" xfId="0" applyNumberFormat="1" applyBorder="1" applyAlignment="1" applyProtection="1">
      <alignment vertical="top"/>
      <protection hidden="1"/>
    </xf>
    <xf numFmtId="3" fontId="0" fillId="0" borderId="17" xfId="0" applyNumberFormat="1" applyBorder="1" applyAlignment="1" applyProtection="1">
      <alignment vertical="top"/>
      <protection hidden="1"/>
    </xf>
    <xf numFmtId="3" fontId="0" fillId="0" borderId="12" xfId="0" applyNumberFormat="1" applyBorder="1" applyAlignment="1" applyProtection="1">
      <alignment vertical="top"/>
      <protection hidden="1"/>
    </xf>
    <xf numFmtId="0" fontId="10" fillId="0" borderId="34" xfId="2" applyFont="1" applyBorder="1" applyAlignment="1" applyProtection="1">
      <alignment vertical="center"/>
      <protection hidden="1"/>
    </xf>
    <xf numFmtId="0" fontId="17" fillId="0" borderId="0" xfId="2" applyFont="1" applyAlignment="1" applyProtection="1">
      <alignment vertical="top"/>
      <protection hidden="1"/>
    </xf>
    <xf numFmtId="0" fontId="17" fillId="0" borderId="0" xfId="2" applyFont="1" applyProtection="1">
      <protection hidden="1"/>
    </xf>
    <xf numFmtId="0" fontId="47" fillId="0" borderId="0" xfId="0" applyFont="1" applyAlignment="1" applyProtection="1">
      <alignment horizontal="left" vertical="top" wrapText="1"/>
      <protection hidden="1"/>
    </xf>
    <xf numFmtId="0" fontId="24" fillId="8" borderId="0" xfId="0" quotePrefix="1" applyFont="1" applyFill="1" applyAlignment="1" applyProtection="1">
      <alignment horizontal="left" vertical="center" wrapText="1"/>
      <protection hidden="1"/>
    </xf>
    <xf numFmtId="0" fontId="17" fillId="0" borderId="0" xfId="0" applyFont="1" applyAlignment="1" applyProtection="1">
      <alignment vertical="top"/>
      <protection locked="0" hidden="1"/>
    </xf>
    <xf numFmtId="0" fontId="17" fillId="0" borderId="0" xfId="0" applyFont="1" applyAlignment="1" applyProtection="1">
      <alignment vertical="center"/>
      <protection locked="0" hidden="1"/>
    </xf>
    <xf numFmtId="0" fontId="13" fillId="0" borderId="3" xfId="0" applyFont="1" applyBorder="1" applyAlignment="1" applyProtection="1">
      <alignment vertical="top" wrapText="1"/>
      <protection hidden="1"/>
    </xf>
    <xf numFmtId="0" fontId="5" fillId="0" borderId="3" xfId="0" applyFont="1" applyBorder="1" applyAlignment="1" applyProtection="1">
      <alignment vertical="top"/>
      <protection hidden="1"/>
    </xf>
    <xf numFmtId="0" fontId="0" fillId="0" borderId="41" xfId="0" applyBorder="1" applyAlignment="1" applyProtection="1">
      <alignment horizontal="center" vertical="center"/>
      <protection hidden="1"/>
    </xf>
    <xf numFmtId="0" fontId="0" fillId="0" borderId="46" xfId="0" applyBorder="1" applyAlignment="1" applyProtection="1">
      <alignment vertical="top"/>
      <protection hidden="1"/>
    </xf>
    <xf numFmtId="0" fontId="0" fillId="3" borderId="0" xfId="0" applyFill="1" applyAlignment="1">
      <alignment vertical="center"/>
    </xf>
    <xf numFmtId="0" fontId="7" fillId="0" borderId="8" xfId="0" applyFont="1" applyBorder="1"/>
    <xf numFmtId="0" fontId="5" fillId="0" borderId="2" xfId="0" applyFont="1" applyBorder="1" applyAlignment="1">
      <alignment vertical="center"/>
    </xf>
    <xf numFmtId="0" fontId="0" fillId="0" borderId="4" xfId="0" applyBorder="1"/>
    <xf numFmtId="0" fontId="5" fillId="0" borderId="20" xfId="0" applyFont="1" applyBorder="1" applyAlignment="1">
      <alignment vertical="center"/>
    </xf>
    <xf numFmtId="0" fontId="0" fillId="0" borderId="44" xfId="0" applyBorder="1"/>
    <xf numFmtId="0" fontId="20" fillId="0" borderId="0" xfId="0" applyFont="1" applyAlignment="1" applyProtection="1">
      <alignment vertical="center"/>
      <protection locked="0" hidden="1"/>
    </xf>
    <xf numFmtId="0" fontId="0" fillId="0" borderId="0" xfId="0" applyAlignment="1" applyProtection="1">
      <alignment vertical="center"/>
      <protection locked="0"/>
    </xf>
    <xf numFmtId="0" fontId="0" fillId="0" borderId="0" xfId="0" quotePrefix="1" applyAlignment="1" applyProtection="1">
      <alignment vertical="center"/>
      <protection locked="0" hidden="1"/>
    </xf>
    <xf numFmtId="0" fontId="17" fillId="0" borderId="0" xfId="0" applyFont="1" applyProtection="1">
      <protection locked="0" hidden="1"/>
    </xf>
    <xf numFmtId="4" fontId="0" fillId="0" borderId="0" xfId="0" applyNumberFormat="1" applyAlignment="1" applyProtection="1">
      <alignment vertical="top" wrapText="1"/>
      <protection locked="0" hidden="1"/>
    </xf>
    <xf numFmtId="4" fontId="0" fillId="0" borderId="0" xfId="0" applyNumberFormat="1" applyAlignment="1" applyProtection="1">
      <alignment vertical="center" wrapText="1"/>
      <protection locked="0" hidden="1"/>
    </xf>
    <xf numFmtId="0" fontId="18" fillId="0" borderId="0" xfId="0" applyFont="1" applyProtection="1">
      <protection locked="0" hidden="1"/>
    </xf>
    <xf numFmtId="0" fontId="17" fillId="0" borderId="0" xfId="0" applyFont="1" applyAlignment="1" applyProtection="1">
      <alignment vertical="top" wrapText="1"/>
      <protection locked="0" hidden="1"/>
    </xf>
    <xf numFmtId="0" fontId="41" fillId="0" borderId="49" xfId="0" applyFont="1" applyBorder="1" applyAlignment="1" applyProtection="1">
      <alignment vertical="center"/>
      <protection locked="0" hidden="1"/>
    </xf>
    <xf numFmtId="0" fontId="17" fillId="0" borderId="34" xfId="0" applyFont="1" applyBorder="1" applyAlignment="1" applyProtection="1">
      <alignment vertical="center"/>
      <protection locked="0" hidden="1"/>
    </xf>
    <xf numFmtId="0" fontId="17" fillId="0" borderId="57" xfId="0" applyFont="1" applyBorder="1" applyAlignment="1" applyProtection="1">
      <alignment vertical="center"/>
      <protection locked="0" hidden="1"/>
    </xf>
    <xf numFmtId="49" fontId="5" fillId="0" borderId="72" xfId="0" applyNumberFormat="1" applyFont="1" applyBorder="1" applyAlignment="1" applyProtection="1">
      <alignment vertical="center"/>
      <protection hidden="1"/>
    </xf>
    <xf numFmtId="16" fontId="0" fillId="0" borderId="22" xfId="0" quotePrefix="1" applyNumberFormat="1" applyBorder="1" applyAlignment="1" applyProtection="1">
      <alignment horizontal="left" vertical="top"/>
      <protection hidden="1"/>
    </xf>
    <xf numFmtId="0" fontId="38" fillId="3" borderId="0" xfId="0" applyFont="1" applyFill="1" applyAlignment="1">
      <alignment vertical="center"/>
    </xf>
    <xf numFmtId="0" fontId="0" fillId="3" borderId="0" xfId="0" applyFill="1"/>
    <xf numFmtId="4" fontId="61" fillId="0" borderId="1" xfId="0" applyNumberFormat="1" applyFont="1" applyBorder="1" applyAlignment="1" applyProtection="1">
      <alignment vertical="top"/>
      <protection locked="0"/>
    </xf>
    <xf numFmtId="4" fontId="61" fillId="0" borderId="1" xfId="0" applyNumberFormat="1" applyFont="1" applyBorder="1" applyAlignment="1" applyProtection="1">
      <alignment horizontal="right" vertical="top"/>
      <protection locked="0"/>
    </xf>
    <xf numFmtId="0" fontId="36" fillId="0" borderId="46" xfId="2" applyFont="1" applyBorder="1" applyAlignment="1" applyProtection="1">
      <alignment vertical="top" wrapText="1"/>
      <protection hidden="1"/>
    </xf>
    <xf numFmtId="167" fontId="5" fillId="0" borderId="0" xfId="0" applyNumberFormat="1" applyFont="1" applyAlignment="1" applyProtection="1">
      <alignment vertical="top"/>
      <protection hidden="1"/>
    </xf>
    <xf numFmtId="0" fontId="0" fillId="3" borderId="54" xfId="2" applyFont="1" applyFill="1" applyBorder="1" applyAlignment="1" applyProtection="1">
      <alignment horizontal="center" vertical="top"/>
      <protection hidden="1"/>
    </xf>
    <xf numFmtId="0" fontId="45" fillId="0" borderId="32" xfId="2" applyFont="1" applyBorder="1" applyAlignment="1" applyProtection="1">
      <alignment vertical="top" wrapText="1"/>
      <protection hidden="1"/>
    </xf>
    <xf numFmtId="0" fontId="45" fillId="0" borderId="48" xfId="2" applyFont="1" applyBorder="1" applyAlignment="1" applyProtection="1">
      <alignment vertical="top" wrapText="1"/>
      <protection hidden="1"/>
    </xf>
    <xf numFmtId="0" fontId="8" fillId="0" borderId="36" xfId="2" applyFont="1" applyBorder="1" applyAlignment="1" applyProtection="1">
      <alignment vertical="top"/>
      <protection hidden="1"/>
    </xf>
    <xf numFmtId="0" fontId="8" fillId="0" borderId="13" xfId="2" applyFont="1" applyBorder="1" applyAlignment="1" applyProtection="1">
      <alignment vertical="top"/>
      <protection hidden="1"/>
    </xf>
    <xf numFmtId="0" fontId="0" fillId="3" borderId="11" xfId="2" applyFont="1" applyFill="1" applyBorder="1" applyAlignment="1" applyProtection="1">
      <alignment horizontal="center" vertical="top"/>
      <protection hidden="1"/>
    </xf>
    <xf numFmtId="0" fontId="45" fillId="0" borderId="34" xfId="2" applyFont="1" applyBorder="1" applyAlignment="1" applyProtection="1">
      <alignment vertical="top" wrapText="1"/>
      <protection hidden="1"/>
    </xf>
    <xf numFmtId="0" fontId="0" fillId="3" borderId="71" xfId="2" applyFont="1" applyFill="1" applyBorder="1" applyAlignment="1" applyProtection="1">
      <alignment horizontal="center" vertical="top"/>
      <protection hidden="1"/>
    </xf>
    <xf numFmtId="0" fontId="21" fillId="0" borderId="48" xfId="2" applyFont="1" applyBorder="1" applyAlignment="1" applyProtection="1">
      <alignment vertical="top" wrapText="1"/>
      <protection hidden="1"/>
    </xf>
    <xf numFmtId="0" fontId="21" fillId="0" borderId="32" xfId="2" applyFont="1" applyBorder="1" applyAlignment="1" applyProtection="1">
      <alignment vertical="top" wrapText="1"/>
      <protection hidden="1"/>
    </xf>
    <xf numFmtId="0" fontId="21" fillId="0" borderId="32" xfId="1" applyFont="1" applyBorder="1" applyAlignment="1" applyProtection="1">
      <alignment vertical="top"/>
      <protection hidden="1"/>
    </xf>
    <xf numFmtId="0" fontId="21" fillId="0" borderId="48" xfId="1" applyFont="1" applyBorder="1" applyAlignment="1" applyProtection="1">
      <alignment vertical="top"/>
      <protection hidden="1"/>
    </xf>
    <xf numFmtId="0" fontId="0" fillId="0" borderId="49" xfId="1" applyFont="1" applyBorder="1" applyAlignment="1" applyProtection="1">
      <alignment vertical="top"/>
      <protection locked="0"/>
    </xf>
    <xf numFmtId="0" fontId="0" fillId="0" borderId="0" xfId="1" applyFont="1" applyAlignment="1" applyProtection="1">
      <alignment vertical="top"/>
      <protection locked="0"/>
    </xf>
    <xf numFmtId="0" fontId="0" fillId="4" borderId="49" xfId="1" applyFont="1" applyFill="1" applyBorder="1" applyAlignment="1" applyProtection="1">
      <alignment vertical="top" wrapText="1"/>
      <protection locked="0"/>
    </xf>
    <xf numFmtId="0" fontId="5" fillId="3" borderId="54" xfId="2" applyFont="1" applyFill="1" applyBorder="1" applyAlignment="1" applyProtection="1">
      <alignment horizontal="center" vertical="top"/>
      <protection hidden="1"/>
    </xf>
    <xf numFmtId="0" fontId="5" fillId="3" borderId="54" xfId="2" quotePrefix="1" applyFont="1" applyFill="1" applyBorder="1" applyAlignment="1" applyProtection="1">
      <alignment horizontal="center" vertical="top"/>
      <protection hidden="1"/>
    </xf>
    <xf numFmtId="0" fontId="0" fillId="3" borderId="49" xfId="1" applyFont="1" applyFill="1" applyBorder="1" applyAlignment="1" applyProtection="1">
      <alignment vertical="top" wrapText="1"/>
      <protection hidden="1"/>
    </xf>
    <xf numFmtId="44" fontId="0" fillId="0" borderId="0" xfId="6" applyFont="1"/>
    <xf numFmtId="0" fontId="0" fillId="0" borderId="0" xfId="0" quotePrefix="1"/>
    <xf numFmtId="167" fontId="0" fillId="0" borderId="0" xfId="0" applyNumberFormat="1"/>
    <xf numFmtId="166" fontId="0" fillId="0" borderId="0" xfId="0" applyNumberFormat="1"/>
    <xf numFmtId="0" fontId="7" fillId="0" borderId="0" xfId="0" applyFont="1"/>
    <xf numFmtId="167" fontId="7" fillId="0" borderId="0" xfId="0" applyNumberFormat="1" applyFont="1"/>
    <xf numFmtId="16" fontId="0" fillId="0" borderId="0" xfId="0" applyNumberFormat="1"/>
    <xf numFmtId="0" fontId="0" fillId="13" borderId="73" xfId="0" applyFill="1" applyBorder="1"/>
    <xf numFmtId="0" fontId="0" fillId="13" borderId="74" xfId="0" applyFill="1" applyBorder="1"/>
    <xf numFmtId="167" fontId="0" fillId="13" borderId="74" xfId="0" applyNumberFormat="1" applyFill="1" applyBorder="1"/>
    <xf numFmtId="0" fontId="62" fillId="0" borderId="0" xfId="0" applyFont="1"/>
    <xf numFmtId="167" fontId="62" fillId="0" borderId="0" xfId="0" applyNumberFormat="1" applyFont="1"/>
    <xf numFmtId="0" fontId="36" fillId="0" borderId="0" xfId="2" quotePrefix="1" applyFont="1" applyAlignment="1" applyProtection="1">
      <alignment vertical="top" wrapText="1"/>
      <protection hidden="1"/>
    </xf>
    <xf numFmtId="0" fontId="0" fillId="0" borderId="52" xfId="0" applyBorder="1" applyAlignment="1" applyProtection="1">
      <alignment vertical="top"/>
      <protection hidden="1"/>
    </xf>
    <xf numFmtId="3" fontId="0" fillId="0" borderId="14" xfId="0" applyNumberFormat="1" applyBorder="1" applyAlignment="1" applyProtection="1">
      <alignment horizontal="center" vertical="top"/>
      <protection hidden="1"/>
    </xf>
    <xf numFmtId="3" fontId="0" fillId="0" borderId="14" xfId="0" applyNumberFormat="1" applyBorder="1" applyAlignment="1" applyProtection="1">
      <alignment horizontal="center" vertical="top" wrapText="1"/>
      <protection hidden="1"/>
    </xf>
    <xf numFmtId="4" fontId="0" fillId="0" borderId="7" xfId="0" applyNumberFormat="1" applyBorder="1" applyAlignment="1" applyProtection="1">
      <alignment vertical="top"/>
      <protection hidden="1"/>
    </xf>
    <xf numFmtId="0" fontId="5" fillId="0" borderId="15" xfId="0" quotePrefix="1" applyFont="1" applyBorder="1" applyAlignment="1" applyProtection="1">
      <alignment horizontal="right" vertical="top"/>
      <protection hidden="1"/>
    </xf>
    <xf numFmtId="0" fontId="5" fillId="0" borderId="51" xfId="0" quotePrefix="1" applyFont="1" applyBorder="1" applyAlignment="1" applyProtection="1">
      <alignment horizontal="right" vertical="top"/>
      <protection hidden="1"/>
    </xf>
    <xf numFmtId="0" fontId="5" fillId="0" borderId="58" xfId="0" quotePrefix="1" applyFont="1" applyBorder="1" applyAlignment="1" applyProtection="1">
      <alignment horizontal="right" vertical="top"/>
      <protection hidden="1"/>
    </xf>
    <xf numFmtId="0" fontId="0" fillId="0" borderId="47" xfId="0" applyBorder="1" applyAlignment="1" applyProtection="1">
      <alignment vertical="top"/>
      <protection hidden="1"/>
    </xf>
    <xf numFmtId="0" fontId="0" fillId="0" borderId="53" xfId="0" applyBorder="1" applyAlignment="1" applyProtection="1">
      <alignment vertical="top"/>
      <protection hidden="1"/>
    </xf>
    <xf numFmtId="0" fontId="0" fillId="0" borderId="1" xfId="0" applyBorder="1" applyAlignment="1">
      <alignment vertical="top"/>
    </xf>
    <xf numFmtId="0" fontId="20" fillId="4" borderId="0" xfId="1" applyFont="1" applyFill="1" applyAlignment="1" applyProtection="1">
      <alignment vertical="top" wrapText="1"/>
      <protection locked="0" hidden="1"/>
    </xf>
    <xf numFmtId="4" fontId="7" fillId="0" borderId="61" xfId="0" applyNumberFormat="1" applyFont="1" applyBorder="1" applyAlignment="1" applyProtection="1">
      <alignment horizontal="right" vertical="center"/>
      <protection hidden="1"/>
    </xf>
    <xf numFmtId="16" fontId="15" fillId="0" borderId="9" xfId="0" quotePrefix="1" applyNumberFormat="1" applyFont="1" applyBorder="1" applyAlignment="1" applyProtection="1">
      <alignment vertical="top"/>
      <protection hidden="1"/>
    </xf>
    <xf numFmtId="16" fontId="23" fillId="0" borderId="9" xfId="0" quotePrefix="1" applyNumberFormat="1" applyFont="1" applyBorder="1" applyAlignment="1" applyProtection="1">
      <alignment vertical="top"/>
      <protection hidden="1"/>
    </xf>
    <xf numFmtId="49" fontId="5" fillId="0" borderId="8" xfId="0" applyNumberFormat="1" applyFont="1" applyBorder="1" applyAlignment="1" applyProtection="1">
      <alignment horizontal="left" vertical="top"/>
      <protection hidden="1"/>
    </xf>
    <xf numFmtId="16" fontId="9" fillId="0" borderId="10" xfId="0" quotePrefix="1" applyNumberFormat="1" applyFont="1" applyBorder="1" applyAlignment="1" applyProtection="1">
      <alignment vertical="top"/>
      <protection hidden="1"/>
    </xf>
    <xf numFmtId="0" fontId="41" fillId="0" borderId="34" xfId="0" applyFont="1" applyBorder="1" applyAlignment="1" applyProtection="1">
      <alignment vertical="center"/>
      <protection locked="0" hidden="1"/>
    </xf>
    <xf numFmtId="0" fontId="41" fillId="0" borderId="0" xfId="0" applyFont="1" applyAlignment="1" applyProtection="1">
      <alignment vertical="center"/>
      <protection locked="0" hidden="1"/>
    </xf>
    <xf numFmtId="167" fontId="0" fillId="0" borderId="34" xfId="0" applyNumberFormat="1" applyBorder="1" applyAlignment="1" applyProtection="1">
      <alignment vertical="top"/>
      <protection hidden="1"/>
    </xf>
    <xf numFmtId="0" fontId="9" fillId="0" borderId="51" xfId="0" applyFont="1" applyBorder="1" applyAlignment="1" applyProtection="1">
      <alignment vertical="top"/>
      <protection hidden="1"/>
    </xf>
    <xf numFmtId="167" fontId="0" fillId="0" borderId="51" xfId="0" applyNumberFormat="1" applyBorder="1" applyAlignment="1" applyProtection="1">
      <alignment horizontal="right" vertical="top"/>
      <protection hidden="1"/>
    </xf>
    <xf numFmtId="167" fontId="0" fillId="0" borderId="51" xfId="0" quotePrefix="1" applyNumberFormat="1" applyBorder="1" applyAlignment="1" applyProtection="1">
      <alignment horizontal="right" vertical="top"/>
      <protection hidden="1"/>
    </xf>
    <xf numFmtId="167" fontId="7" fillId="0" borderId="51" xfId="0" applyNumberFormat="1" applyFont="1" applyBorder="1" applyAlignment="1" applyProtection="1">
      <alignment horizontal="right" vertical="top"/>
      <protection hidden="1"/>
    </xf>
    <xf numFmtId="167" fontId="0" fillId="0" borderId="76" xfId="0" applyNumberFormat="1" applyBorder="1" applyAlignment="1" applyProtection="1">
      <alignment horizontal="right" vertical="top"/>
      <protection hidden="1"/>
    </xf>
    <xf numFmtId="167" fontId="0" fillId="0" borderId="75" xfId="0" applyNumberFormat="1" applyBorder="1" applyAlignment="1" applyProtection="1">
      <alignment horizontal="right" vertical="top"/>
      <protection hidden="1"/>
    </xf>
    <xf numFmtId="4" fontId="20" fillId="3" borderId="6" xfId="0" applyNumberFormat="1" applyFont="1" applyFill="1" applyBorder="1" applyAlignment="1" applyProtection="1">
      <alignment vertical="center"/>
      <protection hidden="1"/>
    </xf>
    <xf numFmtId="167" fontId="0" fillId="0" borderId="14" xfId="0" applyNumberFormat="1" applyBorder="1" applyAlignment="1" applyProtection="1">
      <alignment horizontal="right" vertical="center"/>
      <protection hidden="1"/>
    </xf>
    <xf numFmtId="168" fontId="0" fillId="0" borderId="14" xfId="0" applyNumberFormat="1" applyBorder="1" applyAlignment="1" applyProtection="1">
      <alignment horizontal="center" vertical="center"/>
      <protection locked="0"/>
    </xf>
    <xf numFmtId="167" fontId="7" fillId="0" borderId="14" xfId="0" applyNumberFormat="1" applyFont="1" applyBorder="1" applyAlignment="1" applyProtection="1">
      <alignment horizontal="right" vertical="center"/>
      <protection hidden="1"/>
    </xf>
    <xf numFmtId="168" fontId="0" fillId="0" borderId="43" xfId="0" applyNumberFormat="1" applyBorder="1" applyAlignment="1" applyProtection="1">
      <alignment horizontal="center" vertical="center"/>
      <protection locked="0"/>
    </xf>
    <xf numFmtId="0" fontId="63" fillId="0" borderId="40" xfId="3" applyFont="1" applyBorder="1" applyAlignment="1" applyProtection="1">
      <alignment vertical="top"/>
      <protection hidden="1"/>
    </xf>
    <xf numFmtId="0" fontId="63" fillId="0" borderId="42" xfId="3" applyFont="1" applyBorder="1" applyAlignment="1" applyProtection="1">
      <alignment vertical="top"/>
      <protection hidden="1"/>
    </xf>
    <xf numFmtId="0" fontId="63" fillId="0" borderId="42" xfId="0" applyFont="1" applyBorder="1" applyAlignment="1" applyProtection="1">
      <alignment vertical="top"/>
      <protection hidden="1"/>
    </xf>
    <xf numFmtId="0" fontId="63" fillId="0" borderId="5" xfId="3" applyFont="1" applyBorder="1" applyAlignment="1" applyProtection="1">
      <alignment vertical="top"/>
      <protection hidden="1"/>
    </xf>
    <xf numFmtId="0" fontId="63" fillId="0" borderId="6" xfId="3" applyFont="1" applyBorder="1" applyAlignment="1" applyProtection="1">
      <alignment vertical="top"/>
      <protection hidden="1"/>
    </xf>
    <xf numFmtId="0" fontId="9" fillId="3" borderId="3" xfId="0" applyFont="1" applyFill="1" applyBorder="1" applyAlignment="1" applyProtection="1">
      <alignment vertical="center"/>
      <protection hidden="1"/>
    </xf>
    <xf numFmtId="4" fontId="0" fillId="0" borderId="13" xfId="0" applyNumberFormat="1" applyBorder="1" applyAlignment="1" applyProtection="1">
      <alignment vertical="top"/>
      <protection hidden="1"/>
    </xf>
    <xf numFmtId="4" fontId="20" fillId="3" borderId="47" xfId="2" applyNumberFormat="1" applyFont="1" applyFill="1" applyBorder="1" applyAlignment="1" applyProtection="1">
      <alignment horizontal="center" vertical="top"/>
      <protection hidden="1"/>
    </xf>
    <xf numFmtId="0" fontId="0" fillId="0" borderId="40" xfId="0" applyBorder="1" applyAlignment="1">
      <alignment vertical="top"/>
    </xf>
    <xf numFmtId="0" fontId="0" fillId="0" borderId="41" xfId="0" applyBorder="1" applyAlignment="1">
      <alignment vertical="top"/>
    </xf>
    <xf numFmtId="0" fontId="0" fillId="0" borderId="20" xfId="0" applyBorder="1" applyAlignment="1" applyProtection="1">
      <alignment vertical="center"/>
      <protection hidden="1"/>
    </xf>
    <xf numFmtId="0" fontId="0" fillId="0" borderId="21" xfId="0" applyBorder="1" applyAlignment="1" applyProtection="1">
      <alignment vertical="center"/>
      <protection hidden="1"/>
    </xf>
    <xf numFmtId="0" fontId="0" fillId="0" borderId="0" xfId="0"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59" fillId="0" borderId="11" xfId="0" applyFont="1" applyBorder="1" applyAlignment="1" applyProtection="1">
      <alignment horizontal="center" textRotation="90"/>
      <protection hidden="1"/>
    </xf>
    <xf numFmtId="0" fontId="7" fillId="0" borderId="2" xfId="0" applyFont="1" applyBorder="1" applyAlignment="1" applyProtection="1">
      <alignment vertical="top"/>
      <protection hidden="1"/>
    </xf>
    <xf numFmtId="0" fontId="7" fillId="0" borderId="3" xfId="0" applyFont="1" applyBorder="1" applyAlignment="1" applyProtection="1">
      <alignment vertical="top"/>
      <protection hidden="1"/>
    </xf>
    <xf numFmtId="0" fontId="0" fillId="0" borderId="54" xfId="0" applyBorder="1" applyAlignment="1" applyProtection="1">
      <alignment vertical="top"/>
      <protection hidden="1"/>
    </xf>
    <xf numFmtId="0" fontId="0" fillId="0" borderId="49" xfId="0" applyBorder="1" applyAlignment="1" applyProtection="1">
      <alignment vertical="top"/>
      <protection hidden="1"/>
    </xf>
    <xf numFmtId="0" fontId="0" fillId="0" borderId="5" xfId="0" applyBorder="1" applyAlignment="1" applyProtection="1">
      <alignment vertical="top" wrapText="1"/>
      <protection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0" fillId="0" borderId="54" xfId="0" applyBorder="1" applyAlignment="1" applyProtection="1">
      <alignment horizontal="left" vertical="top" wrapText="1"/>
      <protection locked="0" hidden="1"/>
    </xf>
    <xf numFmtId="0" fontId="0" fillId="0" borderId="49" xfId="0" applyBorder="1" applyAlignment="1" applyProtection="1">
      <alignment horizontal="left" vertical="top" wrapText="1"/>
      <protection locked="0" hidden="1"/>
    </xf>
    <xf numFmtId="0" fontId="0" fillId="0" borderId="47" xfId="0" applyBorder="1" applyAlignment="1" applyProtection="1">
      <alignment horizontal="left" vertical="top" wrapText="1"/>
      <protection locked="0" hidden="1"/>
    </xf>
    <xf numFmtId="0" fontId="0" fillId="4" borderId="25" xfId="0" applyFill="1" applyBorder="1" applyAlignment="1" applyProtection="1">
      <alignment horizontal="left" vertical="top" wrapText="1" indent="1"/>
      <protection hidden="1"/>
    </xf>
    <xf numFmtId="0" fontId="0" fillId="4" borderId="30" xfId="0" applyFill="1" applyBorder="1" applyAlignment="1" applyProtection="1">
      <alignment horizontal="left" vertical="top" wrapText="1" indent="1"/>
      <protection hidden="1"/>
    </xf>
    <xf numFmtId="0" fontId="0" fillId="4" borderId="26" xfId="0" applyFill="1" applyBorder="1" applyAlignment="1" applyProtection="1">
      <alignment horizontal="left" vertical="top" wrapText="1" indent="1"/>
      <protection hidden="1"/>
    </xf>
    <xf numFmtId="0" fontId="0" fillId="0" borderId="40" xfId="0" applyBorder="1" applyAlignment="1" applyProtection="1">
      <alignment vertical="top"/>
      <protection hidden="1"/>
    </xf>
    <xf numFmtId="0" fontId="0" fillId="0" borderId="41" xfId="0" applyBorder="1" applyAlignment="1" applyProtection="1">
      <alignment vertical="top"/>
      <protection hidden="1"/>
    </xf>
    <xf numFmtId="0" fontId="0" fillId="0" borderId="20" xfId="0" applyBorder="1" applyAlignment="1" applyProtection="1">
      <alignment vertical="top"/>
      <protection hidden="1"/>
    </xf>
    <xf numFmtId="0" fontId="0" fillId="0" borderId="21" xfId="0" applyBorder="1" applyAlignment="1" applyProtection="1">
      <alignment vertical="top"/>
      <protection hidden="1"/>
    </xf>
    <xf numFmtId="0" fontId="0" fillId="7" borderId="27" xfId="0" applyFill="1" applyBorder="1" applyAlignment="1" applyProtection="1">
      <alignment horizontal="left" vertical="top" wrapText="1" indent="1"/>
      <protection hidden="1"/>
    </xf>
    <xf numFmtId="0" fontId="0" fillId="7" borderId="29" xfId="0" applyFill="1" applyBorder="1" applyAlignment="1" applyProtection="1">
      <alignment horizontal="left" vertical="top" wrapText="1" indent="1"/>
      <protection hidden="1"/>
    </xf>
    <xf numFmtId="0" fontId="0" fillId="7" borderId="28" xfId="0" applyFill="1" applyBorder="1" applyAlignment="1" applyProtection="1">
      <alignment horizontal="left" vertical="top" wrapText="1" indent="1"/>
      <protection hidden="1"/>
    </xf>
    <xf numFmtId="0" fontId="6" fillId="0" borderId="0" xfId="0" applyFont="1" applyAlignment="1" applyProtection="1">
      <alignment horizontal="left" vertical="center"/>
      <protection hidden="1"/>
    </xf>
    <xf numFmtId="0" fontId="6" fillId="0" borderId="13" xfId="0" applyFont="1" applyBorder="1" applyAlignment="1" applyProtection="1">
      <alignment horizontal="left" vertical="center"/>
      <protection hidden="1"/>
    </xf>
    <xf numFmtId="0" fontId="50" fillId="8" borderId="0" xfId="0" applyFont="1" applyFill="1" applyAlignment="1" applyProtection="1">
      <alignment horizontal="center" vertical="center" textRotation="90"/>
      <protection hidden="1"/>
    </xf>
    <xf numFmtId="0" fontId="38" fillId="8" borderId="0" xfId="0" applyFont="1" applyFill="1" applyAlignment="1" applyProtection="1">
      <alignment vertical="center" wrapText="1"/>
      <protection hidden="1"/>
    </xf>
    <xf numFmtId="0" fontId="0" fillId="0" borderId="22" xfId="0" applyBorder="1" applyAlignment="1" applyProtection="1">
      <alignment vertical="center"/>
      <protection hidden="1"/>
    </xf>
    <xf numFmtId="0" fontId="0" fillId="0" borderId="23" xfId="0" applyBorder="1" applyAlignment="1" applyProtection="1">
      <alignment vertical="center"/>
      <protection hidden="1"/>
    </xf>
    <xf numFmtId="0" fontId="0" fillId="0" borderId="40" xfId="0" applyBorder="1" applyAlignment="1" applyProtection="1">
      <alignment vertical="center"/>
      <protection hidden="1"/>
    </xf>
    <xf numFmtId="0" fontId="0" fillId="0" borderId="41" xfId="0" applyBorder="1" applyAlignment="1" applyProtection="1">
      <alignment vertical="center"/>
      <protection hidden="1"/>
    </xf>
    <xf numFmtId="0" fontId="0" fillId="0" borderId="54" xfId="0" applyBorder="1" applyAlignment="1" applyProtection="1">
      <alignment vertical="center"/>
      <protection hidden="1"/>
    </xf>
    <xf numFmtId="0" fontId="0" fillId="0" borderId="49" xfId="0" applyBorder="1" applyAlignment="1" applyProtection="1">
      <alignment vertical="center"/>
      <protection hidden="1"/>
    </xf>
    <xf numFmtId="0" fontId="0" fillId="0" borderId="20" xfId="0" quotePrefix="1" applyBorder="1" applyAlignment="1" applyProtection="1">
      <alignment vertical="top"/>
      <protection hidden="1"/>
    </xf>
    <xf numFmtId="0" fontId="7" fillId="4" borderId="41" xfId="0" applyFont="1" applyFill="1" applyBorder="1" applyAlignment="1" applyProtection="1">
      <alignment vertical="center"/>
      <protection locked="0"/>
    </xf>
    <xf numFmtId="0" fontId="7" fillId="4" borderId="42" xfId="0" applyFont="1" applyFill="1" applyBorder="1" applyAlignment="1" applyProtection="1">
      <alignment vertical="center"/>
      <protection locked="0"/>
    </xf>
    <xf numFmtId="0" fontId="7" fillId="4" borderId="49" xfId="0" applyFont="1" applyFill="1" applyBorder="1" applyAlignment="1" applyProtection="1">
      <alignment vertical="center"/>
      <protection locked="0"/>
    </xf>
    <xf numFmtId="0" fontId="7" fillId="4" borderId="47" xfId="0" applyFont="1" applyFill="1" applyBorder="1" applyAlignment="1" applyProtection="1">
      <alignment vertical="center"/>
      <protection locked="0"/>
    </xf>
    <xf numFmtId="0" fontId="7" fillId="5" borderId="21" xfId="0" applyFont="1" applyFill="1" applyBorder="1" applyAlignment="1" applyProtection="1">
      <alignment vertical="center"/>
      <protection locked="0"/>
    </xf>
    <xf numFmtId="0" fontId="7" fillId="5" borderId="44" xfId="0" applyFont="1" applyFill="1" applyBorder="1" applyAlignment="1" applyProtection="1">
      <alignment vertical="center"/>
      <protection locked="0"/>
    </xf>
    <xf numFmtId="0" fontId="25" fillId="8" borderId="34" xfId="0" applyFont="1" applyFill="1" applyBorder="1" applyAlignment="1" applyProtection="1">
      <alignment vertical="center" wrapText="1"/>
      <protection hidden="1"/>
    </xf>
    <xf numFmtId="0" fontId="25" fillId="8" borderId="0" xfId="0" applyFont="1" applyFill="1" applyAlignment="1" applyProtection="1">
      <alignment vertical="center" wrapText="1"/>
      <protection hidden="1"/>
    </xf>
    <xf numFmtId="0" fontId="25" fillId="8" borderId="62" xfId="0" applyFont="1" applyFill="1" applyBorder="1" applyAlignment="1" applyProtection="1">
      <alignment vertical="center" wrapText="1"/>
      <protection hidden="1"/>
    </xf>
    <xf numFmtId="0" fontId="7" fillId="0" borderId="11" xfId="0" applyFont="1" applyBorder="1" applyAlignment="1" applyProtection="1">
      <alignment horizontal="left" vertical="top" wrapText="1"/>
      <protection hidden="1"/>
    </xf>
    <xf numFmtId="0" fontId="7" fillId="0" borderId="0" xfId="0" applyFont="1" applyAlignment="1" applyProtection="1">
      <alignment horizontal="left" vertical="top" wrapText="1"/>
      <protection hidden="1"/>
    </xf>
    <xf numFmtId="0" fontId="0" fillId="0" borderId="11" xfId="0" applyBorder="1" applyAlignment="1" applyProtection="1">
      <alignment vertical="center"/>
      <protection hidden="1"/>
    </xf>
    <xf numFmtId="0" fontId="0" fillId="0" borderId="0" xfId="0" applyAlignment="1" applyProtection="1">
      <alignment vertical="center"/>
      <protection hidden="1"/>
    </xf>
    <xf numFmtId="0" fontId="0" fillId="0" borderId="52" xfId="0" applyBorder="1" applyAlignment="1" applyProtection="1">
      <alignment vertical="center"/>
      <protection hidden="1"/>
    </xf>
    <xf numFmtId="0" fontId="0" fillId="0" borderId="46" xfId="0" applyBorder="1" applyAlignment="1" applyProtection="1">
      <alignment vertical="center"/>
      <protection hidden="1"/>
    </xf>
    <xf numFmtId="0" fontId="0" fillId="0" borderId="22" xfId="0" applyBorder="1" applyAlignment="1" applyProtection="1">
      <alignment vertical="center" wrapText="1"/>
      <protection hidden="1"/>
    </xf>
    <xf numFmtId="0" fontId="0" fillId="0" borderId="23" xfId="0" applyBorder="1" applyAlignment="1" applyProtection="1">
      <alignment vertical="center" wrapText="1"/>
      <protection hidden="1"/>
    </xf>
    <xf numFmtId="0" fontId="7" fillId="0" borderId="21" xfId="0" applyFont="1" applyBorder="1" applyAlignment="1" applyProtection="1">
      <alignment horizontal="left" vertical="center"/>
      <protection hidden="1"/>
    </xf>
    <xf numFmtId="0" fontId="7" fillId="0" borderId="44" xfId="0" applyFont="1" applyBorder="1" applyAlignment="1" applyProtection="1">
      <alignment horizontal="left" vertical="center"/>
      <protection hidden="1"/>
    </xf>
    <xf numFmtId="0" fontId="7" fillId="0" borderId="41" xfId="0" applyFont="1" applyBorder="1" applyAlignment="1" applyProtection="1">
      <alignment horizontal="left" vertical="center"/>
      <protection hidden="1"/>
    </xf>
    <xf numFmtId="0" fontId="7" fillId="0" borderId="42" xfId="0" applyFont="1" applyBorder="1" applyAlignment="1" applyProtection="1">
      <alignment horizontal="left" vertical="center"/>
      <protection hidden="1"/>
    </xf>
    <xf numFmtId="0" fontId="7" fillId="0" borderId="49" xfId="0" applyFont="1" applyBorder="1" applyAlignment="1" applyProtection="1">
      <alignment horizontal="left" vertical="center"/>
      <protection hidden="1"/>
    </xf>
    <xf numFmtId="0" fontId="7" fillId="0" borderId="47" xfId="0" applyFont="1" applyBorder="1" applyAlignment="1" applyProtection="1">
      <alignment horizontal="left" vertical="center"/>
      <protection hidden="1"/>
    </xf>
    <xf numFmtId="0" fontId="38" fillId="8" borderId="0" xfId="0" applyFont="1" applyFill="1" applyAlignment="1" applyProtection="1">
      <alignment vertical="center"/>
      <protection hidden="1"/>
    </xf>
    <xf numFmtId="0" fontId="0" fillId="0" borderId="59" xfId="0" applyBorder="1" applyAlignment="1" applyProtection="1">
      <alignment horizontal="center" vertical="center" textRotation="90"/>
      <protection hidden="1"/>
    </xf>
    <xf numFmtId="0" fontId="0" fillId="0" borderId="60" xfId="0" applyBorder="1" applyAlignment="1" applyProtection="1">
      <alignment horizontal="center" vertical="center" textRotation="90"/>
      <protection hidden="1"/>
    </xf>
    <xf numFmtId="0" fontId="0" fillId="0" borderId="61" xfId="0" applyBorder="1" applyAlignment="1" applyProtection="1">
      <alignment horizontal="center" vertical="center" textRotation="90"/>
      <protection hidden="1"/>
    </xf>
    <xf numFmtId="0" fontId="0" fillId="0" borderId="52" xfId="0" applyBorder="1" applyAlignment="1" applyProtection="1">
      <alignment vertical="center" wrapText="1"/>
      <protection hidden="1"/>
    </xf>
    <xf numFmtId="0" fontId="0" fillId="0" borderId="46" xfId="0" applyBorder="1" applyAlignment="1" applyProtection="1">
      <alignment vertical="center" wrapText="1"/>
      <protection hidden="1"/>
    </xf>
    <xf numFmtId="0" fontId="7" fillId="0" borderId="11" xfId="0" applyFont="1" applyBorder="1" applyAlignment="1" applyProtection="1">
      <alignment vertical="center"/>
      <protection hidden="1"/>
    </xf>
    <xf numFmtId="0" fontId="7" fillId="0" borderId="0" xfId="0" applyFont="1" applyAlignment="1" applyProtection="1">
      <alignment vertical="center"/>
      <protection hidden="1"/>
    </xf>
    <xf numFmtId="0" fontId="50" fillId="8" borderId="0" xfId="0" applyFont="1" applyFill="1" applyAlignment="1" applyProtection="1">
      <alignment horizontal="center" textRotation="90"/>
      <protection hidden="1"/>
    </xf>
    <xf numFmtId="0" fontId="7" fillId="0" borderId="23" xfId="0" applyFont="1" applyBorder="1" applyAlignment="1" applyProtection="1">
      <alignment vertical="center"/>
      <protection hidden="1"/>
    </xf>
    <xf numFmtId="0" fontId="7" fillId="0" borderId="24" xfId="0" applyFont="1" applyBorder="1" applyAlignment="1" applyProtection="1">
      <alignment vertical="center"/>
      <protection hidden="1"/>
    </xf>
    <xf numFmtId="0" fontId="7" fillId="0" borderId="23" xfId="0" applyFont="1" applyBorder="1" applyAlignment="1" applyProtection="1">
      <alignment horizontal="left" vertical="center"/>
      <protection hidden="1"/>
    </xf>
    <xf numFmtId="0" fontId="7" fillId="0" borderId="24" xfId="0" applyFont="1" applyBorder="1" applyAlignment="1" applyProtection="1">
      <alignment horizontal="left" vertical="center"/>
      <protection hidden="1"/>
    </xf>
    <xf numFmtId="0" fontId="7" fillId="0" borderId="46" xfId="0" applyFont="1" applyBorder="1" applyAlignment="1" applyProtection="1">
      <alignment horizontal="left" vertical="center"/>
      <protection hidden="1"/>
    </xf>
    <xf numFmtId="0" fontId="7" fillId="0" borderId="53" xfId="0" applyFont="1" applyBorder="1" applyAlignment="1" applyProtection="1">
      <alignment horizontal="lef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7" fillId="0" borderId="23" xfId="0" applyFont="1" applyBorder="1" applyAlignment="1" applyProtection="1">
      <alignment horizontal="left" vertical="center" wrapText="1"/>
      <protection hidden="1"/>
    </xf>
    <xf numFmtId="0" fontId="0" fillId="0" borderId="8"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5" fillId="0" borderId="2" xfId="0" applyFont="1" applyBorder="1" applyAlignment="1" applyProtection="1">
      <alignment horizontal="center" vertical="top" wrapText="1"/>
      <protection hidden="1"/>
    </xf>
    <xf numFmtId="0" fontId="5" fillId="0" borderId="4" xfId="0" applyFont="1" applyBorder="1" applyAlignment="1" applyProtection="1">
      <alignment horizontal="center" vertical="top" wrapText="1"/>
      <protection hidden="1"/>
    </xf>
    <xf numFmtId="0" fontId="0" fillId="4" borderId="11" xfId="0"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16" fontId="4" fillId="0" borderId="5" xfId="0" quotePrefix="1" applyNumberFormat="1" applyFont="1" applyBorder="1" applyAlignment="1" applyProtection="1">
      <alignment horizontal="center" vertical="top"/>
      <protection hidden="1"/>
    </xf>
    <xf numFmtId="16" fontId="4" fillId="0" borderId="7" xfId="0" quotePrefix="1" applyNumberFormat="1" applyFont="1" applyBorder="1" applyAlignment="1" applyProtection="1">
      <alignment horizontal="center" vertical="top"/>
      <protection hidden="1"/>
    </xf>
    <xf numFmtId="16" fontId="5" fillId="0" borderId="5" xfId="0" quotePrefix="1" applyNumberFormat="1" applyFont="1" applyBorder="1" applyAlignment="1" applyProtection="1">
      <alignment horizontal="center" vertical="top"/>
      <protection hidden="1"/>
    </xf>
    <xf numFmtId="16" fontId="5" fillId="0" borderId="7" xfId="0" quotePrefix="1" applyNumberFormat="1" applyFont="1" applyBorder="1" applyAlignment="1" applyProtection="1">
      <alignment horizontal="center" vertical="top"/>
      <protection hidden="1"/>
    </xf>
    <xf numFmtId="49" fontId="5" fillId="0" borderId="5" xfId="0" quotePrefix="1" applyNumberFormat="1" applyFont="1" applyBorder="1" applyAlignment="1" applyProtection="1">
      <alignment horizontal="center" vertical="top"/>
      <protection hidden="1"/>
    </xf>
    <xf numFmtId="49" fontId="5" fillId="0" borderId="7" xfId="0" quotePrefix="1" applyNumberFormat="1" applyFont="1" applyBorder="1" applyAlignment="1" applyProtection="1">
      <alignment horizontal="center" vertical="top"/>
      <protection hidden="1"/>
    </xf>
    <xf numFmtId="0" fontId="7" fillId="3" borderId="8" xfId="2" applyFont="1" applyFill="1" applyBorder="1" applyAlignment="1" applyProtection="1">
      <alignment horizontal="right" vertical="center"/>
      <protection hidden="1"/>
    </xf>
    <xf numFmtId="0" fontId="7" fillId="3" borderId="9" xfId="2" applyFont="1" applyFill="1" applyBorder="1" applyAlignment="1" applyProtection="1">
      <alignment horizontal="right" vertical="center"/>
      <protection hidden="1"/>
    </xf>
    <xf numFmtId="0" fontId="7" fillId="3" borderId="38" xfId="2" applyFont="1" applyFill="1" applyBorder="1" applyAlignment="1" applyProtection="1">
      <alignment horizontal="right" vertical="center"/>
      <protection hidden="1"/>
    </xf>
    <xf numFmtId="0" fontId="36" fillId="0" borderId="0" xfId="2" quotePrefix="1" applyFont="1" applyAlignment="1" applyProtection="1">
      <alignment vertical="top" wrapText="1"/>
      <protection hidden="1"/>
    </xf>
    <xf numFmtId="0" fontId="36" fillId="0" borderId="0" xfId="2" applyFont="1" applyAlignment="1" applyProtection="1">
      <alignment vertical="top" wrapText="1"/>
      <protection hidden="1"/>
    </xf>
    <xf numFmtId="0" fontId="36" fillId="0" borderId="35" xfId="2" applyFont="1" applyBorder="1" applyAlignment="1" applyProtection="1">
      <alignment vertical="top" wrapText="1"/>
      <protection hidden="1"/>
    </xf>
    <xf numFmtId="0" fontId="36" fillId="0" borderId="35" xfId="2" quotePrefix="1" applyFont="1" applyBorder="1" applyAlignment="1" applyProtection="1">
      <alignment vertical="top" wrapText="1"/>
      <protection hidden="1"/>
    </xf>
    <xf numFmtId="0" fontId="0" fillId="3" borderId="0" xfId="2" applyFont="1" applyFill="1" applyAlignment="1" applyProtection="1">
      <alignment vertical="top" wrapText="1"/>
      <protection hidden="1"/>
    </xf>
    <xf numFmtId="0" fontId="0" fillId="3" borderId="3" xfId="2" applyFont="1" applyFill="1" applyBorder="1" applyAlignment="1" applyProtection="1">
      <alignment vertical="top"/>
      <protection hidden="1"/>
    </xf>
    <xf numFmtId="0" fontId="0" fillId="0" borderId="3" xfId="0" applyBorder="1" applyAlignment="1">
      <alignment vertical="top"/>
    </xf>
    <xf numFmtId="0" fontId="0" fillId="3" borderId="49" xfId="2" applyFont="1" applyFill="1" applyBorder="1" applyAlignment="1" applyProtection="1">
      <alignment vertical="top"/>
      <protection hidden="1"/>
    </xf>
    <xf numFmtId="0" fontId="0" fillId="3" borderId="3" xfId="2" applyFont="1" applyFill="1" applyBorder="1" applyAlignment="1" applyProtection="1">
      <alignment vertical="top" wrapText="1"/>
      <protection hidden="1"/>
    </xf>
    <xf numFmtId="0" fontId="36" fillId="0" borderId="46" xfId="2" quotePrefix="1" applyFont="1" applyBorder="1" applyAlignment="1" applyProtection="1">
      <alignment vertical="top" wrapText="1"/>
      <protection hidden="1"/>
    </xf>
    <xf numFmtId="0" fontId="36" fillId="0" borderId="56" xfId="2" quotePrefix="1" applyFont="1" applyBorder="1" applyAlignment="1" applyProtection="1">
      <alignment vertical="top" wrapText="1"/>
      <protection hidden="1"/>
    </xf>
    <xf numFmtId="0" fontId="36" fillId="0" borderId="46" xfId="2" applyFont="1" applyBorder="1" applyAlignment="1" applyProtection="1">
      <alignment vertical="top" wrapText="1"/>
      <protection hidden="1"/>
    </xf>
    <xf numFmtId="0" fontId="36" fillId="0" borderId="56" xfId="2" applyFont="1" applyBorder="1" applyAlignment="1" applyProtection="1">
      <alignment vertical="top" wrapText="1"/>
      <protection hidden="1"/>
    </xf>
    <xf numFmtId="0" fontId="38" fillId="8" borderId="0" xfId="2" applyFont="1" applyFill="1" applyAlignment="1" applyProtection="1">
      <alignment horizontal="right" vertical="center" wrapText="1"/>
      <protection hidden="1"/>
    </xf>
    <xf numFmtId="0" fontId="38" fillId="8" borderId="0" xfId="2" applyFont="1" applyFill="1" applyAlignment="1" applyProtection="1">
      <alignment horizontal="right" vertical="center"/>
      <protection hidden="1"/>
    </xf>
    <xf numFmtId="0" fontId="38" fillId="8" borderId="35" xfId="2" applyFont="1" applyFill="1" applyBorder="1" applyAlignment="1" applyProtection="1">
      <alignment horizontal="right" vertical="center"/>
      <protection hidden="1"/>
    </xf>
    <xf numFmtId="0" fontId="7" fillId="2" borderId="21" xfId="0" applyFont="1" applyFill="1" applyBorder="1" applyAlignment="1" applyProtection="1">
      <alignment horizontal="left" vertical="center"/>
      <protection hidden="1"/>
    </xf>
    <xf numFmtId="0" fontId="7" fillId="2" borderId="44" xfId="0" applyFont="1" applyFill="1" applyBorder="1" applyAlignment="1" applyProtection="1">
      <alignment horizontal="left" vertical="center"/>
      <protection hidden="1"/>
    </xf>
    <xf numFmtId="0" fontId="0" fillId="2" borderId="20" xfId="0" applyFill="1" applyBorder="1" applyAlignment="1" applyProtection="1">
      <alignment horizontal="left" vertical="center"/>
      <protection hidden="1"/>
    </xf>
    <xf numFmtId="0" fontId="0" fillId="2" borderId="21" xfId="0" applyFill="1" applyBorder="1" applyAlignment="1" applyProtection="1">
      <alignment horizontal="left" vertical="center"/>
      <protection hidden="1"/>
    </xf>
    <xf numFmtId="0" fontId="0" fillId="2" borderId="22" xfId="0" applyFill="1" applyBorder="1" applyAlignment="1" applyProtection="1">
      <alignment horizontal="left" vertical="center"/>
      <protection hidden="1"/>
    </xf>
    <xf numFmtId="0" fontId="0" fillId="2" borderId="23" xfId="0" applyFill="1" applyBorder="1" applyAlignment="1" applyProtection="1">
      <alignment horizontal="left" vertical="center"/>
      <protection hidden="1"/>
    </xf>
    <xf numFmtId="0" fontId="0" fillId="2" borderId="40" xfId="0" applyFill="1" applyBorder="1" applyAlignment="1" applyProtection="1">
      <alignment horizontal="left" vertical="center"/>
      <protection hidden="1"/>
    </xf>
    <xf numFmtId="0" fontId="0" fillId="2" borderId="41" xfId="0"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0" fontId="0" fillId="2" borderId="49" xfId="0" applyFill="1" applyBorder="1" applyAlignment="1" applyProtection="1">
      <alignment horizontal="left" vertical="center"/>
      <protection hidden="1"/>
    </xf>
    <xf numFmtId="0" fontId="7" fillId="2" borderId="41" xfId="0" applyFont="1" applyFill="1" applyBorder="1" applyAlignment="1" applyProtection="1">
      <alignment horizontal="left" vertical="center"/>
      <protection hidden="1"/>
    </xf>
    <xf numFmtId="0" fontId="7" fillId="2" borderId="42" xfId="0" applyFont="1" applyFill="1" applyBorder="1" applyAlignment="1" applyProtection="1">
      <alignment horizontal="left" vertical="center"/>
      <protection hidden="1"/>
    </xf>
    <xf numFmtId="0" fontId="7" fillId="2" borderId="49" xfId="0" applyFont="1" applyFill="1" applyBorder="1" applyAlignment="1" applyProtection="1">
      <alignment horizontal="left" vertical="center"/>
      <protection hidden="1"/>
    </xf>
    <xf numFmtId="0" fontId="7" fillId="2" borderId="47" xfId="0" applyFont="1" applyFill="1" applyBorder="1" applyAlignment="1" applyProtection="1">
      <alignment horizontal="left" vertical="center"/>
      <protection hidden="1"/>
    </xf>
    <xf numFmtId="0" fontId="20" fillId="0" borderId="9" xfId="0" applyFont="1" applyBorder="1" applyAlignment="1" applyProtection="1">
      <alignment vertical="center"/>
      <protection hidden="1"/>
    </xf>
    <xf numFmtId="0" fontId="20" fillId="0" borderId="10" xfId="0" applyFont="1" applyBorder="1" applyAlignment="1" applyProtection="1">
      <alignment vertical="center"/>
      <protection hidden="1"/>
    </xf>
    <xf numFmtId="0" fontId="50" fillId="10" borderId="0" xfId="0" applyFont="1" applyFill="1" applyAlignment="1" applyProtection="1">
      <alignment horizontal="center" vertical="center" textRotation="90"/>
      <protection hidden="1"/>
    </xf>
    <xf numFmtId="0" fontId="9" fillId="10" borderId="0" xfId="2" applyFont="1" applyFill="1" applyAlignment="1" applyProtection="1">
      <alignment vertical="top" wrapText="1"/>
      <protection hidden="1"/>
    </xf>
    <xf numFmtId="0" fontId="7" fillId="0" borderId="41" xfId="0" applyFont="1" applyBorder="1" applyAlignment="1" applyProtection="1">
      <alignment horizontal="left" vertical="center" wrapText="1"/>
      <protection hidden="1"/>
    </xf>
    <xf numFmtId="0" fontId="7" fillId="0" borderId="42" xfId="0" applyFont="1" applyBorder="1" applyAlignment="1" applyProtection="1">
      <alignment horizontal="left" vertical="center" wrapText="1"/>
      <protection hidden="1"/>
    </xf>
    <xf numFmtId="0" fontId="7" fillId="0" borderId="24" xfId="0" applyFont="1" applyBorder="1" applyAlignment="1" applyProtection="1">
      <alignment horizontal="left" vertical="center" wrapText="1"/>
      <protection hidden="1"/>
    </xf>
    <xf numFmtId="0" fontId="7" fillId="0" borderId="22" xfId="0" applyFont="1" applyBorder="1" applyAlignment="1" applyProtection="1">
      <alignment vertical="center"/>
      <protection hidden="1"/>
    </xf>
    <xf numFmtId="0" fontId="0" fillId="0" borderId="20" xfId="0" applyBorder="1" applyAlignment="1" applyProtection="1">
      <alignment horizontal="left" vertical="center"/>
      <protection hidden="1"/>
    </xf>
    <xf numFmtId="0" fontId="0" fillId="0" borderId="21" xfId="0" applyBorder="1" applyAlignment="1" applyProtection="1">
      <alignment horizontal="left" vertical="center"/>
      <protection hidden="1"/>
    </xf>
    <xf numFmtId="0" fontId="0" fillId="0" borderId="23" xfId="0" applyBorder="1" applyAlignment="1" applyProtection="1">
      <alignment horizontal="left" vertical="center"/>
      <protection hidden="1"/>
    </xf>
    <xf numFmtId="0" fontId="39" fillId="0" borderId="0" xfId="2" applyFont="1" applyAlignment="1" applyProtection="1">
      <alignment vertical="top" wrapText="1"/>
      <protection hidden="1"/>
    </xf>
    <xf numFmtId="0" fontId="64" fillId="0" borderId="0" xfId="2" quotePrefix="1" applyFont="1" applyAlignment="1" applyProtection="1">
      <alignment vertical="top" wrapText="1"/>
      <protection hidden="1"/>
    </xf>
    <xf numFmtId="0" fontId="7" fillId="2" borderId="23" xfId="0" applyFont="1" applyFill="1" applyBorder="1" applyAlignment="1" applyProtection="1">
      <alignment horizontal="left" vertical="center"/>
      <protection hidden="1"/>
    </xf>
    <xf numFmtId="0" fontId="7" fillId="2" borderId="21" xfId="0" applyFont="1" applyFill="1" applyBorder="1" applyAlignment="1" applyProtection="1">
      <alignment vertical="center"/>
      <protection hidden="1"/>
    </xf>
    <xf numFmtId="0" fontId="7" fillId="2" borderId="44" xfId="0" applyFont="1" applyFill="1" applyBorder="1" applyAlignment="1" applyProtection="1">
      <alignment vertical="center"/>
      <protection hidden="1"/>
    </xf>
    <xf numFmtId="0" fontId="17" fillId="0" borderId="0" xfId="2" applyFont="1" applyAlignment="1" applyProtection="1">
      <alignment vertical="top" wrapText="1"/>
      <protection hidden="1"/>
    </xf>
    <xf numFmtId="0" fontId="7" fillId="9" borderId="0" xfId="0" applyFont="1" applyFill="1" applyAlignment="1" applyProtection="1">
      <alignment vertical="top" wrapText="1"/>
      <protection hidden="1"/>
    </xf>
    <xf numFmtId="0" fontId="50" fillId="9" borderId="0" xfId="0" applyFont="1" applyFill="1" applyAlignment="1" applyProtection="1">
      <alignment horizontal="center" vertical="center" textRotation="90"/>
      <protection hidden="1"/>
    </xf>
    <xf numFmtId="0" fontId="13" fillId="0" borderId="0" xfId="0" applyFont="1" applyAlignment="1" applyProtection="1">
      <alignment vertical="top" wrapText="1"/>
      <protection hidden="1"/>
    </xf>
    <xf numFmtId="0" fontId="13" fillId="0" borderId="13" xfId="0" applyFont="1" applyBorder="1" applyAlignment="1" applyProtection="1">
      <alignment vertical="top" wrapText="1"/>
      <protection hidden="1"/>
    </xf>
    <xf numFmtId="0" fontId="0" fillId="4" borderId="20" xfId="0" applyFill="1" applyBorder="1" applyAlignment="1" applyProtection="1">
      <alignment vertical="center" wrapText="1"/>
      <protection locked="0"/>
    </xf>
    <xf numFmtId="0" fontId="0" fillId="4" borderId="21" xfId="0" applyFill="1" applyBorder="1" applyAlignment="1" applyProtection="1">
      <alignment vertical="center" wrapText="1"/>
      <protection locked="0"/>
    </xf>
    <xf numFmtId="0" fontId="0" fillId="4" borderId="44" xfId="0" applyFill="1" applyBorder="1" applyAlignment="1" applyProtection="1">
      <alignment vertical="center" wrapText="1"/>
      <protection locked="0"/>
    </xf>
    <xf numFmtId="0" fontId="20" fillId="0" borderId="41" xfId="0" applyFont="1" applyBorder="1" applyAlignment="1" applyProtection="1">
      <alignment vertical="top"/>
      <protection hidden="1"/>
    </xf>
    <xf numFmtId="0" fontId="20" fillId="0" borderId="0" xfId="0" applyFont="1" applyAlignment="1" applyProtection="1">
      <alignment vertical="top"/>
      <protection hidden="1"/>
    </xf>
    <xf numFmtId="0" fontId="0" fillId="5" borderId="5"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16" fontId="0" fillId="4" borderId="40" xfId="0" quotePrefix="1" applyNumberFormat="1" applyFill="1" applyBorder="1" applyAlignment="1" applyProtection="1">
      <alignment vertical="top"/>
      <protection locked="0"/>
    </xf>
    <xf numFmtId="16" fontId="0" fillId="4" borderId="41" xfId="0" quotePrefix="1" applyNumberFormat="1" applyFill="1" applyBorder="1" applyAlignment="1" applyProtection="1">
      <alignment vertical="top"/>
      <protection locked="0"/>
    </xf>
    <xf numFmtId="16" fontId="0" fillId="4" borderId="20" xfId="0" quotePrefix="1" applyNumberFormat="1" applyFill="1" applyBorder="1" applyAlignment="1" applyProtection="1">
      <alignment horizontal="left" vertical="top"/>
      <protection locked="0"/>
    </xf>
    <xf numFmtId="16" fontId="0" fillId="4" borderId="21" xfId="0" quotePrefix="1" applyNumberFormat="1" applyFill="1" applyBorder="1" applyAlignment="1" applyProtection="1">
      <alignment horizontal="left" vertical="top"/>
      <protection locked="0"/>
    </xf>
    <xf numFmtId="0" fontId="0" fillId="5" borderId="22" xfId="0" applyFill="1" applyBorder="1" applyAlignment="1" applyProtection="1">
      <alignment horizontal="left" vertical="top"/>
      <protection locked="0"/>
    </xf>
    <xf numFmtId="0" fontId="0" fillId="5" borderId="24" xfId="0" applyFill="1" applyBorder="1" applyAlignment="1" applyProtection="1">
      <alignment horizontal="left" vertical="top"/>
      <protection locked="0"/>
    </xf>
    <xf numFmtId="0" fontId="0" fillId="0" borderId="41" xfId="0" quotePrefix="1" applyBorder="1" applyAlignment="1">
      <alignment vertical="top"/>
    </xf>
    <xf numFmtId="0" fontId="0" fillId="0" borderId="42" xfId="0" quotePrefix="1" applyBorder="1" applyAlignment="1">
      <alignment vertical="top"/>
    </xf>
    <xf numFmtId="0" fontId="0" fillId="4" borderId="21" xfId="0" quotePrefix="1" applyFill="1" applyBorder="1" applyAlignment="1" applyProtection="1">
      <alignment vertical="top"/>
      <protection locked="0"/>
    </xf>
    <xf numFmtId="0" fontId="0" fillId="4" borderId="44" xfId="0" quotePrefix="1" applyFill="1" applyBorder="1" applyAlignment="1" applyProtection="1">
      <alignment vertical="top"/>
      <protection locked="0"/>
    </xf>
    <xf numFmtId="0" fontId="51" fillId="11" borderId="4" xfId="0" applyFont="1" applyFill="1" applyBorder="1" applyAlignment="1" applyProtection="1">
      <alignment horizontal="center" vertical="center" textRotation="90"/>
      <protection hidden="1"/>
    </xf>
    <xf numFmtId="0" fontId="51" fillId="11" borderId="13" xfId="0" applyFont="1" applyFill="1" applyBorder="1" applyAlignment="1" applyProtection="1">
      <alignment horizontal="center" vertical="center" textRotation="90"/>
      <protection hidden="1"/>
    </xf>
    <xf numFmtId="0" fontId="0" fillId="0" borderId="52" xfId="0" applyBorder="1" applyAlignment="1" applyProtection="1">
      <alignment vertical="top"/>
      <protection hidden="1"/>
    </xf>
    <xf numFmtId="0" fontId="0" fillId="0" borderId="46" xfId="0" applyBorder="1" applyAlignment="1" applyProtection="1">
      <alignment vertical="top"/>
      <protection hidden="1"/>
    </xf>
    <xf numFmtId="0" fontId="0" fillId="0" borderId="0" xfId="0" applyAlignment="1" applyProtection="1">
      <alignment vertical="top"/>
      <protection hidden="1"/>
    </xf>
    <xf numFmtId="0" fontId="7" fillId="0" borderId="49" xfId="0" applyFont="1" applyBorder="1" applyAlignment="1" applyProtection="1">
      <alignment vertical="center"/>
      <protection hidden="1"/>
    </xf>
    <xf numFmtId="0" fontId="7" fillId="0" borderId="47" xfId="0" applyFont="1" applyBorder="1" applyAlignment="1" applyProtection="1">
      <alignment vertical="center"/>
      <protection hidden="1"/>
    </xf>
    <xf numFmtId="0" fontId="0" fillId="0" borderId="0" xfId="0" applyAlignment="1" applyProtection="1">
      <alignment horizontal="left" vertical="center"/>
      <protection hidden="1"/>
    </xf>
    <xf numFmtId="0" fontId="0" fillId="0" borderId="13" xfId="0" applyBorder="1" applyAlignment="1" applyProtection="1">
      <alignment horizontal="left" vertical="center"/>
      <protection hidden="1"/>
    </xf>
    <xf numFmtId="0" fontId="8" fillId="4" borderId="46" xfId="0" applyFont="1" applyFill="1" applyBorder="1" applyAlignment="1" applyProtection="1">
      <alignment horizontal="left" vertical="top" wrapText="1"/>
      <protection locked="0"/>
    </xf>
    <xf numFmtId="0" fontId="8" fillId="6" borderId="0" xfId="0" applyFont="1" applyFill="1" applyAlignment="1" applyProtection="1">
      <alignment vertical="top" wrapText="1"/>
      <protection locked="0"/>
    </xf>
    <xf numFmtId="0" fontId="8" fillId="4" borderId="46" xfId="0" applyFont="1" applyFill="1" applyBorder="1" applyAlignment="1" applyProtection="1">
      <alignment vertical="top" wrapText="1"/>
      <protection locked="0"/>
    </xf>
    <xf numFmtId="0" fontId="8" fillId="4" borderId="53" xfId="0" applyFont="1" applyFill="1" applyBorder="1" applyAlignment="1" applyProtection="1">
      <alignment vertical="top" wrapText="1"/>
      <protection locked="0"/>
    </xf>
    <xf numFmtId="0" fontId="38" fillId="8" borderId="46" xfId="0" applyFont="1" applyFill="1" applyBorder="1" applyAlignment="1" applyProtection="1">
      <alignment vertical="top" wrapText="1"/>
      <protection hidden="1"/>
    </xf>
    <xf numFmtId="167" fontId="0" fillId="0" borderId="40" xfId="0" applyNumberFormat="1" applyBorder="1" applyAlignment="1" applyProtection="1">
      <alignment horizontal="right" vertical="top"/>
      <protection hidden="1"/>
    </xf>
    <xf numFmtId="167" fontId="0" fillId="0" borderId="42" xfId="0" applyNumberFormat="1" applyBorder="1" applyAlignment="1" applyProtection="1">
      <alignment horizontal="right" vertical="top"/>
      <protection hidden="1"/>
    </xf>
    <xf numFmtId="0" fontId="9" fillId="0" borderId="8" xfId="0" applyFont="1" applyBorder="1" applyAlignment="1" applyProtection="1">
      <alignment horizontal="center" vertical="top" wrapText="1"/>
      <protection hidden="1"/>
    </xf>
    <xf numFmtId="0" fontId="9" fillId="0" borderId="10" xfId="0" applyFont="1" applyBorder="1" applyAlignment="1" applyProtection="1">
      <alignment horizontal="center" vertical="top" wrapText="1"/>
      <protection hidden="1"/>
    </xf>
    <xf numFmtId="167" fontId="0" fillId="0" borderId="22" xfId="0" applyNumberFormat="1" applyBorder="1" applyAlignment="1" applyProtection="1">
      <alignment horizontal="right" vertical="top"/>
      <protection hidden="1"/>
    </xf>
    <xf numFmtId="167" fontId="0" fillId="0" borderId="24" xfId="0" applyNumberFormat="1" applyBorder="1" applyAlignment="1" applyProtection="1">
      <alignment horizontal="right" vertical="top"/>
      <protection hidden="1"/>
    </xf>
    <xf numFmtId="167" fontId="0" fillId="0" borderId="77" xfId="0" applyNumberFormat="1" applyBorder="1" applyAlignment="1" applyProtection="1">
      <alignment horizontal="right" vertical="top"/>
      <protection hidden="1"/>
    </xf>
    <xf numFmtId="167" fontId="0" fillId="0" borderId="79" xfId="0" applyNumberFormat="1" applyBorder="1" applyAlignment="1" applyProtection="1">
      <alignment horizontal="right" vertical="top"/>
      <protection hidden="1"/>
    </xf>
    <xf numFmtId="167" fontId="0" fillId="0" borderId="78" xfId="0" applyNumberFormat="1" applyBorder="1" applyAlignment="1" applyProtection="1">
      <alignment horizontal="right" vertical="top"/>
      <protection hidden="1"/>
    </xf>
    <xf numFmtId="167" fontId="0" fillId="0" borderId="80" xfId="0" applyNumberFormat="1" applyBorder="1" applyAlignment="1" applyProtection="1">
      <alignment horizontal="right" vertical="top"/>
      <protection hidden="1"/>
    </xf>
    <xf numFmtId="167" fontId="7" fillId="8" borderId="34" xfId="0" applyNumberFormat="1" applyFont="1" applyFill="1" applyBorder="1" applyAlignment="1" applyProtection="1">
      <alignment horizontal="right" vertical="center"/>
      <protection hidden="1"/>
    </xf>
    <xf numFmtId="167" fontId="7" fillId="8" borderId="35" xfId="0" applyNumberFormat="1" applyFont="1" applyFill="1" applyBorder="1" applyAlignment="1" applyProtection="1">
      <alignment horizontal="right" vertical="center"/>
      <protection hidden="1"/>
    </xf>
    <xf numFmtId="0" fontId="5" fillId="0" borderId="8"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0" fontId="5" fillId="0" borderId="10" xfId="0" applyFont="1" applyBorder="1" applyAlignment="1" applyProtection="1">
      <alignment horizontal="center" vertical="top"/>
      <protection locked="0"/>
    </xf>
    <xf numFmtId="0" fontId="0" fillId="3" borderId="2" xfId="0" applyFill="1" applyBorder="1" applyAlignment="1" applyProtection="1">
      <alignment horizontal="left" vertical="top" wrapText="1"/>
      <protection hidden="1"/>
    </xf>
    <xf numFmtId="0" fontId="0" fillId="3" borderId="3" xfId="0" applyFill="1" applyBorder="1" applyAlignment="1" applyProtection="1">
      <alignment horizontal="left" vertical="top" wrapText="1"/>
      <protection hidden="1"/>
    </xf>
    <xf numFmtId="0" fontId="0" fillId="3" borderId="5" xfId="0" applyFill="1" applyBorder="1" applyAlignment="1" applyProtection="1">
      <alignment horizontal="left" vertical="top" wrapText="1"/>
      <protection hidden="1"/>
    </xf>
    <xf numFmtId="0" fontId="0" fillId="3" borderId="6" xfId="0" applyFill="1" applyBorder="1" applyAlignment="1" applyProtection="1">
      <alignment horizontal="left" vertical="top" wrapText="1"/>
      <protection hidden="1"/>
    </xf>
    <xf numFmtId="0" fontId="9" fillId="0" borderId="8"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7" fillId="3" borderId="8" xfId="0" applyFont="1" applyFill="1" applyBorder="1" applyAlignment="1" applyProtection="1">
      <alignment vertical="center"/>
      <protection hidden="1"/>
    </xf>
    <xf numFmtId="0" fontId="7" fillId="3" borderId="10" xfId="0" applyFont="1" applyFill="1" applyBorder="1" applyAlignment="1" applyProtection="1">
      <alignment vertical="center"/>
      <protection hidden="1"/>
    </xf>
    <xf numFmtId="0" fontId="7" fillId="0" borderId="21" xfId="0" applyFont="1" applyBorder="1" applyAlignment="1" applyProtection="1">
      <alignment vertical="center"/>
      <protection hidden="1"/>
    </xf>
    <xf numFmtId="0" fontId="7" fillId="0" borderId="44" xfId="0" applyFont="1" applyBorder="1" applyAlignment="1" applyProtection="1">
      <alignment vertical="center"/>
      <protection hidden="1"/>
    </xf>
    <xf numFmtId="16" fontId="9" fillId="0" borderId="14" xfId="0" applyNumberFormat="1" applyFont="1" applyBorder="1" applyAlignment="1" applyProtection="1">
      <alignment horizontal="center" vertical="top" wrapText="1"/>
      <protection hidden="1"/>
    </xf>
    <xf numFmtId="16" fontId="9" fillId="0" borderId="12" xfId="0" applyNumberFormat="1" applyFont="1" applyBorder="1" applyAlignment="1" applyProtection="1">
      <alignment horizontal="center" vertical="top" wrapText="1"/>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7" fillId="0" borderId="41" xfId="0" applyFont="1" applyBorder="1" applyAlignment="1" applyProtection="1">
      <alignment vertical="center"/>
      <protection hidden="1"/>
    </xf>
    <xf numFmtId="0" fontId="7" fillId="0" borderId="42" xfId="0" applyFont="1" applyBorder="1" applyAlignment="1" applyProtection="1">
      <alignment vertical="center"/>
      <protection hidden="1"/>
    </xf>
    <xf numFmtId="0" fontId="9" fillId="0" borderId="40" xfId="0" applyFont="1" applyBorder="1" applyAlignment="1" applyProtection="1">
      <alignment vertical="center"/>
      <protection hidden="1"/>
    </xf>
    <xf numFmtId="0" fontId="9" fillId="0" borderId="41" xfId="0" applyFont="1" applyBorder="1" applyAlignment="1" applyProtection="1">
      <alignment vertical="center"/>
      <protection hidden="1"/>
    </xf>
    <xf numFmtId="0" fontId="9" fillId="0" borderId="42" xfId="0" applyFont="1" applyBorder="1" applyAlignment="1" applyProtection="1">
      <alignment vertical="center"/>
      <protection hidden="1"/>
    </xf>
    <xf numFmtId="0" fontId="38" fillId="0" borderId="9" xfId="0" applyFont="1" applyBorder="1"/>
    <xf numFmtId="0" fontId="9" fillId="3" borderId="2" xfId="0" applyFont="1" applyFill="1" applyBorder="1" applyAlignment="1" applyProtection="1">
      <alignment horizontal="left" vertical="center" wrapText="1"/>
      <protection hidden="1"/>
    </xf>
    <xf numFmtId="0" fontId="9" fillId="3" borderId="3" xfId="0" applyFont="1" applyFill="1" applyBorder="1" applyAlignment="1" applyProtection="1">
      <alignment horizontal="left" vertical="center" wrapText="1"/>
      <protection hidden="1"/>
    </xf>
    <xf numFmtId="0" fontId="9" fillId="3" borderId="4" xfId="0" applyFont="1" applyFill="1" applyBorder="1" applyAlignment="1" applyProtection="1">
      <alignment horizontal="left" vertical="center" wrapText="1"/>
      <protection hidden="1"/>
    </xf>
    <xf numFmtId="0" fontId="5" fillId="0" borderId="40" xfId="0" applyFont="1" applyBorder="1" applyAlignment="1" applyProtection="1">
      <alignment vertical="center"/>
      <protection hidden="1"/>
    </xf>
    <xf numFmtId="0" fontId="5" fillId="0" borderId="41" xfId="0" applyFont="1" applyBorder="1" applyAlignment="1" applyProtection="1">
      <alignment vertical="center"/>
      <protection hidden="1"/>
    </xf>
    <xf numFmtId="0" fontId="5" fillId="0" borderId="42" xfId="0" applyFont="1" applyBorder="1" applyAlignment="1" applyProtection="1">
      <alignment vertical="center"/>
      <protection hidden="1"/>
    </xf>
    <xf numFmtId="0" fontId="5" fillId="0" borderId="20" xfId="0" applyFont="1" applyBorder="1" applyAlignment="1" applyProtection="1">
      <alignment vertical="center"/>
      <protection hidden="1"/>
    </xf>
    <xf numFmtId="0" fontId="5" fillId="0" borderId="21" xfId="0" applyFont="1" applyBorder="1" applyAlignment="1" applyProtection="1">
      <alignment vertical="center"/>
      <protection hidden="1"/>
    </xf>
    <xf numFmtId="0" fontId="5" fillId="0" borderId="44" xfId="0" applyFont="1" applyBorder="1" applyAlignment="1" applyProtection="1">
      <alignment vertical="center"/>
      <protection hidden="1"/>
    </xf>
    <xf numFmtId="0" fontId="9" fillId="0" borderId="22" xfId="0" applyFont="1" applyBorder="1" applyAlignment="1" applyProtection="1">
      <alignment vertical="center"/>
      <protection hidden="1"/>
    </xf>
    <xf numFmtId="0" fontId="9" fillId="0" borderId="23"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50" fillId="8" borderId="0" xfId="0" applyFont="1" applyFill="1" applyAlignment="1" applyProtection="1">
      <alignment horizontal="center" vertical="center" textRotation="90" wrapText="1"/>
      <protection hidden="1"/>
    </xf>
    <xf numFmtId="0" fontId="9" fillId="4" borderId="43" xfId="0" applyFont="1" applyFill="1" applyBorder="1" applyAlignment="1" applyProtection="1">
      <alignment vertical="center"/>
      <protection locked="0"/>
    </xf>
    <xf numFmtId="0" fontId="9" fillId="4" borderId="60" xfId="0" applyFont="1" applyFill="1" applyBorder="1" applyAlignment="1" applyProtection="1">
      <alignment vertical="center"/>
      <protection locked="0"/>
    </xf>
    <xf numFmtId="0" fontId="9" fillId="4" borderId="15" xfId="0" applyFont="1" applyFill="1" applyBorder="1" applyAlignment="1" applyProtection="1">
      <alignment vertical="center"/>
      <protection locked="0"/>
    </xf>
    <xf numFmtId="0" fontId="9" fillId="4" borderId="70" xfId="0" applyFont="1" applyFill="1" applyBorder="1" applyAlignment="1" applyProtection="1">
      <alignment vertical="center"/>
      <protection locked="0"/>
    </xf>
    <xf numFmtId="0" fontId="9" fillId="4" borderId="20" xfId="0" applyFont="1" applyFill="1" applyBorder="1" applyAlignment="1" applyProtection="1">
      <alignment vertical="center"/>
      <protection locked="0"/>
    </xf>
    <xf numFmtId="0" fontId="9" fillId="4" borderId="21" xfId="0" applyFont="1" applyFill="1" applyBorder="1" applyAlignment="1" applyProtection="1">
      <alignment vertical="center"/>
      <protection locked="0"/>
    </xf>
    <xf numFmtId="0" fontId="9" fillId="4" borderId="44" xfId="0" applyFont="1" applyFill="1" applyBorder="1" applyAlignment="1" applyProtection="1">
      <alignment vertical="center"/>
      <protection locked="0"/>
    </xf>
    <xf numFmtId="0" fontId="9" fillId="4" borderId="2" xfId="0" applyFont="1" applyFill="1" applyBorder="1" applyAlignment="1" applyProtection="1">
      <alignment vertical="center"/>
      <protection locked="0"/>
    </xf>
    <xf numFmtId="0" fontId="9" fillId="4" borderId="3" xfId="0" applyFont="1" applyFill="1" applyBorder="1" applyAlignment="1" applyProtection="1">
      <alignment vertical="center"/>
      <protection locked="0"/>
    </xf>
    <xf numFmtId="0" fontId="9" fillId="4" borderId="4" xfId="0" applyFont="1" applyFill="1" applyBorder="1" applyAlignment="1" applyProtection="1">
      <alignment vertical="center"/>
      <protection locked="0"/>
    </xf>
    <xf numFmtId="0" fontId="9" fillId="3" borderId="2" xfId="0" applyFont="1" applyFill="1" applyBorder="1" applyAlignment="1" applyProtection="1">
      <alignment horizontal="center" vertical="top" wrapText="1"/>
      <protection hidden="1"/>
    </xf>
    <xf numFmtId="0" fontId="9" fillId="3" borderId="4" xfId="0" applyFont="1" applyFill="1" applyBorder="1" applyAlignment="1" applyProtection="1">
      <alignment horizontal="center" vertical="top" wrapText="1"/>
      <protection hidden="1"/>
    </xf>
    <xf numFmtId="0" fontId="9" fillId="4" borderId="39" xfId="0" applyFont="1" applyFill="1" applyBorder="1" applyAlignment="1" applyProtection="1">
      <alignment vertical="center"/>
      <protection locked="0"/>
    </xf>
    <xf numFmtId="0" fontId="9" fillId="4" borderId="45" xfId="0" applyFont="1" applyFill="1" applyBorder="1" applyAlignment="1" applyProtection="1">
      <alignment vertical="center"/>
      <protection locked="0"/>
    </xf>
    <xf numFmtId="0" fontId="7" fillId="0" borderId="8" xfId="0" applyFont="1" applyBorder="1" applyAlignment="1">
      <alignment horizontal="left"/>
    </xf>
    <xf numFmtId="0" fontId="7" fillId="0" borderId="9" xfId="0" applyFont="1" applyBorder="1" applyAlignment="1">
      <alignment horizontal="left"/>
    </xf>
    <xf numFmtId="0" fontId="7" fillId="4" borderId="21" xfId="0" applyFont="1" applyFill="1" applyBorder="1" applyAlignment="1" applyProtection="1">
      <alignment horizontal="left" vertical="center" indent="2"/>
      <protection locked="0"/>
    </xf>
    <xf numFmtId="0" fontId="7" fillId="4" borderId="44" xfId="0" applyFont="1" applyFill="1" applyBorder="1" applyAlignment="1" applyProtection="1">
      <alignment horizontal="left" vertical="center" indent="2"/>
      <protection locked="0"/>
    </xf>
    <xf numFmtId="0" fontId="7" fillId="0" borderId="8" xfId="0" applyFont="1" applyBorder="1" applyAlignment="1" applyProtection="1">
      <alignment horizontal="center" vertical="top"/>
      <protection hidden="1"/>
    </xf>
    <xf numFmtId="0" fontId="7" fillId="0" borderId="9" xfId="0" applyFont="1" applyBorder="1" applyAlignment="1" applyProtection="1">
      <alignment horizontal="center" vertical="top"/>
      <protection hidden="1"/>
    </xf>
    <xf numFmtId="0" fontId="7" fillId="0" borderId="10" xfId="0" applyFont="1" applyBorder="1" applyAlignment="1" applyProtection="1">
      <alignment horizontal="center" vertical="top"/>
      <protection hidden="1"/>
    </xf>
    <xf numFmtId="0" fontId="38" fillId="8" borderId="13" xfId="0" applyFont="1" applyFill="1" applyBorder="1" applyAlignment="1" applyProtection="1">
      <alignment vertical="center"/>
      <protection hidden="1"/>
    </xf>
    <xf numFmtId="0" fontId="38" fillId="8" borderId="15" xfId="0" applyFont="1" applyFill="1" applyBorder="1" applyAlignment="1" applyProtection="1">
      <alignment vertical="center"/>
      <protection hidden="1"/>
    </xf>
    <xf numFmtId="0" fontId="38" fillId="8" borderId="11" xfId="0" applyFont="1" applyFill="1" applyBorder="1" applyAlignment="1" applyProtection="1">
      <alignment vertical="center"/>
      <protection hidden="1"/>
    </xf>
  </cellXfs>
  <cellStyles count="7">
    <cellStyle name="Link" xfId="3" builtinId="8"/>
    <cellStyle name="Standard" xfId="0" builtinId="0"/>
    <cellStyle name="Standard 2" xfId="1" xr:uid="{00000000-0005-0000-0000-000002000000}"/>
    <cellStyle name="Standard 2 2" xfId="2" xr:uid="{00000000-0005-0000-0000-000003000000}"/>
    <cellStyle name="Standard 2 2 2" xfId="5" xr:uid="{00000000-0005-0000-0000-000004000000}"/>
    <cellStyle name="Standard 2 3" xfId="4" xr:uid="{00000000-0005-0000-0000-000005000000}"/>
    <cellStyle name="Währung" xfId="6" builtinId="4"/>
  </cellStyles>
  <dxfs count="519">
    <dxf>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dxf>
    <dxf>
      <font>
        <strike/>
        <color rgb="FFC00000"/>
      </font>
      <fill>
        <patternFill>
          <bgColor theme="0"/>
        </patternFill>
      </fill>
    </dxf>
    <dxf>
      <font>
        <b val="0"/>
        <i/>
      </font>
    </dxf>
    <dxf>
      <fill>
        <patternFill>
          <bgColor rgb="FFFFFFCC"/>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val="0"/>
        <color theme="1"/>
      </font>
      <fill>
        <patternFill>
          <bgColor rgb="FFFFFFCC"/>
        </patternFill>
      </fill>
    </dxf>
    <dxf>
      <font>
        <strike val="0"/>
        <color theme="1"/>
      </font>
      <fill>
        <patternFill>
          <bgColor theme="4" tint="0.79998168889431442"/>
        </patternFill>
      </fill>
    </dxf>
    <dxf>
      <font>
        <strike val="0"/>
        <color auto="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strike/>
        <color rgb="FFC00000"/>
      </font>
      <fill>
        <patternFill>
          <bgColor theme="0"/>
        </patternFill>
      </fill>
    </dxf>
    <dxf>
      <font>
        <b val="0"/>
        <i val="0"/>
        <strike val="0"/>
        <color auto="1"/>
      </font>
      <fill>
        <patternFill>
          <bgColor theme="5" tint="0.79998168889431442"/>
        </patternFill>
      </fill>
      <border>
        <left style="thin">
          <color rgb="FFC00000"/>
        </left>
        <right style="thin">
          <color rgb="FFC00000"/>
        </right>
        <top style="thin">
          <color rgb="FFC00000"/>
        </top>
        <bottom style="thin">
          <color rgb="FFC00000"/>
        </bottom>
      </border>
    </dxf>
    <dxf>
      <font>
        <strike/>
        <color theme="0"/>
      </font>
    </dxf>
    <dxf>
      <font>
        <b val="0"/>
        <i val="0"/>
        <strike val="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val="0"/>
        <strike/>
        <color rgb="FFC00000"/>
      </font>
      <fill>
        <patternFill>
          <bgColor theme="5" tint="0.79998168889431442"/>
        </patternFill>
      </fill>
      <border>
        <left style="thin">
          <color rgb="FFC00000"/>
        </left>
        <right style="thin">
          <color rgb="FFC00000"/>
        </right>
        <top style="thin">
          <color rgb="FFC00000"/>
        </top>
        <bottom style="thin">
          <color rgb="FFC00000"/>
        </bottom>
      </border>
    </dxf>
    <dxf>
      <font>
        <strike/>
        <color rgb="FFC00000"/>
      </font>
      <fill>
        <patternFill>
          <bgColor theme="0"/>
        </patternFill>
      </fill>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val="0"/>
        <strike val="0"/>
        <color auto="1"/>
      </font>
      <fill>
        <patternFill>
          <bgColor theme="5" tint="0.79998168889431442"/>
        </patternFill>
      </fill>
      <border>
        <left style="thin">
          <color rgb="FFC00000"/>
        </left>
        <right style="thin">
          <color rgb="FFC00000"/>
        </right>
        <top style="thin">
          <color rgb="FFC00000"/>
        </top>
        <bottom style="thin">
          <color rgb="FFC00000"/>
        </bottom>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val="0"/>
        <strike val="0"/>
        <color auto="1"/>
      </font>
      <fill>
        <patternFill>
          <bgColor theme="4" tint="0.79998168889431442"/>
        </patternFill>
      </fill>
      <border>
        <left style="thin">
          <color rgb="FFC00000"/>
        </left>
        <right style="thin">
          <color rgb="FFC00000"/>
        </right>
        <top style="thin">
          <color rgb="FFC00000"/>
        </top>
        <bottom style="thin">
          <color rgb="FFC00000"/>
        </bottom>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val="0"/>
        <i val="0"/>
        <strike val="0"/>
        <color auto="1"/>
      </font>
      <fill>
        <patternFill>
          <bgColor theme="4" tint="0.79998168889431442"/>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strike/>
        <color theme="0"/>
      </font>
      <fill>
        <patternFill>
          <bgColor theme="0"/>
        </patternFill>
      </fill>
    </dxf>
    <dxf>
      <font>
        <strike/>
        <color rgb="FFC00000"/>
      </font>
      <fill>
        <patternFill>
          <bgColor theme="0"/>
        </patternFill>
      </fill>
    </dxf>
    <dxf>
      <font>
        <strike val="0"/>
        <color auto="1"/>
      </font>
      <border>
        <left style="thin">
          <color rgb="FFC00000"/>
        </left>
        <right style="thin">
          <color rgb="FFC00000"/>
        </right>
        <top style="thin">
          <color rgb="FFC00000"/>
        </top>
        <bottom style="thin">
          <color rgb="FFC00000"/>
        </bottom>
        <vertical/>
        <horizontal/>
      </border>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strike/>
        <color theme="0"/>
      </font>
      <fill>
        <patternFill>
          <bgColor theme="0"/>
        </patternFill>
      </fill>
    </dxf>
    <dxf>
      <font>
        <strike/>
        <color theme="0"/>
      </font>
    </dxf>
    <dxf>
      <font>
        <strike/>
        <color theme="0"/>
      </font>
    </dxf>
    <dxf>
      <font>
        <strike/>
        <color theme="0"/>
      </font>
      <fill>
        <patternFill>
          <bgColor theme="0"/>
        </patternFill>
      </fill>
    </dxf>
    <dxf>
      <font>
        <strike/>
        <color theme="0"/>
      </font>
      <fill>
        <patternFill>
          <bgColor theme="0"/>
        </patternFill>
      </fill>
    </dxf>
    <dxf>
      <font>
        <strike/>
        <color theme="0"/>
      </font>
      <fill>
        <patternFill>
          <bgColor theme="0"/>
        </patternFill>
      </fill>
    </dxf>
    <dxf>
      <font>
        <strike/>
        <color theme="0"/>
      </font>
      <fill>
        <patternFill>
          <bgColor theme="0"/>
        </patternFill>
      </fill>
    </dxf>
    <dxf>
      <font>
        <strike/>
        <color theme="0"/>
      </font>
      <fill>
        <patternFill patternType="solid">
          <bgColor theme="0"/>
        </patternFill>
      </fill>
    </dxf>
    <dxf>
      <font>
        <b/>
        <i val="0"/>
      </font>
    </dxf>
    <dxf>
      <font>
        <b/>
        <i val="0"/>
      </font>
    </dxf>
    <dxf>
      <font>
        <strike/>
        <color rgb="FFC00000"/>
      </font>
      <fill>
        <patternFill>
          <bgColor theme="0"/>
        </patternFill>
      </fill>
    </dxf>
    <dxf>
      <font>
        <b val="0"/>
        <i/>
      </font>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0"/>
        </patternFill>
      </fill>
    </dxf>
    <dxf>
      <fill>
        <patternFill>
          <bgColor theme="0"/>
        </patternFill>
      </fill>
    </dxf>
    <dxf>
      <fill>
        <patternFill>
          <bgColor theme="0"/>
        </patternFill>
      </fill>
    </dxf>
    <dxf>
      <fill>
        <patternFill>
          <bgColor theme="0"/>
        </patternFill>
      </fill>
    </dxf>
    <dxf>
      <font>
        <strike/>
        <color theme="0"/>
      </font>
      <fill>
        <patternFill>
          <bgColor theme="0"/>
        </patternFill>
      </fill>
    </dxf>
    <dxf>
      <font>
        <strike/>
        <color theme="0"/>
      </font>
      <fill>
        <patternFill>
          <bgColor theme="0"/>
        </patternFill>
      </fill>
    </dxf>
    <dxf>
      <font>
        <strike/>
        <color theme="0"/>
      </font>
    </dxf>
    <dxf>
      <font>
        <strike/>
        <color theme="0"/>
      </font>
      <fill>
        <patternFill>
          <bgColor theme="0"/>
        </patternFill>
      </fill>
    </dxf>
    <dxf>
      <font>
        <b/>
        <i val="0"/>
      </font>
    </dxf>
    <dxf>
      <font>
        <b/>
        <i val="0"/>
      </font>
    </dxf>
    <dxf>
      <font>
        <b/>
        <i val="0"/>
      </font>
    </dxf>
    <dxf>
      <font>
        <b/>
        <i val="0"/>
      </font>
    </dxf>
    <dxf>
      <font>
        <strike/>
        <color rgb="FFC00000"/>
      </font>
      <fill>
        <patternFill>
          <bgColor theme="0"/>
        </patternFill>
      </fill>
    </dxf>
    <dxf>
      <font>
        <b val="0"/>
        <i/>
      </font>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b/>
        <i val="0"/>
      </font>
    </dxf>
    <dxf>
      <font>
        <b/>
        <i val="0"/>
      </font>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b/>
        <i val="0"/>
      </font>
    </dxf>
    <dxf>
      <font>
        <b/>
        <i val="0"/>
      </font>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rgb="FFC00000"/>
      </font>
      <fill>
        <patternFill>
          <bgColor theme="0" tint="-4.9989318521683403E-2"/>
        </patternFill>
      </fill>
      <border>
        <left style="thin">
          <color rgb="FFC00000"/>
        </left>
        <right style="thin">
          <color rgb="FFC00000"/>
        </right>
        <top style="thin">
          <color rgb="FFC00000"/>
        </top>
        <bottom style="thin">
          <color rgb="FFC00000"/>
        </bottom>
        <vertical/>
        <horizontal/>
      </border>
    </dxf>
    <dxf>
      <font>
        <b val="0"/>
        <i val="0"/>
        <strike/>
        <color rgb="FFC00000"/>
      </font>
      <fill>
        <patternFill>
          <bgColor theme="0" tint="-4.9989318521683403E-2"/>
        </patternFill>
      </fill>
    </dxf>
    <dxf>
      <border>
        <left style="thin">
          <color rgb="FFC00000"/>
        </left>
        <right style="thin">
          <color rgb="FFC00000"/>
        </right>
        <top style="thin">
          <color rgb="FFC00000"/>
        </top>
        <bottom style="thin">
          <color rgb="FFC00000"/>
        </bottom>
        <vertical/>
        <horizontal/>
      </border>
    </dxf>
    <dxf>
      <font>
        <b/>
        <i val="0"/>
      </font>
    </dxf>
    <dxf>
      <font>
        <b/>
        <i val="0"/>
      </font>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dxf>
    <dxf>
      <font>
        <strike/>
        <color rgb="FFC00000"/>
      </font>
      <fill>
        <patternFill>
          <bgColor theme="0"/>
        </patternFill>
      </fill>
    </dxf>
    <dxf>
      <font>
        <strike/>
        <color rgb="FFC00000"/>
      </font>
      <fill>
        <patternFill>
          <bgColor theme="0"/>
        </patternFill>
      </fill>
    </dxf>
    <dxf>
      <font>
        <strike/>
        <color theme="0" tint="-0.14996795556505021"/>
      </font>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ill>
        <patternFill>
          <bgColor theme="0"/>
        </patternFill>
      </fill>
      <border>
        <left style="thin">
          <color auto="1"/>
        </left>
        <right style="thin">
          <color auto="1"/>
        </right>
        <top style="thin">
          <color auto="1"/>
        </top>
        <bottom style="thin">
          <color auto="1"/>
        </bottom>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ill>
        <patternFill>
          <bgColor theme="5" tint="0.79998168889431442"/>
        </patternFill>
      </fill>
    </dxf>
    <dxf>
      <border>
        <left style="thin">
          <color rgb="FFC00000"/>
        </left>
        <right style="thin">
          <color rgb="FFC00000"/>
        </right>
        <top style="thin">
          <color rgb="FFC00000"/>
        </top>
        <bottom style="thin">
          <color rgb="FFC00000"/>
        </bottom>
        <vertical/>
        <horizontal/>
      </border>
    </dxf>
    <dxf>
      <font>
        <b/>
        <i val="0"/>
      </font>
    </dxf>
    <dxf>
      <font>
        <color theme="0"/>
      </font>
    </dxf>
    <dxf>
      <font>
        <b/>
        <i val="0"/>
      </font>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dxf>
    <dxf>
      <font>
        <strike/>
        <color theme="0" tint="-0.14996795556505021"/>
      </font>
    </dxf>
    <dxf>
      <font>
        <strike/>
        <color theme="0" tint="-0.14996795556505021"/>
      </font>
    </dxf>
    <dxf>
      <numFmt numFmtId="167" formatCode="#,##0.00;;;@"/>
    </dxf>
    <dxf>
      <numFmt numFmtId="167" formatCode="#,##0.00;;;@"/>
    </dxf>
    <dxf>
      <numFmt numFmtId="167" formatCode="#,##0.00;;;@"/>
    </dxf>
    <dxf>
      <numFmt numFmtId="167" formatCode="#,##0.00;;;@"/>
    </dxf>
    <dxf>
      <numFmt numFmtId="0" formatCode="General"/>
    </dxf>
    <dxf>
      <border outline="0">
        <top style="thin">
          <color theme="4" tint="0.39997558519241921"/>
        </top>
      </border>
    </dxf>
    <dxf>
      <border outline="0">
        <bottom style="thin">
          <color theme="4" tint="0.39997558519241921"/>
        </bottom>
      </border>
    </dxf>
    <dxf>
      <fill>
        <patternFill patternType="solid">
          <fgColor theme="4" tint="0.79998168889431442"/>
          <bgColor theme="4" tint="-0.249977111117893"/>
        </patternFill>
      </fill>
    </dxf>
    <dxf>
      <numFmt numFmtId="0" formatCode="General"/>
    </dxf>
    <dxf>
      <numFmt numFmtId="167" formatCode="#,##0.00;;;@"/>
    </dxf>
  </dxfs>
  <tableStyles count="0" defaultTableStyle="TableStyleMedium2" defaultPivotStyle="PivotStyleLight16"/>
  <colors>
    <mruColors>
      <color rgb="FFFFFFCC"/>
      <color rgb="FFFFCC99"/>
      <color rgb="FFFF9966"/>
      <color rgb="FFE7EEF5"/>
      <color rgb="FFF9EBEB"/>
      <color rgb="FFFCF6F6"/>
      <color rgb="FFC8D7EA"/>
      <color rgb="FFEAF0F6"/>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I$13" lockText="1" noThreeD="1"/>
</file>

<file path=xl/ctrlProps/ctrlProp2.xml><?xml version="1.0" encoding="utf-8"?>
<formControlPr xmlns="http://schemas.microsoft.com/office/spreadsheetml/2009/9/main" objectType="CheckBox" fmlaLink="$I$14" lockText="1" noThreeD="1"/>
</file>

<file path=xl/ctrlProps/ctrlProp3.xml><?xml version="1.0" encoding="utf-8"?>
<formControlPr xmlns="http://schemas.microsoft.com/office/spreadsheetml/2009/9/main" objectType="CheckBox" checked="Checked" fmlaLink="$I$16" lockText="1" noThreeD="1"/>
</file>

<file path=xl/ctrlProps/ctrlProp4.xml><?xml version="1.0" encoding="utf-8"?>
<formControlPr xmlns="http://schemas.microsoft.com/office/spreadsheetml/2009/9/main" objectType="CheckBox" fmlaLink="$I$17" lockText="1" noThreeD="1"/>
</file>

<file path=xl/ctrlProps/ctrlProp5.xml><?xml version="1.0" encoding="utf-8"?>
<formControlPr xmlns="http://schemas.microsoft.com/office/spreadsheetml/2009/9/main" objectType="CheckBox" fmlaLink="$I$19" lockText="1" noThreeD="1"/>
</file>

<file path=xl/ctrlProps/ctrlProp6.xml><?xml version="1.0" encoding="utf-8"?>
<formControlPr xmlns="http://schemas.microsoft.com/office/spreadsheetml/2009/9/main" objectType="CheckBox" checked="Checked" fmlaLink="$I$21" lockText="1" noThreeD="1"/>
</file>

<file path=xl/ctrlProps/ctrlProp7.xml><?xml version="1.0" encoding="utf-8"?>
<formControlPr xmlns="http://schemas.microsoft.com/office/spreadsheetml/2009/9/main" objectType="CheckBox" checked="Checked" fmlaLink="$I$12" lockText="1" noThreeD="1"/>
</file>

<file path=xl/ctrlProps/ctrlProp8.xml><?xml version="1.0" encoding="utf-8"?>
<formControlPr xmlns="http://schemas.microsoft.com/office/spreadsheetml/2009/9/main" objectType="CheckBox" fmlaLink="$I$13" lockText="1" noThreeD="1"/>
</file>

<file path=xl/ctrlProps/ctrlProp9.xml><?xml version="1.0" encoding="utf-8"?>
<formControlPr xmlns="http://schemas.microsoft.com/office/spreadsheetml/2009/9/main" objectType="CheckBox" fmlaLink="$I$11" lockText="1" noThreeD="1"/>
</file>

<file path=xl/ctrlProps/ctrlProp10.xml><?xml version="1.0" encoding="utf-8"?>
<formControlPr xmlns="http://schemas.microsoft.com/office/spreadsheetml/2009/9/main" objectType="CheckBox" checked="Checked" fmlaLink="$K$12" lockText="1" noThreeD="1"/>
</file>

<file path=xl/ctrlProps/ctrlProp11.xml><?xml version="1.0" encoding="utf-8"?>
<formControlPr xmlns="http://schemas.microsoft.com/office/spreadsheetml/2009/9/main" objectType="CheckBox" fmlaLink="$K$15" lockText="1" noThreeD="1"/>
</file>

<file path=xl/ctrlProps/ctrlProp12.xml><?xml version="1.0" encoding="utf-8"?>
<formControlPr xmlns="http://schemas.microsoft.com/office/spreadsheetml/2009/9/main" objectType="CheckBox" fmlaLink="$L$19" lockText="1" noThreeD="1"/>
</file>

<file path=xl/ctrlProps/ctrlProp13.xml><?xml version="1.0" encoding="utf-8"?>
<formControlPr xmlns="http://schemas.microsoft.com/office/spreadsheetml/2009/9/main" objectType="CheckBox" fmlaLink="$L$30" lockText="1" noThreeD="1"/>
</file>

<file path=xl/ctrlProps/ctrlProp14.xml><?xml version="1.0" encoding="utf-8"?>
<formControlPr xmlns="http://schemas.microsoft.com/office/spreadsheetml/2009/9/main" objectType="CheckBox" fmlaLink="$L$42" lockText="1" noThreeD="1"/>
</file>

<file path=xl/ctrlProps/ctrlProp15.xml><?xml version="1.0" encoding="utf-8"?>
<formControlPr xmlns="http://schemas.microsoft.com/office/spreadsheetml/2009/9/main" objectType="CheckBox" fmlaLink="$L$45" lockText="1" noThreeD="1"/>
</file>

<file path=xl/ctrlProps/ctrlProp16.xml><?xml version="1.0" encoding="utf-8"?>
<formControlPr xmlns="http://schemas.microsoft.com/office/spreadsheetml/2009/9/main" objectType="CheckBox" fmlaLink="$L$51" lockText="1" noThreeD="1"/>
</file>

<file path=xl/ctrlProps/ctrlProp17.xml><?xml version="1.0" encoding="utf-8"?>
<formControlPr xmlns="http://schemas.microsoft.com/office/spreadsheetml/2009/9/main" objectType="CheckBox" fmlaLink="$L$69" lockText="1" noThreeD="1"/>
</file>

<file path=xl/ctrlProps/ctrlProp18.xml><?xml version="1.0" encoding="utf-8"?>
<formControlPr xmlns="http://schemas.microsoft.com/office/spreadsheetml/2009/9/main" objectType="CheckBox" fmlaLink="$L$83" lockText="1" noThreeD="1"/>
</file>

<file path=xl/ctrlProps/ctrlProp19.xml><?xml version="1.0" encoding="utf-8"?>
<formControlPr xmlns="http://schemas.microsoft.com/office/spreadsheetml/2009/9/main" objectType="CheckBox" fmlaLink="$L$88" lockText="1" noThreeD="1"/>
</file>

<file path=xl/ctrlProps/ctrlProp20.xml><?xml version="1.0" encoding="utf-8"?>
<formControlPr xmlns="http://schemas.microsoft.com/office/spreadsheetml/2009/9/main" objectType="CheckBox" fmlaLink="$L$106" lockText="1" noThreeD="1"/>
</file>

<file path=xl/ctrlProps/ctrlProp21.xml><?xml version="1.0" encoding="utf-8"?>
<formControlPr xmlns="http://schemas.microsoft.com/office/spreadsheetml/2009/9/main" objectType="CheckBox" fmlaLink="$L$109" lockText="1" noThreeD="1"/>
</file>

<file path=xl/ctrlProps/ctrlProp22.xml><?xml version="1.0" encoding="utf-8"?>
<formControlPr xmlns="http://schemas.microsoft.com/office/spreadsheetml/2009/9/main" objectType="CheckBox" fmlaLink="$L$114" lockText="1" noThreeD="1"/>
</file>

<file path=xl/ctrlProps/ctrlProp23.xml><?xml version="1.0" encoding="utf-8"?>
<formControlPr xmlns="http://schemas.microsoft.com/office/spreadsheetml/2009/9/main" objectType="CheckBox" fmlaLink="$L$117" lockText="1" noThreeD="1"/>
</file>

<file path=xl/ctrlProps/ctrlProp24.xml><?xml version="1.0" encoding="utf-8"?>
<formControlPr xmlns="http://schemas.microsoft.com/office/spreadsheetml/2009/9/main" objectType="CheckBox" fmlaLink="$L$142" lockText="1" noThreeD="1"/>
</file>

<file path=xl/ctrlProps/ctrlProp25.xml><?xml version="1.0" encoding="utf-8"?>
<formControlPr xmlns="http://schemas.microsoft.com/office/spreadsheetml/2009/9/main" objectType="CheckBox" fmlaLink="$L$145" lockText="1" noThreeD="1"/>
</file>

<file path=xl/ctrlProps/ctrlProp26.xml><?xml version="1.0" encoding="utf-8"?>
<formControlPr xmlns="http://schemas.microsoft.com/office/spreadsheetml/2009/9/main" objectType="CheckBox" fmlaLink="$L$154" lockText="1" noThreeD="1"/>
</file>

<file path=xl/ctrlProps/ctrlProp27.xml><?xml version="1.0" encoding="utf-8"?>
<formControlPr xmlns="http://schemas.microsoft.com/office/spreadsheetml/2009/9/main" objectType="CheckBox" fmlaLink="$L$163" lockText="1" noThreeD="1"/>
</file>

<file path=xl/ctrlProps/ctrlProp28.xml><?xml version="1.0" encoding="utf-8"?>
<formControlPr xmlns="http://schemas.microsoft.com/office/spreadsheetml/2009/9/main" objectType="CheckBox" fmlaLink="$L$169" lockText="1" noThreeD="1"/>
</file>

<file path=xl/ctrlProps/ctrlProp29.xml><?xml version="1.0" encoding="utf-8"?>
<formControlPr xmlns="http://schemas.microsoft.com/office/spreadsheetml/2009/9/main" objectType="CheckBox" fmlaLink="$L$123" lockText="1" noThreeD="1"/>
</file>

<file path=xl/ctrlProps/ctrlProp30.xml><?xml version="1.0" encoding="utf-8"?>
<formControlPr xmlns="http://schemas.microsoft.com/office/spreadsheetml/2009/9/main" objectType="CheckBox" fmlaLink="$L$79" lockText="1" noThreeD="1"/>
</file>

<file path=xl/ctrlProps/ctrlProp31.xml><?xml version="1.0" encoding="utf-8"?>
<formControlPr xmlns="http://schemas.microsoft.com/office/spreadsheetml/2009/9/main" objectType="CheckBox" fmlaLink="$L$13" lockText="1" noThreeD="1"/>
</file>

<file path=xl/ctrlProps/ctrlProp32.xml><?xml version="1.0" encoding="utf-8"?>
<formControlPr xmlns="http://schemas.microsoft.com/office/spreadsheetml/2009/9/main" objectType="CheckBox" checked="Checked" fmlaLink="$L$14" lockText="1" noThreeD="1"/>
</file>

<file path=xl/ctrlProps/ctrlProp33.xml><?xml version="1.0" encoding="utf-8"?>
<formControlPr xmlns="http://schemas.microsoft.com/office/spreadsheetml/2009/9/main" objectType="CheckBox" fmlaLink="$L$33" lockText="1" noThreeD="1"/>
</file>

<file path=xl/ctrlProps/ctrlProp34.xml><?xml version="1.0" encoding="utf-8"?>
<formControlPr xmlns="http://schemas.microsoft.com/office/spreadsheetml/2009/9/main" objectType="CheckBox" fmlaLink="$L$148" lockText="1" noThreeD="1"/>
</file>

<file path=xl/ctrlProps/ctrlProp35.xml><?xml version="1.0" encoding="utf-8"?>
<formControlPr xmlns="http://schemas.microsoft.com/office/spreadsheetml/2009/9/main" objectType="CheckBox" fmlaLink="$L$151"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L$45" lockText="1" noThreeD="1"/>
</file>

<file path=xl/ctrlProps/ctrlProp38.xml><?xml version="1.0" encoding="utf-8"?>
<formControlPr xmlns="http://schemas.microsoft.com/office/spreadsheetml/2009/9/main" objectType="CheckBox" fmlaLink="$L$39" lockText="1" noThreeD="1"/>
</file>

<file path=xl/ctrlProps/ctrlProp39.xml><?xml version="1.0" encoding="utf-8"?>
<formControlPr xmlns="http://schemas.microsoft.com/office/spreadsheetml/2009/9/main" objectType="CheckBox" fmlaLink="$L$91" lockText="1" noThreeD="1"/>
</file>

<file path=xl/ctrlProps/ctrlProp40.xml><?xml version="1.0" encoding="utf-8"?>
<formControlPr xmlns="http://schemas.microsoft.com/office/spreadsheetml/2009/9/main" objectType="CheckBox" fmlaLink="$L$100" lockText="1" noThreeD="1"/>
</file>

<file path=xl/ctrlProps/ctrlProp41.xml><?xml version="1.0" encoding="utf-8"?>
<formControlPr xmlns="http://schemas.microsoft.com/office/spreadsheetml/2009/9/main" objectType="CheckBox" fmlaLink="$L$103" lockText="1" noThreeD="1"/>
</file>

<file path=xl/ctrlProps/ctrlProp42.xml><?xml version="1.0" encoding="utf-8"?>
<formControlPr xmlns="http://schemas.microsoft.com/office/spreadsheetml/2009/9/main" objectType="CheckBox" fmlaLink="$L$157" lockText="1" noThreeD="1"/>
</file>

<file path=xl/ctrlProps/ctrlProp43.xml><?xml version="1.0" encoding="utf-8"?>
<formControlPr xmlns="http://schemas.microsoft.com/office/spreadsheetml/2009/9/main" objectType="CheckBox" fmlaLink="$L$160" lockText="1" noThreeD="1"/>
</file>

<file path=xl/ctrlProps/ctrlProp44.xml><?xml version="1.0" encoding="utf-8"?>
<formControlPr xmlns="http://schemas.microsoft.com/office/spreadsheetml/2009/9/main" objectType="CheckBox" fmlaLink="$L$17" lockText="1" noThreeD="1"/>
</file>

<file path=xl/ctrlProps/ctrlProp45.xml><?xml version="1.0" encoding="utf-8"?>
<formControlPr xmlns="http://schemas.microsoft.com/office/spreadsheetml/2009/9/main" objectType="CheckBox" fmlaLink="$L$28" lockText="1" noThreeD="1"/>
</file>

<file path=xl/ctrlProps/ctrlProp46.xml><?xml version="1.0" encoding="utf-8"?>
<formControlPr xmlns="http://schemas.microsoft.com/office/spreadsheetml/2009/9/main" objectType="CheckBox" fmlaLink="$L$40" lockText="1" noThreeD="1"/>
</file>

<file path=xl/ctrlProps/ctrlProp47.xml><?xml version="1.0" encoding="utf-8"?>
<formControlPr xmlns="http://schemas.microsoft.com/office/spreadsheetml/2009/9/main" objectType="CheckBox" fmlaLink="$L$43" lockText="1" noThreeD="1"/>
</file>

<file path=xl/ctrlProps/ctrlProp48.xml><?xml version="1.0" encoding="utf-8"?>
<formControlPr xmlns="http://schemas.microsoft.com/office/spreadsheetml/2009/9/main" objectType="CheckBox" checked="Checked" fmlaLink="$L$49" lockText="1" noThreeD="1"/>
</file>

<file path=xl/ctrlProps/ctrlProp49.xml><?xml version="1.0" encoding="utf-8"?>
<formControlPr xmlns="http://schemas.microsoft.com/office/spreadsheetml/2009/9/main" objectType="CheckBox" checked="Checked" fmlaLink="$L$67" lockText="1" noThreeD="1"/>
</file>

<file path=xl/ctrlProps/ctrlProp50.xml><?xml version="1.0" encoding="utf-8"?>
<formControlPr xmlns="http://schemas.microsoft.com/office/spreadsheetml/2009/9/main" objectType="CheckBox" checked="Checked" fmlaLink="$L$82" lockText="1" noThreeD="1"/>
</file>

<file path=xl/ctrlProps/ctrlProp51.xml><?xml version="1.0" encoding="utf-8"?>
<formControlPr xmlns="http://schemas.microsoft.com/office/spreadsheetml/2009/9/main" objectType="CheckBox" checked="Checked" fmlaLink="$L$88" lockText="1" noThreeD="1"/>
</file>

<file path=xl/ctrlProps/ctrlProp52.xml><?xml version="1.0" encoding="utf-8"?>
<formControlPr xmlns="http://schemas.microsoft.com/office/spreadsheetml/2009/9/main" objectType="CheckBox" checked="Checked" fmlaLink="$L$110" lockText="1" noThreeD="1"/>
</file>

<file path=xl/ctrlProps/ctrlProp53.xml><?xml version="1.0" encoding="utf-8"?>
<formControlPr xmlns="http://schemas.microsoft.com/office/spreadsheetml/2009/9/main" objectType="CheckBox" checked="Checked" fmlaLink="$L$113" lockText="1" noThreeD="1"/>
</file>

<file path=xl/ctrlProps/ctrlProp54.xml><?xml version="1.0" encoding="utf-8"?>
<formControlPr xmlns="http://schemas.microsoft.com/office/spreadsheetml/2009/9/main" objectType="CheckBox" checked="Checked" fmlaLink="$L$119" lockText="1" noThreeD="1"/>
</file>

<file path=xl/ctrlProps/ctrlProp55.xml><?xml version="1.0" encoding="utf-8"?>
<formControlPr xmlns="http://schemas.microsoft.com/office/spreadsheetml/2009/9/main" objectType="CheckBox" checked="Checked" fmlaLink="$L$122" lockText="1" noThreeD="1"/>
</file>

<file path=xl/ctrlProps/ctrlProp56.xml><?xml version="1.0" encoding="utf-8"?>
<formControlPr xmlns="http://schemas.microsoft.com/office/spreadsheetml/2009/9/main" objectType="CheckBox" checked="Checked" fmlaLink="$L$128" lockText="1" noThreeD="1"/>
</file>

<file path=xl/ctrlProps/ctrlProp57.xml><?xml version="1.0" encoding="utf-8"?>
<formControlPr xmlns="http://schemas.microsoft.com/office/spreadsheetml/2009/9/main" objectType="CheckBox" checked="Checked" fmlaLink="$L$77" lockText="1" noThreeD="1"/>
</file>

<file path=xl/ctrlProps/ctrlProp58.xml><?xml version="1.0" encoding="utf-8"?>
<formControlPr xmlns="http://schemas.microsoft.com/office/spreadsheetml/2009/9/main" objectType="CheckBox" fmlaLink="$L$13" lockText="1" noThreeD="1"/>
</file>

<file path=xl/ctrlProps/ctrlProp59.xml><?xml version="1.0" encoding="utf-8"?>
<formControlPr xmlns="http://schemas.microsoft.com/office/spreadsheetml/2009/9/main" objectType="CheckBox" checked="Checked" fmlaLink="$L$14" lockText="1" noThreeD="1"/>
</file>

<file path=xl/ctrlProps/ctrlProp60.xml><?xml version="1.0" encoding="utf-8"?>
<formControlPr xmlns="http://schemas.microsoft.com/office/spreadsheetml/2009/9/main" objectType="CheckBox" fmlaLink="$L$31"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L$43" lockText="1" noThreeD="1"/>
</file>

<file path=xl/ctrlProps/ctrlProp63.xml><?xml version="1.0" encoding="utf-8"?>
<formControlPr xmlns="http://schemas.microsoft.com/office/spreadsheetml/2009/9/main" objectType="CheckBox" fmlaLink="$L$37" lockText="1" noThreeD="1"/>
</file>

<file path=xl/ctrlProps/ctrlProp64.xml><?xml version="1.0" encoding="utf-8"?>
<formControlPr xmlns="http://schemas.microsoft.com/office/spreadsheetml/2009/9/main" objectType="CheckBox" checked="Checked" fmlaLink="$L$92" lockText="1" noThreeD="1"/>
</file>

<file path=xl/ctrlProps/ctrlProp65.xml><?xml version="1.0" encoding="utf-8"?>
<formControlPr xmlns="http://schemas.microsoft.com/office/spreadsheetml/2009/9/main" objectType="CheckBox" checked="Checked" fmlaLink="$L$102" lockText="1" noThreeD="1"/>
</file>

<file path=xl/ctrlProps/ctrlProp66.xml><?xml version="1.0" encoding="utf-8"?>
<formControlPr xmlns="http://schemas.microsoft.com/office/spreadsheetml/2009/9/main" objectType="CheckBox" checked="Checked" fmlaLink="$L$106" lockText="1" noThreeD="1"/>
</file>

<file path=xl/ctrlProps/ctrlProp67.xml><?xml version="1.0" encoding="utf-8"?>
<formControlPr xmlns="http://schemas.microsoft.com/office/spreadsheetml/2009/9/main" objectType="CheckBox" fmlaLink="$M$17" lockText="1" noThreeD="1"/>
</file>

<file path=xl/ctrlProps/ctrlProp68.xml><?xml version="1.0" encoding="utf-8"?>
<formControlPr xmlns="http://schemas.microsoft.com/office/spreadsheetml/2009/9/main" objectType="CheckBox" fmlaLink="$M$14" lockText="1" noThreeD="1"/>
</file>

<file path=xl/ctrlProps/ctrlProp69.xml><?xml version="1.0" encoding="utf-8"?>
<formControlPr xmlns="http://schemas.microsoft.com/office/spreadsheetml/2009/9/main" objectType="CheckBox" fmlaLink="$M$20" lockText="1" noThreeD="1"/>
</file>

<file path=xl/ctrlProps/ctrlProp70.xml><?xml version="1.0" encoding="utf-8"?>
<formControlPr xmlns="http://schemas.microsoft.com/office/spreadsheetml/2009/9/main" objectType="CheckBox" fmlaLink="$M$23" lockText="1" noThreeD="1"/>
</file>

<file path=xl/ctrlProps/ctrlProp71.xml><?xml version="1.0" encoding="utf-8"?>
<formControlPr xmlns="http://schemas.microsoft.com/office/spreadsheetml/2009/9/main" objectType="CheckBox" fmlaLink="$M$45" lockText="1" noThreeD="1"/>
</file>

<file path=xl/ctrlProps/ctrlProp72.xml><?xml version="1.0" encoding="utf-8"?>
<formControlPr xmlns="http://schemas.microsoft.com/office/spreadsheetml/2009/9/main" objectType="CheckBox" fmlaLink="$M$50" lockText="1" noThreeD="1"/>
</file>

<file path=xl/ctrlProps/ctrlProp73.xml><?xml version="1.0" encoding="utf-8"?>
<formControlPr xmlns="http://schemas.microsoft.com/office/spreadsheetml/2009/9/main" objectType="CheckBox" fmlaLink="$M$53" lockText="1" noThreeD="1"/>
</file>

<file path=xl/ctrlProps/ctrlProp74.xml><?xml version="1.0" encoding="utf-8"?>
<formControlPr xmlns="http://schemas.microsoft.com/office/spreadsheetml/2009/9/main" objectType="CheckBox" fmlaLink="$M$56" lockText="1" noThreeD="1"/>
</file>

<file path=xl/ctrlProps/ctrlProp75.xml><?xml version="1.0" encoding="utf-8"?>
<formControlPr xmlns="http://schemas.microsoft.com/office/spreadsheetml/2009/9/main" objectType="CheckBox" fmlaLink="$M$59" lockText="1" noThreeD="1"/>
</file>

<file path=xl/ctrlProps/ctrlProp76.xml><?xml version="1.0" encoding="utf-8"?>
<formControlPr xmlns="http://schemas.microsoft.com/office/spreadsheetml/2009/9/main" objectType="CheckBox" fmlaLink="$M$62" lockText="1" noThreeD="1"/>
</file>

<file path=xl/ctrlProps/ctrlProp77.xml><?xml version="1.0" encoding="utf-8"?>
<formControlPr xmlns="http://schemas.microsoft.com/office/spreadsheetml/2009/9/main" objectType="CheckBox" fmlaLink="$M$68" lockText="1" noThreeD="1"/>
</file>

<file path=xl/ctrlProps/ctrlProp78.xml><?xml version="1.0" encoding="utf-8"?>
<formControlPr xmlns="http://schemas.microsoft.com/office/spreadsheetml/2009/9/main" objectType="CheckBox" fmlaLink="$M$73" lockText="1" noThreeD="1"/>
</file>

<file path=xl/ctrlProps/ctrlProp79.xml><?xml version="1.0" encoding="utf-8"?>
<formControlPr xmlns="http://schemas.microsoft.com/office/spreadsheetml/2009/9/main" objectType="CheckBox" fmlaLink="$M$75" lockText="1" noThreeD="1"/>
</file>

<file path=xl/ctrlProps/ctrlProp80.xml><?xml version="1.0" encoding="utf-8"?>
<formControlPr xmlns="http://schemas.microsoft.com/office/spreadsheetml/2009/9/main" objectType="CheckBox" fmlaLink="$M$80" lockText="1" noThreeD="1"/>
</file>

<file path=xl/ctrlProps/ctrlProp81.xml><?xml version="1.0" encoding="utf-8"?>
<formControlPr xmlns="http://schemas.microsoft.com/office/spreadsheetml/2009/9/main" objectType="CheckBox" fmlaLink="$M$83" lockText="1" noThreeD="1"/>
</file>

<file path=xl/ctrlProps/ctrlProp82.xml><?xml version="1.0" encoding="utf-8"?>
<formControlPr xmlns="http://schemas.microsoft.com/office/spreadsheetml/2009/9/main" objectType="CheckBox" fmlaLink="$M$86" lockText="1" noThreeD="1"/>
</file>

<file path=xl/ctrlProps/ctrlProp83.xml><?xml version="1.0" encoding="utf-8"?>
<formControlPr xmlns="http://schemas.microsoft.com/office/spreadsheetml/2009/9/main" objectType="CheckBox" fmlaLink="$M$89" lockText="1" noThreeD="1"/>
</file>

<file path=xl/ctrlProps/ctrlProp84.xml><?xml version="1.0" encoding="utf-8"?>
<formControlPr xmlns="http://schemas.microsoft.com/office/spreadsheetml/2009/9/main" objectType="CheckBox" fmlaLink="$M$118" lockText="1" noThreeD="1"/>
</file>

<file path=xl/ctrlProps/ctrlProp85.xml><?xml version="1.0" encoding="utf-8"?>
<formControlPr xmlns="http://schemas.microsoft.com/office/spreadsheetml/2009/9/main" objectType="CheckBox" fmlaLink="$M$120" lockText="1" noThreeD="1"/>
</file>

<file path=xl/ctrlProps/ctrlProp86.xml><?xml version="1.0" encoding="utf-8"?>
<formControlPr xmlns="http://schemas.microsoft.com/office/spreadsheetml/2009/9/main" objectType="CheckBox" checked="Checked" fmlaLink="$M$125" lockText="1" noThreeD="1"/>
</file>

<file path=xl/ctrlProps/ctrlProp87.xml><?xml version="1.0" encoding="utf-8"?>
<formControlPr xmlns="http://schemas.microsoft.com/office/spreadsheetml/2009/9/main" objectType="CheckBox" fmlaLink="$M$41" lockText="1" noThreeD="1"/>
</file>

<file path=xl/ctrlProps/ctrlProp88.xml><?xml version="1.0" encoding="utf-8"?>
<formControlPr xmlns="http://schemas.microsoft.com/office/spreadsheetml/2009/9/main" objectType="CheckBox" fmlaLink="$M$43" lockText="1" noThreeD="1"/>
</file>

<file path=xl/ctrlProps/ctrlProp89.xml><?xml version="1.0" encoding="utf-8"?>
<formControlPr xmlns="http://schemas.microsoft.com/office/spreadsheetml/2009/9/main" objectType="CheckBox" fmlaLink="$M$98" lockText="1" noThreeD="1"/>
</file>

<file path=xl/ctrlProps/ctrlProp90.xml><?xml version="1.0" encoding="utf-8"?>
<formControlPr xmlns="http://schemas.microsoft.com/office/spreadsheetml/2009/9/main" objectType="CheckBox" fmlaLink="$M$101" lockText="1" noThreeD="1"/>
</file>

<file path=xl/ctrlProps/ctrlProp91.xml><?xml version="1.0" encoding="utf-8"?>
<formControlPr xmlns="http://schemas.microsoft.com/office/spreadsheetml/2009/9/main" objectType="CheckBox" fmlaLink="$M$104" lockText="1" noThreeD="1"/>
</file>

<file path=xl/ctrlProps/ctrlProp92.xml><?xml version="1.0" encoding="utf-8"?>
<formControlPr xmlns="http://schemas.microsoft.com/office/spreadsheetml/2009/9/main" objectType="CheckBox" fmlaLink="$M$107" lockText="1" noThreeD="1"/>
</file>

<file path=xl/ctrlProps/ctrlProp93.xml><?xml version="1.0" encoding="utf-8"?>
<formControlPr xmlns="http://schemas.microsoft.com/office/spreadsheetml/2009/9/main" objectType="CheckBox" fmlaLink="$M$116" lockText="1" noThreeD="1"/>
</file>

<file path=xl/ctrlProps/ctrlProp94.xml><?xml version="1.0" encoding="utf-8"?>
<formControlPr xmlns="http://schemas.microsoft.com/office/spreadsheetml/2009/9/main" objectType="CheckBox" fmlaLink="$M$137" lockText="1" noThreeD="1"/>
</file>

<file path=xl/ctrlProps/ctrlProp95.xml><?xml version="1.0" encoding="utf-8"?>
<formControlPr xmlns="http://schemas.microsoft.com/office/spreadsheetml/2009/9/main" objectType="CheckBox" fmlaLink="$M$140" lockText="1" noThreeD="1"/>
</file>

<file path=xl/ctrlProps/ctrlProp96.xml><?xml version="1.0" encoding="utf-8"?>
<formControlPr xmlns="http://schemas.microsoft.com/office/spreadsheetml/2009/9/main" objectType="CheckBox" fmlaLink="$M$160" lockText="1" noThreeD="1"/>
</file>

<file path=xl/ctrlProps/ctrlProp97.xml><?xml version="1.0" encoding="utf-8"?>
<formControlPr xmlns="http://schemas.microsoft.com/office/spreadsheetml/2009/9/main" objectType="CheckBox" checked="Checked" fmlaLink="$M$155" lockText="1" noThreeD="1"/>
</file>

<file path=xl/ctrlProps/ctrlProp98.xml><?xml version="1.0" encoding="utf-8"?>
<formControlPr xmlns="http://schemas.microsoft.com/office/spreadsheetml/2009/9/main" objectType="CheckBox" fmlaLink="$M$162" lockText="1" noThreeD="1"/>
</file>

<file path=xl/ctrlProps/ctrlProp99.xml><?xml version="1.0" encoding="utf-8"?>
<formControlPr xmlns="http://schemas.microsoft.com/office/spreadsheetml/2009/9/main" objectType="CheckBox" fmlaLink="$M$26" lockText="1" noThreeD="1"/>
</file>

<file path=xl/ctrlProps/ctrlProp100.xml><?xml version="1.0" encoding="utf-8"?>
<formControlPr xmlns="http://schemas.microsoft.com/office/spreadsheetml/2009/9/main" objectType="CheckBox" fmlaLink="$M$29" lockText="1" noThreeD="1"/>
</file>

<file path=xl/ctrlProps/ctrlProp101.xml><?xml version="1.0" encoding="utf-8"?>
<formControlPr xmlns="http://schemas.microsoft.com/office/spreadsheetml/2009/9/main" objectType="CheckBox" fmlaLink="$M$32" lockText="1" noThreeD="1"/>
</file>

<file path=xl/ctrlProps/ctrlProp102.xml><?xml version="1.0" encoding="utf-8"?>
<formControlPr xmlns="http://schemas.microsoft.com/office/spreadsheetml/2009/9/main" objectType="CheckBox" fmlaLink="$M$35" lockText="1" noThreeD="1"/>
</file>

<file path=xl/ctrlProps/ctrlProp103.xml><?xml version="1.0" encoding="utf-8"?>
<formControlPr xmlns="http://schemas.microsoft.com/office/spreadsheetml/2009/9/main" objectType="CheckBox" fmlaLink="$M$38" lockText="1" noThreeD="1"/>
</file>

<file path=xl/ctrlProps/ctrlProp104.xml><?xml version="1.0" encoding="utf-8"?>
<formControlPr xmlns="http://schemas.microsoft.com/office/spreadsheetml/2009/9/main" objectType="CheckBox" fmlaLink="$M$65" lockText="1" noThreeD="1"/>
</file>

<file path=xl/ctrlProps/ctrlProp105.xml><?xml version="1.0" encoding="utf-8"?>
<formControlPr xmlns="http://schemas.microsoft.com/office/spreadsheetml/2009/9/main" objectType="CheckBox" fmlaLink="$M$71" lockText="1" noThreeD="1"/>
</file>

<file path=xl/ctrlProps/ctrlProp106.xml><?xml version="1.0" encoding="utf-8"?>
<formControlPr xmlns="http://schemas.microsoft.com/office/spreadsheetml/2009/9/main" objectType="CheckBox" fmlaLink="$M$92" lockText="1" noThreeD="1"/>
</file>

<file path=xl/ctrlProps/ctrlProp107.xml><?xml version="1.0" encoding="utf-8"?>
<formControlPr xmlns="http://schemas.microsoft.com/office/spreadsheetml/2009/9/main" objectType="CheckBox" fmlaLink="$M$95" lockText="1" noThreeD="1"/>
</file>

<file path=xl/ctrlProps/ctrlProp108.xml><?xml version="1.0" encoding="utf-8"?>
<formControlPr xmlns="http://schemas.microsoft.com/office/spreadsheetml/2009/9/main" objectType="CheckBox" fmlaLink="$M$110" lockText="1" noThreeD="1"/>
</file>

<file path=xl/ctrlProps/ctrlProp109.xml><?xml version="1.0" encoding="utf-8"?>
<formControlPr xmlns="http://schemas.microsoft.com/office/spreadsheetml/2009/9/main" objectType="CheckBox" fmlaLink="$M$113" lockText="1" noThreeD="1"/>
</file>

<file path=xl/ctrlProps/ctrlProp110.xml><?xml version="1.0" encoding="utf-8"?>
<formControlPr xmlns="http://schemas.microsoft.com/office/spreadsheetml/2009/9/main" objectType="CheckBox" fmlaLink="$M$143" lockText="1" noThreeD="1"/>
</file>

<file path=xl/ctrlProps/ctrlProp111.xml><?xml version="1.0" encoding="utf-8"?>
<formControlPr xmlns="http://schemas.microsoft.com/office/spreadsheetml/2009/9/main" objectType="CheckBox" fmlaLink="$M$146" lockText="1" noThreeD="1"/>
</file>

<file path=xl/ctrlProps/ctrlProp112.xml><?xml version="1.0" encoding="utf-8"?>
<formControlPr xmlns="http://schemas.microsoft.com/office/spreadsheetml/2009/9/main" objectType="CheckBox" fmlaLink="$M$149" lockText="1" noThreeD="1"/>
</file>

<file path=xl/ctrlProps/ctrlProp113.xml><?xml version="1.0" encoding="utf-8"?>
<formControlPr xmlns="http://schemas.microsoft.com/office/spreadsheetml/2009/9/main" objectType="CheckBox" fmlaLink="$M$158" lockText="1" noThreeD="1"/>
</file>

<file path=xl/ctrlProps/ctrlProp114.xml><?xml version="1.0" encoding="utf-8"?>
<formControlPr xmlns="http://schemas.microsoft.com/office/spreadsheetml/2009/9/main" objectType="CheckBox" fmlaLink="$M$152" lockText="1" noThreeD="1"/>
</file>

<file path=xl/ctrlProps/ctrlProp115.xml><?xml version="1.0" encoding="utf-8"?>
<formControlPr xmlns="http://schemas.microsoft.com/office/spreadsheetml/2009/9/main" objectType="CheckBox" fmlaLink="$M$128" lockText="1" noThreeD="1"/>
</file>

<file path=xl/ctrlProps/ctrlProp116.xml><?xml version="1.0" encoding="utf-8"?>
<formControlPr xmlns="http://schemas.microsoft.com/office/spreadsheetml/2009/9/main" objectType="CheckBox" fmlaLink="$M$131" lockText="1" noThreeD="1"/>
</file>

<file path=xl/ctrlProps/ctrlProp117.xml><?xml version="1.0" encoding="utf-8"?>
<formControlPr xmlns="http://schemas.microsoft.com/office/spreadsheetml/2009/9/main" objectType="CheckBox" fmlaLink="$M$134" lockText="1" noThreeD="1"/>
</file>

<file path=xl/ctrlProps/ctrlProp118.xml><?xml version="1.0" encoding="utf-8"?>
<formControlPr xmlns="http://schemas.microsoft.com/office/spreadsheetml/2009/9/main" objectType="CheckBox" fmlaLink="$L$56" lockText="1" noThreeD="1"/>
</file>

<file path=xl/ctrlProps/ctrlProp119.xml><?xml version="1.0" encoding="utf-8"?>
<formControlPr xmlns="http://schemas.microsoft.com/office/spreadsheetml/2009/9/main" objectType="CheckBox" fmlaLink="$L$27" lockText="1" noThreeD="1"/>
</file>

<file path=xl/ctrlProps/ctrlProp120.xml><?xml version="1.0" encoding="utf-8"?>
<formControlPr xmlns="http://schemas.microsoft.com/office/spreadsheetml/2009/9/main" objectType="CheckBox" fmlaLink="L32" lockText="1" noThreeD="1"/>
</file>

<file path=xl/ctrlProps/ctrlProp121.xml><?xml version="1.0" encoding="utf-8"?>
<formControlPr xmlns="http://schemas.microsoft.com/office/spreadsheetml/2009/9/main" objectType="CheckBox" checked="Checked" fmlaLink="L72" lockText="1" noThreeD="1"/>
</file>

<file path=xl/ctrlProps/ctrlProp122.xml><?xml version="1.0" encoding="utf-8"?>
<formControlPr xmlns="http://schemas.microsoft.com/office/spreadsheetml/2009/9/main" objectType="CheckBox" checked="Checked" fmlaLink="L73" lockText="1" noThreeD="1"/>
</file>

<file path=xl/ctrlProps/ctrlProp123.xml><?xml version="1.0" encoding="utf-8"?>
<formControlPr xmlns="http://schemas.microsoft.com/office/spreadsheetml/2009/9/main" objectType="CheckBox" checked="Checked" fmlaLink="L74" lockText="1" noThreeD="1"/>
</file>

<file path=xl/ctrlProps/ctrlProp124.xml><?xml version="1.0" encoding="utf-8"?>
<formControlPr xmlns="http://schemas.microsoft.com/office/spreadsheetml/2009/9/main" objectType="CheckBox" fmlaLink="L61" lockText="1" noThreeD="1"/>
</file>

<file path=xl/ctrlProps/ctrlProp125.xml><?xml version="1.0" encoding="utf-8"?>
<formControlPr xmlns="http://schemas.microsoft.com/office/spreadsheetml/2009/9/main" objectType="CheckBox" fmlaLink="L62" lockText="1" noThreeD="1"/>
</file>

<file path=xl/ctrlProps/ctrlProp126.xml><?xml version="1.0" encoding="utf-8"?>
<formControlPr xmlns="http://schemas.microsoft.com/office/spreadsheetml/2009/9/main" objectType="CheckBox" fmlaLink="$L$58" lockText="1" noThreeD="1"/>
</file>

<file path=xl/ctrlProps/ctrlProp127.xml><?xml version="1.0" encoding="utf-8"?>
<formControlPr xmlns="http://schemas.microsoft.com/office/spreadsheetml/2009/9/main" objectType="CheckBox" checked="Checked" fmlaLink="$L$17" lockText="1" noThreeD="1"/>
</file>

<file path=xl/ctrlProps/ctrlProp128.xml><?xml version="1.0" encoding="utf-8"?>
<formControlPr xmlns="http://schemas.microsoft.com/office/spreadsheetml/2009/9/main" objectType="CheckBox" fmlaLink="$L$89" lockText="1" noThreeD="1"/>
</file>

<file path=xl/ctrlProps/ctrlProp129.xml><?xml version="1.0" encoding="utf-8"?>
<formControlPr xmlns="http://schemas.microsoft.com/office/spreadsheetml/2009/9/main" objectType="CheckBox" fmlaLink="$L$18" lockText="1" noThreeD="1"/>
</file>

<file path=xl/ctrlProps/ctrlProp130.xml><?xml version="1.0" encoding="utf-8"?>
<formControlPr xmlns="http://schemas.microsoft.com/office/spreadsheetml/2009/9/main" objectType="CheckBox" checked="Checked" fmlaLink="$L$55" lockText="1" noThreeD="1"/>
</file>

<file path=xl/ctrlProps/ctrlProp131.xml><?xml version="1.0" encoding="utf-8"?>
<formControlPr xmlns="http://schemas.microsoft.com/office/spreadsheetml/2009/9/main" objectType="CheckBox" fmlaLink="L79" lockText="1" noThreeD="1"/>
</file>

<file path=xl/ctrlProps/ctrlProp132.xml><?xml version="1.0" encoding="utf-8"?>
<formControlPr xmlns="http://schemas.microsoft.com/office/spreadsheetml/2009/9/main" objectType="CheckBox" fmlaLink="L78" lockText="1" noThreeD="1"/>
</file>

<file path=xl/ctrlProps/ctrlProp133.xml><?xml version="1.0" encoding="utf-8"?>
<formControlPr xmlns="http://schemas.microsoft.com/office/spreadsheetml/2009/9/main" objectType="CheckBox" fmlaLink="L59" lockText="1" noThreeD="1"/>
</file>

<file path=xl/ctrlProps/ctrlProp134.xml><?xml version="1.0" encoding="utf-8"?>
<formControlPr xmlns="http://schemas.microsoft.com/office/spreadsheetml/2009/9/main" objectType="CheckBox" fmlaLink="$L$57" lockText="1" noThreeD="1"/>
</file>

<file path=xl/ctrlProps/ctrlProp135.xml><?xml version="1.0" encoding="utf-8"?>
<formControlPr xmlns="http://schemas.microsoft.com/office/spreadsheetml/2009/9/main" objectType="CheckBox" fmlaLink="$K$19" lockText="1" noThreeD="1"/>
</file>

<file path=xl/ctrlProps/ctrlProp136.xml><?xml version="1.0" encoding="utf-8"?>
<formControlPr xmlns="http://schemas.microsoft.com/office/spreadsheetml/2009/9/main" objectType="CheckBox" fmlaLink="$K$20" lockText="1" noThreeD="1"/>
</file>

<file path=xl/ctrlProps/ctrlProp137.xml><?xml version="1.0" encoding="utf-8"?>
<formControlPr xmlns="http://schemas.microsoft.com/office/spreadsheetml/2009/9/main" objectType="CheckBox" fmlaLink="$K$21" lockText="1" noThreeD="1"/>
</file>

<file path=xl/ctrlProps/ctrlProp138.xml><?xml version="1.0" encoding="utf-8"?>
<formControlPr xmlns="http://schemas.microsoft.com/office/spreadsheetml/2009/9/main" objectType="CheckBox" fmlaLink="$K$22" lockText="1" noThreeD="1"/>
</file>

<file path=xl/ctrlProps/ctrlProp139.xml><?xml version="1.0" encoding="utf-8"?>
<formControlPr xmlns="http://schemas.microsoft.com/office/spreadsheetml/2009/9/main" objectType="CheckBox" fmlaLink="$K$24" lockText="1" noThreeD="1"/>
</file>

<file path=xl/ctrlProps/ctrlProp140.xml><?xml version="1.0" encoding="utf-8"?>
<formControlPr xmlns="http://schemas.microsoft.com/office/spreadsheetml/2009/9/main" objectType="CheckBox" fmlaLink="$K$25" lockText="1" noThreeD="1"/>
</file>

<file path=xl/ctrlProps/ctrlProp141.xml><?xml version="1.0" encoding="utf-8"?>
<formControlPr xmlns="http://schemas.microsoft.com/office/spreadsheetml/2009/9/main" objectType="CheckBox" fmlaLink="$K$27" lockText="1" noThreeD="1"/>
</file>

<file path=xl/ctrlProps/ctrlProp142.xml><?xml version="1.0" encoding="utf-8"?>
<formControlPr xmlns="http://schemas.microsoft.com/office/spreadsheetml/2009/9/main" objectType="CheckBox" fmlaLink="$K$28" lockText="1" noThreeD="1"/>
</file>

<file path=xl/ctrlProps/ctrlProp143.xml><?xml version="1.0" encoding="utf-8"?>
<formControlPr xmlns="http://schemas.microsoft.com/office/spreadsheetml/2009/9/main" objectType="CheckBox" fmlaLink="$K$30" lockText="1" noThreeD="1"/>
</file>

<file path=xl/ctrlProps/ctrlProp144.xml><?xml version="1.0" encoding="utf-8"?>
<formControlPr xmlns="http://schemas.microsoft.com/office/spreadsheetml/2009/9/main" objectType="CheckBox" fmlaLink="$K$3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0</xdr:colOff>
          <xdr:row>13</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0</xdr:colOff>
          <xdr:row>14</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0</xdr:colOff>
          <xdr:row>19</xdr:row>
          <xdr:rowOff>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0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21</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0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12</xdr:row>
          <xdr:rowOff>12700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222250</xdr:rowOff>
        </xdr:from>
        <xdr:to>
          <xdr:col>3</xdr:col>
          <xdr:colOff>0</xdr:colOff>
          <xdr:row>13</xdr:row>
          <xdr:rowOff>12700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0</xdr:colOff>
          <xdr:row>11</xdr:row>
          <xdr:rowOff>12700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12700</xdr:rowOff>
        </xdr:to>
        <xdr:sp macro="" textlink="">
          <xdr:nvSpPr>
            <xdr:cNvPr id="20485" name="Check Box 5" descr="3 Fahrstreifen"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0</xdr:colOff>
          <xdr:row>15</xdr:row>
          <xdr:rowOff>12700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19</xdr:row>
          <xdr:rowOff>12700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3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12700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3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0</xdr:colOff>
          <xdr:row>42</xdr:row>
          <xdr:rowOff>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3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12700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3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0</xdr:colOff>
          <xdr:row>51</xdr:row>
          <xdr:rowOff>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3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0</xdr:colOff>
          <xdr:row>69</xdr:row>
          <xdr:rowOff>12700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3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0</xdr:colOff>
          <xdr:row>83</xdr:row>
          <xdr:rowOff>12700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3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0</xdr:colOff>
          <xdr:row>87</xdr:row>
          <xdr:rowOff>190500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3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0</xdr:rowOff>
        </xdr:from>
        <xdr:to>
          <xdr:col>2</xdr:col>
          <xdr:colOff>0</xdr:colOff>
          <xdr:row>106</xdr:row>
          <xdr:rowOff>12700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3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0</xdr:rowOff>
        </xdr:from>
        <xdr:to>
          <xdr:col>2</xdr:col>
          <xdr:colOff>0</xdr:colOff>
          <xdr:row>109</xdr:row>
          <xdr:rowOff>12700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3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2</xdr:col>
          <xdr:colOff>0</xdr:colOff>
          <xdr:row>114</xdr:row>
          <xdr:rowOff>12700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3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2</xdr:col>
          <xdr:colOff>0</xdr:colOff>
          <xdr:row>117</xdr:row>
          <xdr:rowOff>12700</xdr:rowOff>
        </xdr:to>
        <xdr:sp macro="" textlink="">
          <xdr:nvSpPr>
            <xdr:cNvPr id="53270" name="Check Box 22" descr="3 Fahrstreifen" hidden="1">
              <a:extLst>
                <a:ext uri="{63B3BB69-23CF-44E3-9099-C40C66FF867C}">
                  <a14:compatExt spid="_x0000_s53270"/>
                </a:ext>
                <a:ext uri="{FF2B5EF4-FFF2-40B4-BE49-F238E27FC236}">
                  <a16:creationId xmlns:a16="http://schemas.microsoft.com/office/drawing/2014/main" id="{00000000-0008-0000-0300-00001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2</xdr:col>
          <xdr:colOff>0</xdr:colOff>
          <xdr:row>142</xdr:row>
          <xdr:rowOff>12700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3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144</xdr:row>
          <xdr:rowOff>0</xdr:rowOff>
        </xdr:from>
        <xdr:to>
          <xdr:col>2</xdr:col>
          <xdr:colOff>0</xdr:colOff>
          <xdr:row>145</xdr:row>
          <xdr:rowOff>12700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3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153</xdr:row>
          <xdr:rowOff>0</xdr:rowOff>
        </xdr:from>
        <xdr:to>
          <xdr:col>2</xdr:col>
          <xdr:colOff>0</xdr:colOff>
          <xdr:row>154</xdr:row>
          <xdr:rowOff>12700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3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0</xdr:rowOff>
        </xdr:from>
        <xdr:to>
          <xdr:col>2</xdr:col>
          <xdr:colOff>0</xdr:colOff>
          <xdr:row>163</xdr:row>
          <xdr:rowOff>12700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3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168</xdr:row>
          <xdr:rowOff>0</xdr:rowOff>
        </xdr:from>
        <xdr:to>
          <xdr:col>2</xdr:col>
          <xdr:colOff>0</xdr:colOff>
          <xdr:row>169</xdr:row>
          <xdr:rowOff>12700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3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122</xdr:row>
          <xdr:rowOff>0</xdr:rowOff>
        </xdr:from>
        <xdr:to>
          <xdr:col>2</xdr:col>
          <xdr:colOff>0</xdr:colOff>
          <xdr:row>122</xdr:row>
          <xdr:rowOff>209550</xdr:rowOff>
        </xdr:to>
        <xdr:sp macro="" textlink="">
          <xdr:nvSpPr>
            <xdr:cNvPr id="53309" name="Check Box 61" hidden="1">
              <a:extLst>
                <a:ext uri="{63B3BB69-23CF-44E3-9099-C40C66FF867C}">
                  <a14:compatExt spid="_x0000_s53309"/>
                </a:ext>
                <a:ext uri="{FF2B5EF4-FFF2-40B4-BE49-F238E27FC236}">
                  <a16:creationId xmlns:a16="http://schemas.microsoft.com/office/drawing/2014/main" id="{00000000-0008-0000-0300-00003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0</xdr:colOff>
          <xdr:row>79</xdr:row>
          <xdr:rowOff>12700</xdr:rowOff>
        </xdr:to>
        <xdr:sp macro="" textlink="">
          <xdr:nvSpPr>
            <xdr:cNvPr id="53310" name="Check Box 62" descr="3 Fahrstreifen" hidden="1">
              <a:extLst>
                <a:ext uri="{63B3BB69-23CF-44E3-9099-C40C66FF867C}">
                  <a14:compatExt spid="_x0000_s53310"/>
                </a:ext>
                <a:ext uri="{FF2B5EF4-FFF2-40B4-BE49-F238E27FC236}">
                  <a16:creationId xmlns:a16="http://schemas.microsoft.com/office/drawing/2014/main" id="{00000000-0008-0000-03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0</xdr:rowOff>
        </xdr:from>
        <xdr:to>
          <xdr:col>2</xdr:col>
          <xdr:colOff>12700</xdr:colOff>
          <xdr:row>13</xdr:row>
          <xdr:rowOff>0</xdr:rowOff>
        </xdr:to>
        <xdr:sp macro="" textlink="">
          <xdr:nvSpPr>
            <xdr:cNvPr id="53322" name="Check Box 74" hidden="1">
              <a:extLst>
                <a:ext uri="{63B3BB69-23CF-44E3-9099-C40C66FF867C}">
                  <a14:compatExt spid="_x0000_s53322"/>
                </a:ext>
                <a:ext uri="{FF2B5EF4-FFF2-40B4-BE49-F238E27FC236}">
                  <a16:creationId xmlns:a16="http://schemas.microsoft.com/office/drawing/2014/main" id="{00000000-0008-0000-0300-00004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0</xdr:rowOff>
        </xdr:from>
        <xdr:to>
          <xdr:col>2</xdr:col>
          <xdr:colOff>12700</xdr:colOff>
          <xdr:row>14</xdr:row>
          <xdr:rowOff>0</xdr:rowOff>
        </xdr:to>
        <xdr:sp macro="" textlink="">
          <xdr:nvSpPr>
            <xdr:cNvPr id="53324" name="Check Box 76" hidden="1">
              <a:extLst>
                <a:ext uri="{63B3BB69-23CF-44E3-9099-C40C66FF867C}">
                  <a14:compatExt spid="_x0000_s53324"/>
                </a:ext>
                <a:ext uri="{FF2B5EF4-FFF2-40B4-BE49-F238E27FC236}">
                  <a16:creationId xmlns:a16="http://schemas.microsoft.com/office/drawing/2014/main" id="{00000000-0008-0000-0300-00004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33</xdr:row>
          <xdr:rowOff>12700</xdr:rowOff>
        </xdr:to>
        <xdr:sp macro="" textlink="">
          <xdr:nvSpPr>
            <xdr:cNvPr id="53327" name="Check Box 79" hidden="1">
              <a:extLst>
                <a:ext uri="{63B3BB69-23CF-44E3-9099-C40C66FF867C}">
                  <a14:compatExt spid="_x0000_s53327"/>
                </a:ext>
                <a:ext uri="{FF2B5EF4-FFF2-40B4-BE49-F238E27FC236}">
                  <a16:creationId xmlns:a16="http://schemas.microsoft.com/office/drawing/2014/main" id="{00000000-0008-0000-0300-00004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147</xdr:row>
          <xdr:rowOff>0</xdr:rowOff>
        </xdr:from>
        <xdr:to>
          <xdr:col>2</xdr:col>
          <xdr:colOff>0</xdr:colOff>
          <xdr:row>148</xdr:row>
          <xdr:rowOff>12700</xdr:rowOff>
        </xdr:to>
        <xdr:sp macro="" textlink="">
          <xdr:nvSpPr>
            <xdr:cNvPr id="53329" name="Check Box 81" hidden="1">
              <a:extLst>
                <a:ext uri="{63B3BB69-23CF-44E3-9099-C40C66FF867C}">
                  <a14:compatExt spid="_x0000_s53329"/>
                </a:ext>
                <a:ext uri="{FF2B5EF4-FFF2-40B4-BE49-F238E27FC236}">
                  <a16:creationId xmlns:a16="http://schemas.microsoft.com/office/drawing/2014/main" id="{00000000-0008-0000-0300-00005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150</xdr:row>
          <xdr:rowOff>0</xdr:rowOff>
        </xdr:from>
        <xdr:to>
          <xdr:col>2</xdr:col>
          <xdr:colOff>0</xdr:colOff>
          <xdr:row>151</xdr:row>
          <xdr:rowOff>12700</xdr:rowOff>
        </xdr:to>
        <xdr:sp macro="" textlink="">
          <xdr:nvSpPr>
            <xdr:cNvPr id="53330" name="Check Box 82" hidden="1">
              <a:extLst>
                <a:ext uri="{63B3BB69-23CF-44E3-9099-C40C66FF867C}">
                  <a14:compatExt spid="_x0000_s53330"/>
                </a:ext>
                <a:ext uri="{FF2B5EF4-FFF2-40B4-BE49-F238E27FC236}">
                  <a16:creationId xmlns:a16="http://schemas.microsoft.com/office/drawing/2014/main" id="{00000000-0008-0000-0300-00005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12700</xdr:rowOff>
        </xdr:to>
        <xdr:sp macro="" textlink="">
          <xdr:nvSpPr>
            <xdr:cNvPr id="53333" name="Check Box 85" hidden="1">
              <a:extLst>
                <a:ext uri="{63B3BB69-23CF-44E3-9099-C40C66FF867C}">
                  <a14:compatExt spid="_x0000_s53333"/>
                </a:ext>
                <a:ext uri="{FF2B5EF4-FFF2-40B4-BE49-F238E27FC236}">
                  <a16:creationId xmlns:a16="http://schemas.microsoft.com/office/drawing/2014/main" id="{00000000-0008-0000-0300-00005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12700</xdr:rowOff>
        </xdr:to>
        <xdr:sp macro="" textlink="">
          <xdr:nvSpPr>
            <xdr:cNvPr id="53334" name="Check Box 86" hidden="1">
              <a:extLst>
                <a:ext uri="{63B3BB69-23CF-44E3-9099-C40C66FF867C}">
                  <a14:compatExt spid="_x0000_s53334"/>
                </a:ext>
                <a:ext uri="{FF2B5EF4-FFF2-40B4-BE49-F238E27FC236}">
                  <a16:creationId xmlns:a16="http://schemas.microsoft.com/office/drawing/2014/main" id="{00000000-0008-0000-0300-00005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0</xdr:colOff>
          <xdr:row>39</xdr:row>
          <xdr:rowOff>0</xdr:rowOff>
        </xdr:to>
        <xdr:sp macro="" textlink="">
          <xdr:nvSpPr>
            <xdr:cNvPr id="53342" name="Check Box 94" hidden="1">
              <a:extLst>
                <a:ext uri="{63B3BB69-23CF-44E3-9099-C40C66FF867C}">
                  <a14:compatExt spid="_x0000_s53342"/>
                </a:ext>
                <a:ext uri="{FF2B5EF4-FFF2-40B4-BE49-F238E27FC236}">
                  <a16:creationId xmlns:a16="http://schemas.microsoft.com/office/drawing/2014/main" id="{00000000-0008-0000-0300-00005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0</xdr:colOff>
          <xdr:row>91</xdr:row>
          <xdr:rowOff>12700</xdr:rowOff>
        </xdr:to>
        <xdr:sp macro="" textlink="">
          <xdr:nvSpPr>
            <xdr:cNvPr id="53345" name="Check Box 97" hidden="1">
              <a:extLst>
                <a:ext uri="{63B3BB69-23CF-44E3-9099-C40C66FF867C}">
                  <a14:compatExt spid="_x0000_s53345"/>
                </a:ext>
                <a:ext uri="{FF2B5EF4-FFF2-40B4-BE49-F238E27FC236}">
                  <a16:creationId xmlns:a16="http://schemas.microsoft.com/office/drawing/2014/main" id="{00000000-0008-0000-0300-00006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0</xdr:colOff>
          <xdr:row>100</xdr:row>
          <xdr:rowOff>12700</xdr:rowOff>
        </xdr:to>
        <xdr:sp macro="" textlink="">
          <xdr:nvSpPr>
            <xdr:cNvPr id="53346" name="Check Box 98" hidden="1">
              <a:extLst>
                <a:ext uri="{63B3BB69-23CF-44E3-9099-C40C66FF867C}">
                  <a14:compatExt spid="_x0000_s53346"/>
                </a:ext>
                <a:ext uri="{FF2B5EF4-FFF2-40B4-BE49-F238E27FC236}">
                  <a16:creationId xmlns:a16="http://schemas.microsoft.com/office/drawing/2014/main" id="{00000000-0008-0000-0300-00006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0</xdr:rowOff>
        </xdr:from>
        <xdr:to>
          <xdr:col>2</xdr:col>
          <xdr:colOff>0</xdr:colOff>
          <xdr:row>103</xdr:row>
          <xdr:rowOff>12700</xdr:rowOff>
        </xdr:to>
        <xdr:sp macro="" textlink="">
          <xdr:nvSpPr>
            <xdr:cNvPr id="53347" name="Check Box 99" hidden="1">
              <a:extLst>
                <a:ext uri="{63B3BB69-23CF-44E3-9099-C40C66FF867C}">
                  <a14:compatExt spid="_x0000_s53347"/>
                </a:ext>
                <a:ext uri="{FF2B5EF4-FFF2-40B4-BE49-F238E27FC236}">
                  <a16:creationId xmlns:a16="http://schemas.microsoft.com/office/drawing/2014/main" id="{00000000-0008-0000-0300-00006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2</xdr:col>
          <xdr:colOff>0</xdr:colOff>
          <xdr:row>157</xdr:row>
          <xdr:rowOff>12700</xdr:rowOff>
        </xdr:to>
        <xdr:sp macro="" textlink="">
          <xdr:nvSpPr>
            <xdr:cNvPr id="53348" name="Check Box 100" hidden="1">
              <a:extLst>
                <a:ext uri="{63B3BB69-23CF-44E3-9099-C40C66FF867C}">
                  <a14:compatExt spid="_x0000_s53348"/>
                </a:ext>
                <a:ext uri="{FF2B5EF4-FFF2-40B4-BE49-F238E27FC236}">
                  <a16:creationId xmlns:a16="http://schemas.microsoft.com/office/drawing/2014/main" id="{00000000-0008-0000-0300-00006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159</xdr:row>
          <xdr:rowOff>0</xdr:rowOff>
        </xdr:from>
        <xdr:to>
          <xdr:col>2</xdr:col>
          <xdr:colOff>0</xdr:colOff>
          <xdr:row>160</xdr:row>
          <xdr:rowOff>12700</xdr:rowOff>
        </xdr:to>
        <xdr:sp macro="" textlink="">
          <xdr:nvSpPr>
            <xdr:cNvPr id="53349" name="Check Box 101" hidden="1">
              <a:extLst>
                <a:ext uri="{63B3BB69-23CF-44E3-9099-C40C66FF867C}">
                  <a14:compatExt spid="_x0000_s53349"/>
                </a:ext>
                <a:ext uri="{FF2B5EF4-FFF2-40B4-BE49-F238E27FC236}">
                  <a16:creationId xmlns:a16="http://schemas.microsoft.com/office/drawing/2014/main" id="{00000000-0008-0000-0300-00006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0</xdr:colOff>
          <xdr:row>17</xdr:row>
          <xdr:rowOff>12700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4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12700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4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4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12700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4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0</xdr:colOff>
          <xdr:row>49</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4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0</xdr:colOff>
          <xdr:row>67</xdr:row>
          <xdr:rowOff>12700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4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0</xdr:colOff>
          <xdr:row>82</xdr:row>
          <xdr:rowOff>12700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4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0</xdr:colOff>
          <xdr:row>87</xdr:row>
          <xdr:rowOff>190500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4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0</xdr:rowOff>
        </xdr:from>
        <xdr:to>
          <xdr:col>2</xdr:col>
          <xdr:colOff>0</xdr:colOff>
          <xdr:row>110</xdr:row>
          <xdr:rowOff>12700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4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0</xdr:rowOff>
        </xdr:from>
        <xdr:to>
          <xdr:col>2</xdr:col>
          <xdr:colOff>0</xdr:colOff>
          <xdr:row>113</xdr:row>
          <xdr:rowOff>12700</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0400-00000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0</xdr:rowOff>
        </xdr:from>
        <xdr:to>
          <xdr:col>2</xdr:col>
          <xdr:colOff>0</xdr:colOff>
          <xdr:row>119</xdr:row>
          <xdr:rowOff>12700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4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121</xdr:row>
          <xdr:rowOff>0</xdr:rowOff>
        </xdr:from>
        <xdr:to>
          <xdr:col>2</xdr:col>
          <xdr:colOff>0</xdr:colOff>
          <xdr:row>122</xdr:row>
          <xdr:rowOff>12700</xdr:rowOff>
        </xdr:to>
        <xdr:sp macro="" textlink="">
          <xdr:nvSpPr>
            <xdr:cNvPr id="77836" name="Check Box 12" descr="3 Fahrstreifen" hidden="1">
              <a:extLst>
                <a:ext uri="{63B3BB69-23CF-44E3-9099-C40C66FF867C}">
                  <a14:compatExt spid="_x0000_s77836"/>
                </a:ext>
                <a:ext uri="{FF2B5EF4-FFF2-40B4-BE49-F238E27FC236}">
                  <a16:creationId xmlns:a16="http://schemas.microsoft.com/office/drawing/2014/main" id="{00000000-0008-0000-04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127</xdr:row>
          <xdr:rowOff>0</xdr:rowOff>
        </xdr:from>
        <xdr:to>
          <xdr:col>2</xdr:col>
          <xdr:colOff>0</xdr:colOff>
          <xdr:row>127</xdr:row>
          <xdr:rowOff>209550</xdr:rowOff>
        </xdr:to>
        <xdr:sp macro="" textlink="">
          <xdr:nvSpPr>
            <xdr:cNvPr id="77867" name="Check Box 43" hidden="1">
              <a:extLst>
                <a:ext uri="{63B3BB69-23CF-44E3-9099-C40C66FF867C}">
                  <a14:compatExt spid="_x0000_s77867"/>
                </a:ext>
                <a:ext uri="{FF2B5EF4-FFF2-40B4-BE49-F238E27FC236}">
                  <a16:creationId xmlns:a16="http://schemas.microsoft.com/office/drawing/2014/main" id="{00000000-0008-0000-0400-00002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0</xdr:colOff>
          <xdr:row>77</xdr:row>
          <xdr:rowOff>12700</xdr:rowOff>
        </xdr:to>
        <xdr:sp macro="" textlink="">
          <xdr:nvSpPr>
            <xdr:cNvPr id="77868" name="Check Box 44" descr="3 Fahrstreifen" hidden="1">
              <a:extLst>
                <a:ext uri="{63B3BB69-23CF-44E3-9099-C40C66FF867C}">
                  <a14:compatExt spid="_x0000_s77868"/>
                </a:ext>
                <a:ext uri="{FF2B5EF4-FFF2-40B4-BE49-F238E27FC236}">
                  <a16:creationId xmlns:a16="http://schemas.microsoft.com/office/drawing/2014/main" id="{00000000-0008-0000-04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0</xdr:rowOff>
        </xdr:from>
        <xdr:to>
          <xdr:col>2</xdr:col>
          <xdr:colOff>12700</xdr:colOff>
          <xdr:row>13</xdr:row>
          <xdr:rowOff>0</xdr:rowOff>
        </xdr:to>
        <xdr:sp macro="" textlink="">
          <xdr:nvSpPr>
            <xdr:cNvPr id="77869" name="Check Box 45" hidden="1">
              <a:extLst>
                <a:ext uri="{63B3BB69-23CF-44E3-9099-C40C66FF867C}">
                  <a14:compatExt spid="_x0000_s77869"/>
                </a:ext>
                <a:ext uri="{FF2B5EF4-FFF2-40B4-BE49-F238E27FC236}">
                  <a16:creationId xmlns:a16="http://schemas.microsoft.com/office/drawing/2014/main" id="{00000000-0008-0000-0400-00002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0</xdr:rowOff>
        </xdr:from>
        <xdr:to>
          <xdr:col>2</xdr:col>
          <xdr:colOff>12700</xdr:colOff>
          <xdr:row>14</xdr:row>
          <xdr:rowOff>0</xdr:rowOff>
        </xdr:to>
        <xdr:sp macro="" textlink="">
          <xdr:nvSpPr>
            <xdr:cNvPr id="77870" name="Check Box 46" hidden="1">
              <a:extLst>
                <a:ext uri="{63B3BB69-23CF-44E3-9099-C40C66FF867C}">
                  <a14:compatExt spid="_x0000_s77870"/>
                </a:ext>
                <a:ext uri="{FF2B5EF4-FFF2-40B4-BE49-F238E27FC236}">
                  <a16:creationId xmlns:a16="http://schemas.microsoft.com/office/drawing/2014/main" id="{00000000-0008-0000-0400-00002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0</xdr:colOff>
          <xdr:row>31</xdr:row>
          <xdr:rowOff>12700</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0400-00002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12700</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0400-00003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12700</xdr:rowOff>
        </xdr:to>
        <xdr:sp macro="" textlink="">
          <xdr:nvSpPr>
            <xdr:cNvPr id="77876" name="Check Box 52" hidden="1">
              <a:extLst>
                <a:ext uri="{63B3BB69-23CF-44E3-9099-C40C66FF867C}">
                  <a14:compatExt spid="_x0000_s77876"/>
                </a:ext>
                <a:ext uri="{FF2B5EF4-FFF2-40B4-BE49-F238E27FC236}">
                  <a16:creationId xmlns:a16="http://schemas.microsoft.com/office/drawing/2014/main" id="{00000000-0008-0000-0400-00003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0</xdr:colOff>
          <xdr:row>37</xdr:row>
          <xdr:rowOff>0</xdr:rowOff>
        </xdr:to>
        <xdr:sp macro="" textlink="">
          <xdr:nvSpPr>
            <xdr:cNvPr id="77884" name="Check Box 60" hidden="1">
              <a:extLst>
                <a:ext uri="{63B3BB69-23CF-44E3-9099-C40C66FF867C}">
                  <a14:compatExt spid="_x0000_s77884"/>
                </a:ext>
                <a:ext uri="{FF2B5EF4-FFF2-40B4-BE49-F238E27FC236}">
                  <a16:creationId xmlns:a16="http://schemas.microsoft.com/office/drawing/2014/main" id="{00000000-0008-0000-0400-00003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0</xdr:rowOff>
        </xdr:from>
        <xdr:to>
          <xdr:col>2</xdr:col>
          <xdr:colOff>0</xdr:colOff>
          <xdr:row>92</xdr:row>
          <xdr:rowOff>12700</xdr:rowOff>
        </xdr:to>
        <xdr:sp macro="" textlink="">
          <xdr:nvSpPr>
            <xdr:cNvPr id="77885" name="Check Box 61" hidden="1">
              <a:extLst>
                <a:ext uri="{63B3BB69-23CF-44E3-9099-C40C66FF867C}">
                  <a14:compatExt spid="_x0000_s77885"/>
                </a:ext>
                <a:ext uri="{FF2B5EF4-FFF2-40B4-BE49-F238E27FC236}">
                  <a16:creationId xmlns:a16="http://schemas.microsoft.com/office/drawing/2014/main" id="{00000000-0008-0000-0400-00003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101</xdr:row>
          <xdr:rowOff>0</xdr:rowOff>
        </xdr:from>
        <xdr:to>
          <xdr:col>2</xdr:col>
          <xdr:colOff>0</xdr:colOff>
          <xdr:row>102</xdr:row>
          <xdr:rowOff>12700</xdr:rowOff>
        </xdr:to>
        <xdr:sp macro="" textlink="">
          <xdr:nvSpPr>
            <xdr:cNvPr id="77886" name="Check Box 62" hidden="1">
              <a:extLst>
                <a:ext uri="{63B3BB69-23CF-44E3-9099-C40C66FF867C}">
                  <a14:compatExt spid="_x0000_s77886"/>
                </a:ext>
                <a:ext uri="{FF2B5EF4-FFF2-40B4-BE49-F238E27FC236}">
                  <a16:creationId xmlns:a16="http://schemas.microsoft.com/office/drawing/2014/main" id="{00000000-0008-0000-0400-00003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0</xdr:rowOff>
        </xdr:from>
        <xdr:to>
          <xdr:col>2</xdr:col>
          <xdr:colOff>0</xdr:colOff>
          <xdr:row>106</xdr:row>
          <xdr:rowOff>12700</xdr:rowOff>
        </xdr:to>
        <xdr:sp macro="" textlink="">
          <xdr:nvSpPr>
            <xdr:cNvPr id="77887" name="Check Box 63" hidden="1">
              <a:extLst>
                <a:ext uri="{63B3BB69-23CF-44E3-9099-C40C66FF867C}">
                  <a14:compatExt spid="_x0000_s77887"/>
                </a:ext>
                <a:ext uri="{FF2B5EF4-FFF2-40B4-BE49-F238E27FC236}">
                  <a16:creationId xmlns:a16="http://schemas.microsoft.com/office/drawing/2014/main" id="{00000000-0008-0000-0400-00003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0</xdr:colOff>
          <xdr:row>16</xdr:row>
          <xdr:rowOff>209550</xdr:rowOff>
        </xdr:to>
        <xdr:sp macro="" textlink="">
          <xdr:nvSpPr>
            <xdr:cNvPr id="54274" name="Kontrollkästche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209550</xdr:rowOff>
        </xdr:to>
        <xdr:sp macro="" textlink="">
          <xdr:nvSpPr>
            <xdr:cNvPr id="69870" name="Kontrollkästchen 2" hidden="1">
              <a:extLst>
                <a:ext uri="{63B3BB69-23CF-44E3-9099-C40C66FF867C}">
                  <a14:compatExt spid="_x0000_s69870"/>
                </a:ext>
                <a:ext uri="{FF2B5EF4-FFF2-40B4-BE49-F238E27FC236}">
                  <a16:creationId xmlns:a16="http://schemas.microsoft.com/office/drawing/2014/main" id="{00000000-0008-0000-0500-0000E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0</xdr:colOff>
          <xdr:row>19</xdr:row>
          <xdr:rowOff>209550</xdr:rowOff>
        </xdr:to>
        <xdr:sp macro="" textlink="">
          <xdr:nvSpPr>
            <xdr:cNvPr id="69871" name="Kontrollkästchen 2" hidden="1">
              <a:extLst>
                <a:ext uri="{63B3BB69-23CF-44E3-9099-C40C66FF867C}">
                  <a14:compatExt spid="_x0000_s69871"/>
                </a:ext>
                <a:ext uri="{FF2B5EF4-FFF2-40B4-BE49-F238E27FC236}">
                  <a16:creationId xmlns:a16="http://schemas.microsoft.com/office/drawing/2014/main" id="{00000000-0008-0000-0500-0000E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22</xdr:row>
          <xdr:rowOff>209550</xdr:rowOff>
        </xdr:to>
        <xdr:sp macro="" textlink="">
          <xdr:nvSpPr>
            <xdr:cNvPr id="69872" name="Kontrollkästchen 2" hidden="1">
              <a:extLst>
                <a:ext uri="{63B3BB69-23CF-44E3-9099-C40C66FF867C}">
                  <a14:compatExt spid="_x0000_s69872"/>
                </a:ext>
                <a:ext uri="{FF2B5EF4-FFF2-40B4-BE49-F238E27FC236}">
                  <a16:creationId xmlns:a16="http://schemas.microsoft.com/office/drawing/2014/main" id="{00000000-0008-0000-0500-0000F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0</xdr:rowOff>
        </xdr:to>
        <xdr:sp macro="" textlink="">
          <xdr:nvSpPr>
            <xdr:cNvPr id="69873" name="Kontrollkästchen 2" hidden="1">
              <a:extLst>
                <a:ext uri="{63B3BB69-23CF-44E3-9099-C40C66FF867C}">
                  <a14:compatExt spid="_x0000_s69873"/>
                </a:ext>
                <a:ext uri="{FF2B5EF4-FFF2-40B4-BE49-F238E27FC236}">
                  <a16:creationId xmlns:a16="http://schemas.microsoft.com/office/drawing/2014/main" id="{00000000-0008-0000-0500-0000F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0</xdr:colOff>
          <xdr:row>49</xdr:row>
          <xdr:rowOff>209550</xdr:rowOff>
        </xdr:to>
        <xdr:sp macro="" textlink="">
          <xdr:nvSpPr>
            <xdr:cNvPr id="69874" name="Kontrollkästchen 2" hidden="1">
              <a:extLst>
                <a:ext uri="{63B3BB69-23CF-44E3-9099-C40C66FF867C}">
                  <a14:compatExt spid="_x0000_s69874"/>
                </a:ext>
                <a:ext uri="{FF2B5EF4-FFF2-40B4-BE49-F238E27FC236}">
                  <a16:creationId xmlns:a16="http://schemas.microsoft.com/office/drawing/2014/main" id="{00000000-0008-0000-0500-0000F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0</xdr:colOff>
          <xdr:row>53</xdr:row>
          <xdr:rowOff>0</xdr:rowOff>
        </xdr:to>
        <xdr:sp macro="" textlink="">
          <xdr:nvSpPr>
            <xdr:cNvPr id="69875" name="Kontrollkästchen 2" hidden="1">
              <a:extLst>
                <a:ext uri="{63B3BB69-23CF-44E3-9099-C40C66FF867C}">
                  <a14:compatExt spid="_x0000_s69875"/>
                </a:ext>
                <a:ext uri="{FF2B5EF4-FFF2-40B4-BE49-F238E27FC236}">
                  <a16:creationId xmlns:a16="http://schemas.microsoft.com/office/drawing/2014/main" id="{00000000-0008-0000-0500-0000F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0</xdr:colOff>
          <xdr:row>56</xdr:row>
          <xdr:rowOff>0</xdr:rowOff>
        </xdr:to>
        <xdr:sp macro="" textlink="">
          <xdr:nvSpPr>
            <xdr:cNvPr id="69876" name="Kontrollkästchen 2" hidden="1">
              <a:extLst>
                <a:ext uri="{63B3BB69-23CF-44E3-9099-C40C66FF867C}">
                  <a14:compatExt spid="_x0000_s69876"/>
                </a:ext>
                <a:ext uri="{FF2B5EF4-FFF2-40B4-BE49-F238E27FC236}">
                  <a16:creationId xmlns:a16="http://schemas.microsoft.com/office/drawing/2014/main" id="{00000000-0008-0000-0500-0000F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59</xdr:row>
          <xdr:rowOff>0</xdr:rowOff>
        </xdr:to>
        <xdr:sp macro="" textlink="">
          <xdr:nvSpPr>
            <xdr:cNvPr id="69877" name="Kontrollkästchen 2" hidden="1">
              <a:extLst>
                <a:ext uri="{63B3BB69-23CF-44E3-9099-C40C66FF867C}">
                  <a14:compatExt spid="_x0000_s69877"/>
                </a:ext>
                <a:ext uri="{FF2B5EF4-FFF2-40B4-BE49-F238E27FC236}">
                  <a16:creationId xmlns:a16="http://schemas.microsoft.com/office/drawing/2014/main" id="{00000000-0008-0000-0500-0000F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0</xdr:colOff>
          <xdr:row>62</xdr:row>
          <xdr:rowOff>0</xdr:rowOff>
        </xdr:to>
        <xdr:sp macro="" textlink="">
          <xdr:nvSpPr>
            <xdr:cNvPr id="69878" name="Kontrollkästchen 2" hidden="1">
              <a:extLst>
                <a:ext uri="{63B3BB69-23CF-44E3-9099-C40C66FF867C}">
                  <a14:compatExt spid="_x0000_s69878"/>
                </a:ext>
                <a:ext uri="{FF2B5EF4-FFF2-40B4-BE49-F238E27FC236}">
                  <a16:creationId xmlns:a16="http://schemas.microsoft.com/office/drawing/2014/main" id="{00000000-0008-0000-0500-0000F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0</xdr:colOff>
          <xdr:row>68</xdr:row>
          <xdr:rowOff>0</xdr:rowOff>
        </xdr:to>
        <xdr:sp macro="" textlink="">
          <xdr:nvSpPr>
            <xdr:cNvPr id="69879" name="Kontrollkästchen 2" hidden="1">
              <a:extLst>
                <a:ext uri="{63B3BB69-23CF-44E3-9099-C40C66FF867C}">
                  <a14:compatExt spid="_x0000_s69879"/>
                </a:ext>
                <a:ext uri="{FF2B5EF4-FFF2-40B4-BE49-F238E27FC236}">
                  <a16:creationId xmlns:a16="http://schemas.microsoft.com/office/drawing/2014/main" id="{00000000-0008-0000-0500-0000F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0</xdr:colOff>
          <xdr:row>73</xdr:row>
          <xdr:rowOff>0</xdr:rowOff>
        </xdr:to>
        <xdr:sp macro="" textlink="">
          <xdr:nvSpPr>
            <xdr:cNvPr id="69882" name="Kontrollkästchen 2" hidden="1">
              <a:extLst>
                <a:ext uri="{63B3BB69-23CF-44E3-9099-C40C66FF867C}">
                  <a14:compatExt spid="_x0000_s69882"/>
                </a:ext>
                <a:ext uri="{FF2B5EF4-FFF2-40B4-BE49-F238E27FC236}">
                  <a16:creationId xmlns:a16="http://schemas.microsoft.com/office/drawing/2014/main" id="{00000000-0008-0000-0500-0000F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0</xdr:colOff>
          <xdr:row>75</xdr:row>
          <xdr:rowOff>0</xdr:rowOff>
        </xdr:to>
        <xdr:sp macro="" textlink="">
          <xdr:nvSpPr>
            <xdr:cNvPr id="69883" name="Kontrollkästchen 2" hidden="1">
              <a:extLst>
                <a:ext uri="{63B3BB69-23CF-44E3-9099-C40C66FF867C}">
                  <a14:compatExt spid="_x0000_s69883"/>
                </a:ext>
                <a:ext uri="{FF2B5EF4-FFF2-40B4-BE49-F238E27FC236}">
                  <a16:creationId xmlns:a16="http://schemas.microsoft.com/office/drawing/2014/main" id="{00000000-0008-0000-0500-0000F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0</xdr:colOff>
          <xdr:row>79</xdr:row>
          <xdr:rowOff>209550</xdr:rowOff>
        </xdr:to>
        <xdr:sp macro="" textlink="">
          <xdr:nvSpPr>
            <xdr:cNvPr id="69884" name="Kontrollkästchen 2" hidden="1">
              <a:extLst>
                <a:ext uri="{63B3BB69-23CF-44E3-9099-C40C66FF867C}">
                  <a14:compatExt spid="_x0000_s69884"/>
                </a:ext>
                <a:ext uri="{FF2B5EF4-FFF2-40B4-BE49-F238E27FC236}">
                  <a16:creationId xmlns:a16="http://schemas.microsoft.com/office/drawing/2014/main" id="{00000000-0008-0000-0500-0000F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0</xdr:colOff>
          <xdr:row>83</xdr:row>
          <xdr:rowOff>0</xdr:rowOff>
        </xdr:to>
        <xdr:sp macro="" textlink="">
          <xdr:nvSpPr>
            <xdr:cNvPr id="69885" name="Check Box 1277" hidden="1">
              <a:extLst>
                <a:ext uri="{63B3BB69-23CF-44E3-9099-C40C66FF867C}">
                  <a14:compatExt spid="_x0000_s69885"/>
                </a:ext>
                <a:ext uri="{FF2B5EF4-FFF2-40B4-BE49-F238E27FC236}">
                  <a16:creationId xmlns:a16="http://schemas.microsoft.com/office/drawing/2014/main" id="{00000000-0008-0000-0500-0000F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0</xdr:colOff>
          <xdr:row>86</xdr:row>
          <xdr:rowOff>0</xdr:rowOff>
        </xdr:to>
        <xdr:sp macro="" textlink="">
          <xdr:nvSpPr>
            <xdr:cNvPr id="69886" name="Check Box 1278" hidden="1">
              <a:extLst>
                <a:ext uri="{63B3BB69-23CF-44E3-9099-C40C66FF867C}">
                  <a14:compatExt spid="_x0000_s69886"/>
                </a:ext>
                <a:ext uri="{FF2B5EF4-FFF2-40B4-BE49-F238E27FC236}">
                  <a16:creationId xmlns:a16="http://schemas.microsoft.com/office/drawing/2014/main" id="{00000000-0008-0000-0500-0000F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0</xdr:colOff>
          <xdr:row>89</xdr:row>
          <xdr:rowOff>0</xdr:rowOff>
        </xdr:to>
        <xdr:sp macro="" textlink="">
          <xdr:nvSpPr>
            <xdr:cNvPr id="69887" name="Check Box 1279" hidden="1">
              <a:extLst>
                <a:ext uri="{63B3BB69-23CF-44E3-9099-C40C66FF867C}">
                  <a14:compatExt spid="_x0000_s69887"/>
                </a:ext>
                <a:ext uri="{FF2B5EF4-FFF2-40B4-BE49-F238E27FC236}">
                  <a16:creationId xmlns:a16="http://schemas.microsoft.com/office/drawing/2014/main" id="{00000000-0008-0000-0500-0000F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0</xdr:rowOff>
        </xdr:from>
        <xdr:to>
          <xdr:col>2</xdr:col>
          <xdr:colOff>0</xdr:colOff>
          <xdr:row>118</xdr:row>
          <xdr:rowOff>0</xdr:rowOff>
        </xdr:to>
        <xdr:sp macro="" textlink="">
          <xdr:nvSpPr>
            <xdr:cNvPr id="69888" name="Check Box 1280" hidden="1">
              <a:extLst>
                <a:ext uri="{63B3BB69-23CF-44E3-9099-C40C66FF867C}">
                  <a14:compatExt spid="_x0000_s69888"/>
                </a:ext>
                <a:ext uri="{FF2B5EF4-FFF2-40B4-BE49-F238E27FC236}">
                  <a16:creationId xmlns:a16="http://schemas.microsoft.com/office/drawing/2014/main" id="{00000000-0008-0000-0500-000000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0</xdr:rowOff>
        </xdr:from>
        <xdr:to>
          <xdr:col>2</xdr:col>
          <xdr:colOff>0</xdr:colOff>
          <xdr:row>120</xdr:row>
          <xdr:rowOff>0</xdr:rowOff>
        </xdr:to>
        <xdr:sp macro="" textlink="">
          <xdr:nvSpPr>
            <xdr:cNvPr id="69889" name="Check Box 1281" hidden="1">
              <a:extLst>
                <a:ext uri="{63B3BB69-23CF-44E3-9099-C40C66FF867C}">
                  <a14:compatExt spid="_x0000_s69889"/>
                </a:ext>
                <a:ext uri="{FF2B5EF4-FFF2-40B4-BE49-F238E27FC236}">
                  <a16:creationId xmlns:a16="http://schemas.microsoft.com/office/drawing/2014/main" id="{00000000-0008-0000-0500-00000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124</xdr:row>
          <xdr:rowOff>0</xdr:rowOff>
        </xdr:from>
        <xdr:to>
          <xdr:col>2</xdr:col>
          <xdr:colOff>0</xdr:colOff>
          <xdr:row>124</xdr:row>
          <xdr:rowOff>209550</xdr:rowOff>
        </xdr:to>
        <xdr:sp macro="" textlink="">
          <xdr:nvSpPr>
            <xdr:cNvPr id="69899" name="Check Box 1291" hidden="1">
              <a:extLst>
                <a:ext uri="{63B3BB69-23CF-44E3-9099-C40C66FF867C}">
                  <a14:compatExt spid="_x0000_s69899"/>
                </a:ext>
                <a:ext uri="{FF2B5EF4-FFF2-40B4-BE49-F238E27FC236}">
                  <a16:creationId xmlns:a16="http://schemas.microsoft.com/office/drawing/2014/main" id="{00000000-0008-0000-0500-00000B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0</xdr:colOff>
          <xdr:row>41</xdr:row>
          <xdr:rowOff>0</xdr:rowOff>
        </xdr:to>
        <xdr:sp macro="" textlink="">
          <xdr:nvSpPr>
            <xdr:cNvPr id="69932" name="Check Box 1324" hidden="1">
              <a:extLst>
                <a:ext uri="{63B3BB69-23CF-44E3-9099-C40C66FF867C}">
                  <a14:compatExt spid="_x0000_s69932"/>
                </a:ext>
                <a:ext uri="{FF2B5EF4-FFF2-40B4-BE49-F238E27FC236}">
                  <a16:creationId xmlns:a16="http://schemas.microsoft.com/office/drawing/2014/main" id="{00000000-0008-0000-0500-00002C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69933" name="Check Box 1325" hidden="1">
              <a:extLst>
                <a:ext uri="{63B3BB69-23CF-44E3-9099-C40C66FF867C}">
                  <a14:compatExt spid="_x0000_s69933"/>
                </a:ext>
                <a:ext uri="{FF2B5EF4-FFF2-40B4-BE49-F238E27FC236}">
                  <a16:creationId xmlns:a16="http://schemas.microsoft.com/office/drawing/2014/main" id="{00000000-0008-0000-0500-00002D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0</xdr:rowOff>
        </xdr:from>
        <xdr:to>
          <xdr:col>2</xdr:col>
          <xdr:colOff>0</xdr:colOff>
          <xdr:row>98</xdr:row>
          <xdr:rowOff>0</xdr:rowOff>
        </xdr:to>
        <xdr:sp macro="" textlink="">
          <xdr:nvSpPr>
            <xdr:cNvPr id="69936" name="Check Box 1328" hidden="1">
              <a:extLst>
                <a:ext uri="{63B3BB69-23CF-44E3-9099-C40C66FF867C}">
                  <a14:compatExt spid="_x0000_s69936"/>
                </a:ext>
                <a:ext uri="{FF2B5EF4-FFF2-40B4-BE49-F238E27FC236}">
                  <a16:creationId xmlns:a16="http://schemas.microsoft.com/office/drawing/2014/main" id="{00000000-0008-0000-0500-000030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xdr:row>
          <xdr:rowOff>0</xdr:rowOff>
        </xdr:from>
        <xdr:to>
          <xdr:col>2</xdr:col>
          <xdr:colOff>0</xdr:colOff>
          <xdr:row>101</xdr:row>
          <xdr:rowOff>0</xdr:rowOff>
        </xdr:to>
        <xdr:sp macro="" textlink="">
          <xdr:nvSpPr>
            <xdr:cNvPr id="69937" name="Check Box 1329" hidden="1">
              <a:extLst>
                <a:ext uri="{63B3BB69-23CF-44E3-9099-C40C66FF867C}">
                  <a14:compatExt spid="_x0000_s69937"/>
                </a:ext>
                <a:ext uri="{FF2B5EF4-FFF2-40B4-BE49-F238E27FC236}">
                  <a16:creationId xmlns:a16="http://schemas.microsoft.com/office/drawing/2014/main" id="{00000000-0008-0000-0500-00003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0</xdr:rowOff>
        </xdr:from>
        <xdr:to>
          <xdr:col>2</xdr:col>
          <xdr:colOff>0</xdr:colOff>
          <xdr:row>104</xdr:row>
          <xdr:rowOff>0</xdr:rowOff>
        </xdr:to>
        <xdr:sp macro="" textlink="">
          <xdr:nvSpPr>
            <xdr:cNvPr id="69938" name="Check Box 1330" hidden="1">
              <a:extLst>
                <a:ext uri="{63B3BB69-23CF-44E3-9099-C40C66FF867C}">
                  <a14:compatExt spid="_x0000_s69938"/>
                </a:ext>
                <a:ext uri="{FF2B5EF4-FFF2-40B4-BE49-F238E27FC236}">
                  <a16:creationId xmlns:a16="http://schemas.microsoft.com/office/drawing/2014/main" id="{00000000-0008-0000-0500-000032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0</xdr:colOff>
          <xdr:row>107</xdr:row>
          <xdr:rowOff>0</xdr:rowOff>
        </xdr:to>
        <xdr:sp macro="" textlink="">
          <xdr:nvSpPr>
            <xdr:cNvPr id="69939" name="Check Box 1331" hidden="1">
              <a:extLst>
                <a:ext uri="{63B3BB69-23CF-44E3-9099-C40C66FF867C}">
                  <a14:compatExt spid="_x0000_s69939"/>
                </a:ext>
                <a:ext uri="{FF2B5EF4-FFF2-40B4-BE49-F238E27FC236}">
                  <a16:creationId xmlns:a16="http://schemas.microsoft.com/office/drawing/2014/main" id="{00000000-0008-0000-0500-000033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0</xdr:colOff>
          <xdr:row>116</xdr:row>
          <xdr:rowOff>0</xdr:rowOff>
        </xdr:to>
        <xdr:sp macro="" textlink="">
          <xdr:nvSpPr>
            <xdr:cNvPr id="69942" name="Check Box 1334" hidden="1">
              <a:extLst>
                <a:ext uri="{63B3BB69-23CF-44E3-9099-C40C66FF867C}">
                  <a14:compatExt spid="_x0000_s69942"/>
                </a:ext>
                <a:ext uri="{FF2B5EF4-FFF2-40B4-BE49-F238E27FC236}">
                  <a16:creationId xmlns:a16="http://schemas.microsoft.com/office/drawing/2014/main" id="{00000000-0008-0000-0500-000036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136</xdr:row>
          <xdr:rowOff>0</xdr:rowOff>
        </xdr:from>
        <xdr:to>
          <xdr:col>2</xdr:col>
          <xdr:colOff>0</xdr:colOff>
          <xdr:row>137</xdr:row>
          <xdr:rowOff>0</xdr:rowOff>
        </xdr:to>
        <xdr:sp macro="" textlink="">
          <xdr:nvSpPr>
            <xdr:cNvPr id="69943" name="Check Box 1335" hidden="1">
              <a:extLst>
                <a:ext uri="{63B3BB69-23CF-44E3-9099-C40C66FF867C}">
                  <a14:compatExt spid="_x0000_s69943"/>
                </a:ext>
                <a:ext uri="{FF2B5EF4-FFF2-40B4-BE49-F238E27FC236}">
                  <a16:creationId xmlns:a16="http://schemas.microsoft.com/office/drawing/2014/main" id="{00000000-0008-0000-0500-000037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139</xdr:row>
          <xdr:rowOff>0</xdr:rowOff>
        </xdr:from>
        <xdr:to>
          <xdr:col>2</xdr:col>
          <xdr:colOff>0</xdr:colOff>
          <xdr:row>140</xdr:row>
          <xdr:rowOff>0</xdr:rowOff>
        </xdr:to>
        <xdr:sp macro="" textlink="">
          <xdr:nvSpPr>
            <xdr:cNvPr id="69944" name="Check Box 1336" hidden="1">
              <a:extLst>
                <a:ext uri="{63B3BB69-23CF-44E3-9099-C40C66FF867C}">
                  <a14:compatExt spid="_x0000_s69944"/>
                </a:ext>
                <a:ext uri="{FF2B5EF4-FFF2-40B4-BE49-F238E27FC236}">
                  <a16:creationId xmlns:a16="http://schemas.microsoft.com/office/drawing/2014/main" id="{00000000-0008-0000-0500-000038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159</xdr:row>
          <xdr:rowOff>0</xdr:rowOff>
        </xdr:from>
        <xdr:to>
          <xdr:col>2</xdr:col>
          <xdr:colOff>0</xdr:colOff>
          <xdr:row>160</xdr:row>
          <xdr:rowOff>0</xdr:rowOff>
        </xdr:to>
        <xdr:sp macro="" textlink="">
          <xdr:nvSpPr>
            <xdr:cNvPr id="69945" name="Check Box 1337" hidden="1">
              <a:extLst>
                <a:ext uri="{63B3BB69-23CF-44E3-9099-C40C66FF867C}">
                  <a14:compatExt spid="_x0000_s69945"/>
                </a:ext>
                <a:ext uri="{FF2B5EF4-FFF2-40B4-BE49-F238E27FC236}">
                  <a16:creationId xmlns:a16="http://schemas.microsoft.com/office/drawing/2014/main" id="{00000000-0008-0000-0500-000039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154</xdr:row>
          <xdr:rowOff>0</xdr:rowOff>
        </xdr:from>
        <xdr:to>
          <xdr:col>2</xdr:col>
          <xdr:colOff>0</xdr:colOff>
          <xdr:row>155</xdr:row>
          <xdr:rowOff>0</xdr:rowOff>
        </xdr:to>
        <xdr:sp macro="" textlink="">
          <xdr:nvSpPr>
            <xdr:cNvPr id="69947" name="Check Box 1339" hidden="1">
              <a:extLst>
                <a:ext uri="{63B3BB69-23CF-44E3-9099-C40C66FF867C}">
                  <a14:compatExt spid="_x0000_s69947"/>
                </a:ext>
                <a:ext uri="{FF2B5EF4-FFF2-40B4-BE49-F238E27FC236}">
                  <a16:creationId xmlns:a16="http://schemas.microsoft.com/office/drawing/2014/main" id="{00000000-0008-0000-0500-00003B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161</xdr:row>
          <xdr:rowOff>0</xdr:rowOff>
        </xdr:from>
        <xdr:to>
          <xdr:col>2</xdr:col>
          <xdr:colOff>0</xdr:colOff>
          <xdr:row>162</xdr:row>
          <xdr:rowOff>0</xdr:rowOff>
        </xdr:to>
        <xdr:sp macro="" textlink="">
          <xdr:nvSpPr>
            <xdr:cNvPr id="69948" name="Check Box 1340" hidden="1">
              <a:extLst>
                <a:ext uri="{63B3BB69-23CF-44E3-9099-C40C66FF867C}">
                  <a14:compatExt spid="_x0000_s69948"/>
                </a:ext>
                <a:ext uri="{FF2B5EF4-FFF2-40B4-BE49-F238E27FC236}">
                  <a16:creationId xmlns:a16="http://schemas.microsoft.com/office/drawing/2014/main" id="{00000000-0008-0000-0500-00003C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0</xdr:colOff>
          <xdr:row>25</xdr:row>
          <xdr:rowOff>209550</xdr:rowOff>
        </xdr:to>
        <xdr:sp macro="" textlink="">
          <xdr:nvSpPr>
            <xdr:cNvPr id="69955" name="Kontrollkästchen 2" hidden="1">
              <a:extLst>
                <a:ext uri="{63B3BB69-23CF-44E3-9099-C40C66FF867C}">
                  <a14:compatExt spid="_x0000_s69955"/>
                </a:ext>
                <a:ext uri="{FF2B5EF4-FFF2-40B4-BE49-F238E27FC236}">
                  <a16:creationId xmlns:a16="http://schemas.microsoft.com/office/drawing/2014/main" id="{00000000-0008-0000-0500-000043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0</xdr:colOff>
          <xdr:row>28</xdr:row>
          <xdr:rowOff>209550</xdr:rowOff>
        </xdr:to>
        <xdr:sp macro="" textlink="">
          <xdr:nvSpPr>
            <xdr:cNvPr id="69956" name="Check Box 1348" hidden="1">
              <a:extLst>
                <a:ext uri="{63B3BB69-23CF-44E3-9099-C40C66FF867C}">
                  <a14:compatExt spid="_x0000_s69956"/>
                </a:ext>
                <a:ext uri="{FF2B5EF4-FFF2-40B4-BE49-F238E27FC236}">
                  <a16:creationId xmlns:a16="http://schemas.microsoft.com/office/drawing/2014/main" id="{00000000-0008-0000-0500-000044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31</xdr:row>
          <xdr:rowOff>209550</xdr:rowOff>
        </xdr:to>
        <xdr:sp macro="" textlink="">
          <xdr:nvSpPr>
            <xdr:cNvPr id="69957" name="Check Box 1349" hidden="1">
              <a:extLst>
                <a:ext uri="{63B3BB69-23CF-44E3-9099-C40C66FF867C}">
                  <a14:compatExt spid="_x0000_s69957"/>
                </a:ext>
                <a:ext uri="{FF2B5EF4-FFF2-40B4-BE49-F238E27FC236}">
                  <a16:creationId xmlns:a16="http://schemas.microsoft.com/office/drawing/2014/main" id="{00000000-0008-0000-0500-000045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69958" name="Check Box 1350" hidden="1">
              <a:extLst>
                <a:ext uri="{63B3BB69-23CF-44E3-9099-C40C66FF867C}">
                  <a14:compatExt spid="_x0000_s69958"/>
                </a:ext>
                <a:ext uri="{FF2B5EF4-FFF2-40B4-BE49-F238E27FC236}">
                  <a16:creationId xmlns:a16="http://schemas.microsoft.com/office/drawing/2014/main" id="{00000000-0008-0000-0500-000046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0</xdr:colOff>
          <xdr:row>38</xdr:row>
          <xdr:rowOff>0</xdr:rowOff>
        </xdr:to>
        <xdr:sp macro="" textlink="">
          <xdr:nvSpPr>
            <xdr:cNvPr id="69959" name="Check Box 1351" hidden="1">
              <a:extLst>
                <a:ext uri="{63B3BB69-23CF-44E3-9099-C40C66FF867C}">
                  <a14:compatExt spid="_x0000_s69959"/>
                </a:ext>
                <a:ext uri="{FF2B5EF4-FFF2-40B4-BE49-F238E27FC236}">
                  <a16:creationId xmlns:a16="http://schemas.microsoft.com/office/drawing/2014/main" id="{00000000-0008-0000-0500-000047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0</xdr:colOff>
          <xdr:row>65</xdr:row>
          <xdr:rowOff>0</xdr:rowOff>
        </xdr:to>
        <xdr:sp macro="" textlink="">
          <xdr:nvSpPr>
            <xdr:cNvPr id="69960" name="Check Box 1352" hidden="1">
              <a:extLst>
                <a:ext uri="{63B3BB69-23CF-44E3-9099-C40C66FF867C}">
                  <a14:compatExt spid="_x0000_s69960"/>
                </a:ext>
                <a:ext uri="{FF2B5EF4-FFF2-40B4-BE49-F238E27FC236}">
                  <a16:creationId xmlns:a16="http://schemas.microsoft.com/office/drawing/2014/main" id="{00000000-0008-0000-0500-000048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2</xdr:col>
          <xdr:colOff>0</xdr:colOff>
          <xdr:row>71</xdr:row>
          <xdr:rowOff>0</xdr:rowOff>
        </xdr:to>
        <xdr:sp macro="" textlink="">
          <xdr:nvSpPr>
            <xdr:cNvPr id="69962" name="Check Box 1354" hidden="1">
              <a:extLst>
                <a:ext uri="{63B3BB69-23CF-44E3-9099-C40C66FF867C}">
                  <a14:compatExt spid="_x0000_s69962"/>
                </a:ext>
                <a:ext uri="{FF2B5EF4-FFF2-40B4-BE49-F238E27FC236}">
                  <a16:creationId xmlns:a16="http://schemas.microsoft.com/office/drawing/2014/main" id="{00000000-0008-0000-0500-00004A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0</xdr:rowOff>
        </xdr:from>
        <xdr:to>
          <xdr:col>2</xdr:col>
          <xdr:colOff>0</xdr:colOff>
          <xdr:row>92</xdr:row>
          <xdr:rowOff>0</xdr:rowOff>
        </xdr:to>
        <xdr:sp macro="" textlink="">
          <xdr:nvSpPr>
            <xdr:cNvPr id="69963" name="Check Box 1355" hidden="1">
              <a:extLst>
                <a:ext uri="{63B3BB69-23CF-44E3-9099-C40C66FF867C}">
                  <a14:compatExt spid="_x0000_s69963"/>
                </a:ext>
                <a:ext uri="{FF2B5EF4-FFF2-40B4-BE49-F238E27FC236}">
                  <a16:creationId xmlns:a16="http://schemas.microsoft.com/office/drawing/2014/main" id="{00000000-0008-0000-0500-00004B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2</xdr:col>
          <xdr:colOff>0</xdr:colOff>
          <xdr:row>95</xdr:row>
          <xdr:rowOff>0</xdr:rowOff>
        </xdr:to>
        <xdr:sp macro="" textlink="">
          <xdr:nvSpPr>
            <xdr:cNvPr id="69964" name="Check Box 1356" hidden="1">
              <a:extLst>
                <a:ext uri="{63B3BB69-23CF-44E3-9099-C40C66FF867C}">
                  <a14:compatExt spid="_x0000_s69964"/>
                </a:ext>
                <a:ext uri="{FF2B5EF4-FFF2-40B4-BE49-F238E27FC236}">
                  <a16:creationId xmlns:a16="http://schemas.microsoft.com/office/drawing/2014/main" id="{00000000-0008-0000-0500-00004C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0</xdr:rowOff>
        </xdr:from>
        <xdr:to>
          <xdr:col>2</xdr:col>
          <xdr:colOff>0</xdr:colOff>
          <xdr:row>110</xdr:row>
          <xdr:rowOff>0</xdr:rowOff>
        </xdr:to>
        <xdr:sp macro="" textlink="">
          <xdr:nvSpPr>
            <xdr:cNvPr id="69965" name="Check Box 1357" hidden="1">
              <a:extLst>
                <a:ext uri="{63B3BB69-23CF-44E3-9099-C40C66FF867C}">
                  <a14:compatExt spid="_x0000_s69965"/>
                </a:ext>
                <a:ext uri="{FF2B5EF4-FFF2-40B4-BE49-F238E27FC236}">
                  <a16:creationId xmlns:a16="http://schemas.microsoft.com/office/drawing/2014/main" id="{00000000-0008-0000-0500-00004D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0</xdr:rowOff>
        </xdr:from>
        <xdr:to>
          <xdr:col>2</xdr:col>
          <xdr:colOff>0</xdr:colOff>
          <xdr:row>113</xdr:row>
          <xdr:rowOff>0</xdr:rowOff>
        </xdr:to>
        <xdr:sp macro="" textlink="">
          <xdr:nvSpPr>
            <xdr:cNvPr id="69966" name="Check Box 1358" hidden="1">
              <a:extLst>
                <a:ext uri="{63B3BB69-23CF-44E3-9099-C40C66FF867C}">
                  <a14:compatExt spid="_x0000_s69966"/>
                </a:ext>
                <a:ext uri="{FF2B5EF4-FFF2-40B4-BE49-F238E27FC236}">
                  <a16:creationId xmlns:a16="http://schemas.microsoft.com/office/drawing/2014/main" id="{00000000-0008-0000-0500-00004E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142</xdr:row>
          <xdr:rowOff>0</xdr:rowOff>
        </xdr:from>
        <xdr:to>
          <xdr:col>2</xdr:col>
          <xdr:colOff>0</xdr:colOff>
          <xdr:row>143</xdr:row>
          <xdr:rowOff>0</xdr:rowOff>
        </xdr:to>
        <xdr:sp macro="" textlink="">
          <xdr:nvSpPr>
            <xdr:cNvPr id="69967" name="Check Box 1359" hidden="1">
              <a:extLst>
                <a:ext uri="{63B3BB69-23CF-44E3-9099-C40C66FF867C}">
                  <a14:compatExt spid="_x0000_s69967"/>
                </a:ext>
                <a:ext uri="{FF2B5EF4-FFF2-40B4-BE49-F238E27FC236}">
                  <a16:creationId xmlns:a16="http://schemas.microsoft.com/office/drawing/2014/main" id="{00000000-0008-0000-0500-00004F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145</xdr:row>
          <xdr:rowOff>0</xdr:rowOff>
        </xdr:from>
        <xdr:to>
          <xdr:col>2</xdr:col>
          <xdr:colOff>0</xdr:colOff>
          <xdr:row>146</xdr:row>
          <xdr:rowOff>0</xdr:rowOff>
        </xdr:to>
        <xdr:sp macro="" textlink="">
          <xdr:nvSpPr>
            <xdr:cNvPr id="69968" name="Check Box 1360" hidden="1">
              <a:extLst>
                <a:ext uri="{63B3BB69-23CF-44E3-9099-C40C66FF867C}">
                  <a14:compatExt spid="_x0000_s69968"/>
                </a:ext>
                <a:ext uri="{FF2B5EF4-FFF2-40B4-BE49-F238E27FC236}">
                  <a16:creationId xmlns:a16="http://schemas.microsoft.com/office/drawing/2014/main" id="{00000000-0008-0000-0500-000050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148</xdr:row>
          <xdr:rowOff>0</xdr:rowOff>
        </xdr:from>
        <xdr:to>
          <xdr:col>2</xdr:col>
          <xdr:colOff>0</xdr:colOff>
          <xdr:row>149</xdr:row>
          <xdr:rowOff>0</xdr:rowOff>
        </xdr:to>
        <xdr:sp macro="" textlink="">
          <xdr:nvSpPr>
            <xdr:cNvPr id="69969" name="Check Box 1361" hidden="1">
              <a:extLst>
                <a:ext uri="{63B3BB69-23CF-44E3-9099-C40C66FF867C}">
                  <a14:compatExt spid="_x0000_s69969"/>
                </a:ext>
                <a:ext uri="{FF2B5EF4-FFF2-40B4-BE49-F238E27FC236}">
                  <a16:creationId xmlns:a16="http://schemas.microsoft.com/office/drawing/2014/main" id="{00000000-0008-0000-0500-00005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157</xdr:row>
          <xdr:rowOff>0</xdr:rowOff>
        </xdr:from>
        <xdr:to>
          <xdr:col>2</xdr:col>
          <xdr:colOff>0</xdr:colOff>
          <xdr:row>158</xdr:row>
          <xdr:rowOff>0</xdr:rowOff>
        </xdr:to>
        <xdr:sp macro="" textlink="">
          <xdr:nvSpPr>
            <xdr:cNvPr id="69970" name="Check Box 1362" hidden="1">
              <a:extLst>
                <a:ext uri="{63B3BB69-23CF-44E3-9099-C40C66FF867C}">
                  <a14:compatExt spid="_x0000_s69970"/>
                </a:ext>
                <a:ext uri="{FF2B5EF4-FFF2-40B4-BE49-F238E27FC236}">
                  <a16:creationId xmlns:a16="http://schemas.microsoft.com/office/drawing/2014/main" id="{00000000-0008-0000-0500-000052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151</xdr:row>
          <xdr:rowOff>0</xdr:rowOff>
        </xdr:from>
        <xdr:to>
          <xdr:col>2</xdr:col>
          <xdr:colOff>0</xdr:colOff>
          <xdr:row>152</xdr:row>
          <xdr:rowOff>0</xdr:rowOff>
        </xdr:to>
        <xdr:sp macro="" textlink="">
          <xdr:nvSpPr>
            <xdr:cNvPr id="69971" name="Check Box 1363" hidden="1">
              <a:extLst>
                <a:ext uri="{63B3BB69-23CF-44E3-9099-C40C66FF867C}">
                  <a14:compatExt spid="_x0000_s69971"/>
                </a:ext>
                <a:ext uri="{FF2B5EF4-FFF2-40B4-BE49-F238E27FC236}">
                  <a16:creationId xmlns:a16="http://schemas.microsoft.com/office/drawing/2014/main" id="{00000000-0008-0000-0500-000053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127</xdr:row>
          <xdr:rowOff>0</xdr:rowOff>
        </xdr:from>
        <xdr:to>
          <xdr:col>2</xdr:col>
          <xdr:colOff>0</xdr:colOff>
          <xdr:row>128</xdr:row>
          <xdr:rowOff>0</xdr:rowOff>
        </xdr:to>
        <xdr:sp macro="" textlink="">
          <xdr:nvSpPr>
            <xdr:cNvPr id="69972" name="Check Box 1364" hidden="1">
              <a:extLst>
                <a:ext uri="{63B3BB69-23CF-44E3-9099-C40C66FF867C}">
                  <a14:compatExt spid="_x0000_s69972"/>
                </a:ext>
                <a:ext uri="{FF2B5EF4-FFF2-40B4-BE49-F238E27FC236}">
                  <a16:creationId xmlns:a16="http://schemas.microsoft.com/office/drawing/2014/main" id="{00000000-0008-0000-0500-000054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0</xdr:rowOff>
        </xdr:from>
        <xdr:to>
          <xdr:col>2</xdr:col>
          <xdr:colOff>0</xdr:colOff>
          <xdr:row>130</xdr:row>
          <xdr:rowOff>209550</xdr:rowOff>
        </xdr:to>
        <xdr:sp macro="" textlink="">
          <xdr:nvSpPr>
            <xdr:cNvPr id="69973" name="Check Box 1365" hidden="1">
              <a:extLst>
                <a:ext uri="{63B3BB69-23CF-44E3-9099-C40C66FF867C}">
                  <a14:compatExt spid="_x0000_s69973"/>
                </a:ext>
                <a:ext uri="{FF2B5EF4-FFF2-40B4-BE49-F238E27FC236}">
                  <a16:creationId xmlns:a16="http://schemas.microsoft.com/office/drawing/2014/main" id="{00000000-0008-0000-0500-000055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133</xdr:row>
          <xdr:rowOff>0</xdr:rowOff>
        </xdr:from>
        <xdr:to>
          <xdr:col>2</xdr:col>
          <xdr:colOff>0</xdr:colOff>
          <xdr:row>133</xdr:row>
          <xdr:rowOff>209550</xdr:rowOff>
        </xdr:to>
        <xdr:sp macro="" textlink="">
          <xdr:nvSpPr>
            <xdr:cNvPr id="69974" name="Check Box 1366" hidden="1">
              <a:extLst>
                <a:ext uri="{63B3BB69-23CF-44E3-9099-C40C66FF867C}">
                  <a14:compatExt spid="_x0000_s69974"/>
                </a:ext>
                <a:ext uri="{FF2B5EF4-FFF2-40B4-BE49-F238E27FC236}">
                  <a16:creationId xmlns:a16="http://schemas.microsoft.com/office/drawing/2014/main" id="{00000000-0008-0000-0500-000056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12700</xdr:rowOff>
        </xdr:to>
        <xdr:sp macro="" textlink="">
          <xdr:nvSpPr>
            <xdr:cNvPr id="28679" name="Check Box 7" descr="3 Fahrstreifen" hidden="1">
              <a:extLst>
                <a:ext uri="{63B3BB69-23CF-44E3-9099-C40C66FF867C}">
                  <a14:compatExt spid="_x0000_s28679"/>
                </a:ext>
                <a:ext uri="{FF2B5EF4-FFF2-40B4-BE49-F238E27FC236}">
                  <a16:creationId xmlns:a16="http://schemas.microsoft.com/office/drawing/2014/main" id="{00000000-0008-0000-06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12700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6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0</xdr:colOff>
          <xdr:row>32</xdr:row>
          <xdr:rowOff>12700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6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12700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6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19050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6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3</xdr:col>
          <xdr:colOff>0</xdr:colOff>
          <xdr:row>74</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6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4</xdr:col>
          <xdr:colOff>0</xdr:colOff>
          <xdr:row>61</xdr:row>
          <xdr:rowOff>0</xdr:rowOff>
        </xdr:to>
        <xdr:sp macro="" textlink="">
          <xdr:nvSpPr>
            <xdr:cNvPr id="28699" name="Check Box 27" descr="3 Fahrstreifen" hidden="1">
              <a:extLst>
                <a:ext uri="{63B3BB69-23CF-44E3-9099-C40C66FF867C}">
                  <a14:compatExt spid="_x0000_s28699"/>
                </a:ext>
                <a:ext uri="{FF2B5EF4-FFF2-40B4-BE49-F238E27FC236}">
                  <a16:creationId xmlns:a16="http://schemas.microsoft.com/office/drawing/2014/main" id="{00000000-0008-0000-0600-00001B7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0</xdr:colOff>
          <xdr:row>62</xdr:row>
          <xdr:rowOff>0</xdr:rowOff>
        </xdr:to>
        <xdr:sp macro="" textlink="">
          <xdr:nvSpPr>
            <xdr:cNvPr id="28700" name="Check Box 28" descr="3 Fahrstreifen" hidden="1">
              <a:extLst>
                <a:ext uri="{63B3BB69-23CF-44E3-9099-C40C66FF867C}">
                  <a14:compatExt spid="_x0000_s28700"/>
                </a:ext>
                <a:ext uri="{FF2B5EF4-FFF2-40B4-BE49-F238E27FC236}">
                  <a16:creationId xmlns:a16="http://schemas.microsoft.com/office/drawing/2014/main" id="{00000000-0008-0000-06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3</xdr:col>
          <xdr:colOff>0</xdr:colOff>
          <xdr:row>58</xdr:row>
          <xdr:rowOff>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6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6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0</xdr:colOff>
          <xdr:row>89</xdr:row>
          <xdr:rowOff>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6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17</xdr:row>
          <xdr:rowOff>190500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6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3</xdr:col>
          <xdr:colOff>0</xdr:colOff>
          <xdr:row>55</xdr:row>
          <xdr:rowOff>12700</xdr:rowOff>
        </xdr:to>
        <xdr:sp macro="" textlink="">
          <xdr:nvSpPr>
            <xdr:cNvPr id="28707" name="Check Box 35" descr="3 Fahrstreifen" hidden="1">
              <a:extLst>
                <a:ext uri="{63B3BB69-23CF-44E3-9099-C40C66FF867C}">
                  <a14:compatExt spid="_x0000_s28707"/>
                </a:ext>
                <a:ext uri="{FF2B5EF4-FFF2-40B4-BE49-F238E27FC236}">
                  <a16:creationId xmlns:a16="http://schemas.microsoft.com/office/drawing/2014/main" id="{00000000-0008-0000-06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0</xdr:colOff>
          <xdr:row>79</xdr:row>
          <xdr:rowOff>19050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6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4</xdr:col>
          <xdr:colOff>0</xdr:colOff>
          <xdr:row>78</xdr:row>
          <xdr:rowOff>19050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6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0</xdr:colOff>
          <xdr:row>59</xdr:row>
          <xdr:rowOff>0</xdr:rowOff>
        </xdr:to>
        <xdr:sp macro="" textlink="">
          <xdr:nvSpPr>
            <xdr:cNvPr id="28719" name="Check Box 47" descr="3 Fahrstreifen" hidden="1">
              <a:extLst>
                <a:ext uri="{63B3BB69-23CF-44E3-9099-C40C66FF867C}">
                  <a14:compatExt spid="_x0000_s28719"/>
                </a:ext>
                <a:ext uri="{FF2B5EF4-FFF2-40B4-BE49-F238E27FC236}">
                  <a16:creationId xmlns:a16="http://schemas.microsoft.com/office/drawing/2014/main" id="{00000000-0008-0000-0600-00002F7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12700</xdr:rowOff>
        </xdr:to>
        <xdr:sp macro="" textlink="">
          <xdr:nvSpPr>
            <xdr:cNvPr id="28720" name="Check Box 48" descr="3 Fahrstreifen" hidden="1">
              <a:extLst>
                <a:ext uri="{63B3BB69-23CF-44E3-9099-C40C66FF867C}">
                  <a14:compatExt spid="_x0000_s28720"/>
                </a:ext>
                <a:ext uri="{FF2B5EF4-FFF2-40B4-BE49-F238E27FC236}">
                  <a16:creationId xmlns:a16="http://schemas.microsoft.com/office/drawing/2014/main" id="{00000000-0008-0000-06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18</xdr:row>
          <xdr:rowOff>0</xdr:rowOff>
        </xdr:from>
        <xdr:to>
          <xdr:col>5</xdr:col>
          <xdr:colOff>304800</xdr:colOff>
          <xdr:row>19</xdr:row>
          <xdr:rowOff>0</xdr:rowOff>
        </xdr:to>
        <xdr:sp macro="" textlink="">
          <xdr:nvSpPr>
            <xdr:cNvPr id="66561" name="Check Box 1" descr="3 Fahrstreifen" hidden="1">
              <a:extLst>
                <a:ext uri="{63B3BB69-23CF-44E3-9099-C40C66FF867C}">
                  <a14:compatExt spid="_x0000_s66561"/>
                </a:ext>
                <a:ext uri="{FF2B5EF4-FFF2-40B4-BE49-F238E27FC236}">
                  <a16:creationId xmlns:a16="http://schemas.microsoft.com/office/drawing/2014/main" id="{00000000-0008-0000-08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0</xdr:rowOff>
        </xdr:from>
        <xdr:to>
          <xdr:col>5</xdr:col>
          <xdr:colOff>304800</xdr:colOff>
          <xdr:row>20</xdr:row>
          <xdr:rowOff>0</xdr:rowOff>
        </xdr:to>
        <xdr:sp macro="" textlink="">
          <xdr:nvSpPr>
            <xdr:cNvPr id="66562" name="Check Box 2" descr="3 Fahrstreifen" hidden="1">
              <a:extLst>
                <a:ext uri="{63B3BB69-23CF-44E3-9099-C40C66FF867C}">
                  <a14:compatExt spid="_x0000_s66562"/>
                </a:ext>
                <a:ext uri="{FF2B5EF4-FFF2-40B4-BE49-F238E27FC236}">
                  <a16:creationId xmlns:a16="http://schemas.microsoft.com/office/drawing/2014/main" id="{00000000-0008-0000-08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0</xdr:rowOff>
        </xdr:from>
        <xdr:to>
          <xdr:col>5</xdr:col>
          <xdr:colOff>304800</xdr:colOff>
          <xdr:row>21</xdr:row>
          <xdr:rowOff>0</xdr:rowOff>
        </xdr:to>
        <xdr:sp macro="" textlink="">
          <xdr:nvSpPr>
            <xdr:cNvPr id="66563" name="Check Box 3" descr="3 Fahrstreifen" hidden="1">
              <a:extLst>
                <a:ext uri="{63B3BB69-23CF-44E3-9099-C40C66FF867C}">
                  <a14:compatExt spid="_x0000_s66563"/>
                </a:ext>
                <a:ext uri="{FF2B5EF4-FFF2-40B4-BE49-F238E27FC236}">
                  <a16:creationId xmlns:a16="http://schemas.microsoft.com/office/drawing/2014/main" id="{00000000-0008-0000-08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0</xdr:rowOff>
        </xdr:from>
        <xdr:to>
          <xdr:col>5</xdr:col>
          <xdr:colOff>304800</xdr:colOff>
          <xdr:row>22</xdr:row>
          <xdr:rowOff>0</xdr:rowOff>
        </xdr:to>
        <xdr:sp macro="" textlink="">
          <xdr:nvSpPr>
            <xdr:cNvPr id="66564" name="Check Box 4" descr="3 Fahrstreifen" hidden="1">
              <a:extLst>
                <a:ext uri="{63B3BB69-23CF-44E3-9099-C40C66FF867C}">
                  <a14:compatExt spid="_x0000_s66564"/>
                </a:ext>
                <a:ext uri="{FF2B5EF4-FFF2-40B4-BE49-F238E27FC236}">
                  <a16:creationId xmlns:a16="http://schemas.microsoft.com/office/drawing/2014/main" id="{00000000-0008-0000-08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0</xdr:rowOff>
        </xdr:from>
        <xdr:to>
          <xdr:col>5</xdr:col>
          <xdr:colOff>323850</xdr:colOff>
          <xdr:row>23</xdr:row>
          <xdr:rowOff>165100</xdr:rowOff>
        </xdr:to>
        <xdr:sp macro="" textlink="">
          <xdr:nvSpPr>
            <xdr:cNvPr id="66566" name="Check Box 6" descr="3 Fahrstreifen" hidden="1">
              <a:extLst>
                <a:ext uri="{63B3BB69-23CF-44E3-9099-C40C66FF867C}">
                  <a14:compatExt spid="_x0000_s66566"/>
                </a:ext>
                <a:ext uri="{FF2B5EF4-FFF2-40B4-BE49-F238E27FC236}">
                  <a16:creationId xmlns:a16="http://schemas.microsoft.com/office/drawing/2014/main" id="{00000000-0008-0000-08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0</xdr:rowOff>
        </xdr:from>
        <xdr:to>
          <xdr:col>5</xdr:col>
          <xdr:colOff>304800</xdr:colOff>
          <xdr:row>25</xdr:row>
          <xdr:rowOff>0</xdr:rowOff>
        </xdr:to>
        <xdr:sp macro="" textlink="">
          <xdr:nvSpPr>
            <xdr:cNvPr id="66567" name="Check Box 7" descr="3 Fahrstreifen" hidden="1">
              <a:extLst>
                <a:ext uri="{63B3BB69-23CF-44E3-9099-C40C66FF867C}">
                  <a14:compatExt spid="_x0000_s66567"/>
                </a:ext>
                <a:ext uri="{FF2B5EF4-FFF2-40B4-BE49-F238E27FC236}">
                  <a16:creationId xmlns:a16="http://schemas.microsoft.com/office/drawing/2014/main" id="{00000000-0008-0000-08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0</xdr:rowOff>
        </xdr:from>
        <xdr:to>
          <xdr:col>5</xdr:col>
          <xdr:colOff>304800</xdr:colOff>
          <xdr:row>27</xdr:row>
          <xdr:rowOff>0</xdr:rowOff>
        </xdr:to>
        <xdr:sp macro="" textlink="">
          <xdr:nvSpPr>
            <xdr:cNvPr id="66569" name="Check Box 9" descr="3 Fahrstreifen" hidden="1">
              <a:extLst>
                <a:ext uri="{63B3BB69-23CF-44E3-9099-C40C66FF867C}">
                  <a14:compatExt spid="_x0000_s66569"/>
                </a:ext>
                <a:ext uri="{FF2B5EF4-FFF2-40B4-BE49-F238E27FC236}">
                  <a16:creationId xmlns:a16="http://schemas.microsoft.com/office/drawing/2014/main" id="{00000000-0008-0000-08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0</xdr:rowOff>
        </xdr:from>
        <xdr:to>
          <xdr:col>5</xdr:col>
          <xdr:colOff>304800</xdr:colOff>
          <xdr:row>28</xdr:row>
          <xdr:rowOff>0</xdr:rowOff>
        </xdr:to>
        <xdr:sp macro="" textlink="">
          <xdr:nvSpPr>
            <xdr:cNvPr id="66570" name="Check Box 10" descr="3 Fahrstreifen" hidden="1">
              <a:extLst>
                <a:ext uri="{63B3BB69-23CF-44E3-9099-C40C66FF867C}">
                  <a14:compatExt spid="_x0000_s66570"/>
                </a:ext>
                <a:ext uri="{FF2B5EF4-FFF2-40B4-BE49-F238E27FC236}">
                  <a16:creationId xmlns:a16="http://schemas.microsoft.com/office/drawing/2014/main" id="{00000000-0008-0000-08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0</xdr:rowOff>
        </xdr:from>
        <xdr:to>
          <xdr:col>5</xdr:col>
          <xdr:colOff>304800</xdr:colOff>
          <xdr:row>30</xdr:row>
          <xdr:rowOff>0</xdr:rowOff>
        </xdr:to>
        <xdr:sp macro="" textlink="">
          <xdr:nvSpPr>
            <xdr:cNvPr id="66571" name="Check Box 11" descr="3 Fahrstreifen" hidden="1">
              <a:extLst>
                <a:ext uri="{63B3BB69-23CF-44E3-9099-C40C66FF867C}">
                  <a14:compatExt spid="_x0000_s66571"/>
                </a:ext>
                <a:ext uri="{FF2B5EF4-FFF2-40B4-BE49-F238E27FC236}">
                  <a16:creationId xmlns:a16="http://schemas.microsoft.com/office/drawing/2014/main" id="{00000000-0008-0000-08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0</xdr:rowOff>
        </xdr:from>
        <xdr:to>
          <xdr:col>5</xdr:col>
          <xdr:colOff>304800</xdr:colOff>
          <xdr:row>29</xdr:row>
          <xdr:rowOff>0</xdr:rowOff>
        </xdr:to>
        <xdr:sp macro="" textlink="">
          <xdr:nvSpPr>
            <xdr:cNvPr id="66573" name="Check Box 13" descr="3 Fahrstreifen" hidden="1">
              <a:extLst>
                <a:ext uri="{63B3BB69-23CF-44E3-9099-C40C66FF867C}">
                  <a14:compatExt spid="_x0000_s66573"/>
                </a:ext>
                <a:ext uri="{FF2B5EF4-FFF2-40B4-BE49-F238E27FC236}">
                  <a16:creationId xmlns:a16="http://schemas.microsoft.com/office/drawing/2014/main" id="{00000000-0008-0000-08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e1" displayName="Tabelle1" ref="B2:G3" totalsRowShown="0">
  <autoFilter ref="B2:G3" xr:uid="{00000000-0009-0000-0100-000004000000}"/>
  <tableColumns count="6">
    <tableColumn id="1" xr3:uid="{00000000-0010-0000-0000-000001000000}" name="Fachbereich">
      <calculatedColumnFormula>Projektgrundlagen!F2&amp;" "&amp;Projektgrundlagen!B2</calculatedColumnFormula>
    </tableColumn>
    <tableColumn id="2" xr3:uid="{00000000-0010-0000-0000-000002000000}" name="Maßnahmennr">
      <calculatedColumnFormula>Projektgrundlagen!E5</calculatedColumnFormula>
    </tableColumn>
    <tableColumn id="3" xr3:uid="{00000000-0010-0000-0000-000003000000}" name="Maßnahme">
      <calculatedColumnFormula>Projektgrundlagen!E6&amp;" "&amp;Projektgrundlagen!E7</calculatedColumnFormula>
    </tableColumn>
    <tableColumn id="4" xr3:uid="{00000000-0010-0000-0000-000004000000}" name="Vergabenr">
      <calculatedColumnFormula>Projektgrundlagen!G5</calculatedColumnFormula>
    </tableColumn>
    <tableColumn id="5" xr3:uid="{00000000-0010-0000-0000-000005000000}" name="Bieter">
      <calculatedColumnFormula>Projektgrundlagen!E8</calculatedColumnFormula>
    </tableColumn>
    <tableColumn id="6" xr3:uid="{00000000-0010-0000-0000-000006000000}" name="Wertungssumme" dataCellStyle="Währung">
      <calculatedColumnFormula>'E Honorarberechnung'!J104</calculatedColumnFormula>
    </tableColumn>
  </tableColumns>
  <tableStyleInfo name="TableStyleMedium2" showFirstColumn="0" showLastColumn="0" showRowStripes="1" showColumnStripes="0"/>
  <extLst>
    <ext xmlns:x14="http://schemas.microsoft.com/office/spreadsheetml/2009/9/main" uri="{504A1905-F514-4f6f-8877-14C23A59335A}">
      <x14:table altText="Grunddat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elle2" displayName="Tabelle2" ref="B7:D50" totalsRowShown="0">
  <autoFilter ref="B7:D50" xr:uid="{00000000-0009-0000-0100-000005000000}"/>
  <tableColumns count="3">
    <tableColumn id="1" xr3:uid="{00000000-0010-0000-0100-000001000000}" name="Bezeichnung"/>
    <tableColumn id="2" xr3:uid="{00000000-0010-0000-0100-000002000000}" name="Angebot" dataDxfId="518"/>
    <tableColumn id="3" xr3:uid="{00000000-0010-0000-0100-000003000000}" name="Index" dataDxfId="517"/>
  </tableColumns>
  <tableStyleInfo name="TableStyleMedium2" showFirstColumn="0" showLastColumn="0" showRowStripes="1" showColumnStripes="0"/>
  <extLst>
    <ext xmlns:x14="http://schemas.microsoft.com/office/spreadsheetml/2009/9/main" uri="{504A1905-F514-4f6f-8877-14C23A59335A}">
      <x14:table altText="Angebotsdat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elle3" displayName="Tabelle3" ref="B55:F250" totalsRowShown="0" headerRowDxfId="516" headerRowBorderDxfId="515" tableBorderDxfId="514">
  <autoFilter ref="B55:F250" xr:uid="{00000000-0009-0000-0100-000006000000}"/>
  <tableColumns count="5">
    <tableColumn id="1" xr3:uid="{00000000-0010-0000-0200-000001000000}" name="Bezeichnung Besond Lstg" dataDxfId="513">
      <calculatedColumnFormula>IF(AND(OR(Projektgrundlagen!$I$26,Projektgrundlagen!$I$27),'StB-D1 Besondere Lstg'!M12=TRUE),'StB-D1 Besondere Lstg'!C12&amp;" "&amp;'StB-D1 Besondere Lstg'!F12&amp;" "&amp;'StB-D1 Besondere Lstg'!F13,"")</calculatedColumnFormula>
    </tableColumn>
    <tableColumn id="3" xr3:uid="{00000000-0010-0000-0200-000003000000}" name="Menge" dataDxfId="512">
      <calculatedColumnFormula>IF(AND(OR(Projektgrundlagen!$I$26,Projektgrundlagen!$I$27),'StB-D1 Besondere Lstg'!M12=TRUE),'StB-D1 Besondere Lstg'!H12,"")</calculatedColumnFormula>
    </tableColumn>
    <tableColumn id="5" xr3:uid="{00000000-0010-0000-0200-000005000000}" name="Einheit" dataDxfId="511">
      <calculatedColumnFormula>IF(AND(OR(Projektgrundlagen!$I$26,Projektgrundlagen!$I$27),'StB-D1 Besondere Lstg'!M12=TRUE),'StB-D1 Besondere Lstg'!I12,"")</calculatedColumnFormula>
    </tableColumn>
    <tableColumn id="4" xr3:uid="{00000000-0010-0000-0200-000004000000}" name="EP-Preis" dataDxfId="510">
      <calculatedColumnFormula>IF(AND(OR(Projektgrundlagen!$I$26,Projektgrundlagen!$I$27),'StB-D1 Besondere Lstg'!M12=TRUE),'StB-D1 Besondere Lstg'!J12,"")</calculatedColumnFormula>
    </tableColumn>
    <tableColumn id="2" xr3:uid="{00000000-0010-0000-0200-000002000000}" name="Netto-GP-Preis" dataDxfId="509">
      <calculatedColumnFormula>IF(AND(OR(Projektgrundlagen!$I$26,Projektgrundlagen!$I$27),'StB-D1 Besondere Lstg'!M12=TRUE),'StB-D1 Besondere Lstg'!K12,"")</calculatedColumnFormula>
    </tableColumn>
  </tableColumns>
  <tableStyleInfo name="TableStyleMedium2" showFirstColumn="0" showLastColumn="0" showRowStripes="1" showColumnStripes="0"/>
  <extLst>
    <ext xmlns:x14="http://schemas.microsoft.com/office/spreadsheetml/2009/9/main" uri="{504A1905-F514-4f6f-8877-14C23A59335A}">
      <x14:table altText="BesondereLeistungen"/>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4.vml"/><Relationship Id="rId21" Type="http://schemas.openxmlformats.org/officeDocument/2006/relationships/ctrlProp" Target="../ctrlProps/ctrlProp29.xml"/><Relationship Id="rId34" Type="http://schemas.openxmlformats.org/officeDocument/2006/relationships/ctrlProp" Target="../ctrlProps/ctrlProp42.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2" Type="http://schemas.openxmlformats.org/officeDocument/2006/relationships/drawing" Target="../drawings/drawing4.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8"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5.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5.xml"/><Relationship Id="rId16" Type="http://schemas.openxmlformats.org/officeDocument/2006/relationships/ctrlProp" Target="../ctrlProps/ctrlProp56.xml"/><Relationship Id="rId20" Type="http://schemas.openxmlformats.org/officeDocument/2006/relationships/ctrlProp" Target="../ctrlProps/ctrlProp60.xml"/><Relationship Id="rId1" Type="http://schemas.openxmlformats.org/officeDocument/2006/relationships/printerSettings" Target="../printerSettings/printerSettings5.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10" Type="http://schemas.openxmlformats.org/officeDocument/2006/relationships/ctrlProp" Target="../ctrlProps/ctrlProp50.xml"/><Relationship Id="rId19" Type="http://schemas.openxmlformats.org/officeDocument/2006/relationships/ctrlProp" Target="../ctrlProps/ctrlProp59.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21" Type="http://schemas.openxmlformats.org/officeDocument/2006/relationships/ctrlProp" Target="../ctrlProps/ctrlProp84.xml"/><Relationship Id="rId34" Type="http://schemas.openxmlformats.org/officeDocument/2006/relationships/ctrlProp" Target="../ctrlProps/ctrlProp97.xml"/><Relationship Id="rId42" Type="http://schemas.openxmlformats.org/officeDocument/2006/relationships/ctrlProp" Target="../ctrlProps/ctrlProp105.xml"/><Relationship Id="rId47" Type="http://schemas.openxmlformats.org/officeDocument/2006/relationships/ctrlProp" Target="../ctrlProps/ctrlProp110.xml"/><Relationship Id="rId50" Type="http://schemas.openxmlformats.org/officeDocument/2006/relationships/ctrlProp" Target="../ctrlProps/ctrlProp113.xml"/><Relationship Id="rId7" Type="http://schemas.openxmlformats.org/officeDocument/2006/relationships/ctrlProp" Target="../ctrlProps/ctrlProp70.xml"/><Relationship Id="rId2" Type="http://schemas.openxmlformats.org/officeDocument/2006/relationships/drawing" Target="../drawings/drawing6.xml"/><Relationship Id="rId16" Type="http://schemas.openxmlformats.org/officeDocument/2006/relationships/ctrlProp" Target="../ctrlProps/ctrlProp79.xml"/><Relationship Id="rId29" Type="http://schemas.openxmlformats.org/officeDocument/2006/relationships/ctrlProp" Target="../ctrlProps/ctrlProp92.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45" Type="http://schemas.openxmlformats.org/officeDocument/2006/relationships/ctrlProp" Target="../ctrlProps/ctrlProp108.xml"/><Relationship Id="rId53" Type="http://schemas.openxmlformats.org/officeDocument/2006/relationships/ctrlProp" Target="../ctrlProps/ctrlProp116.xml"/><Relationship Id="rId5" Type="http://schemas.openxmlformats.org/officeDocument/2006/relationships/ctrlProp" Target="../ctrlProps/ctrlProp68.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4" Type="http://schemas.openxmlformats.org/officeDocument/2006/relationships/ctrlProp" Target="../ctrlProps/ctrlProp107.xml"/><Relationship Id="rId52" Type="http://schemas.openxmlformats.org/officeDocument/2006/relationships/ctrlProp" Target="../ctrlProps/ctrlProp115.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43" Type="http://schemas.openxmlformats.org/officeDocument/2006/relationships/ctrlProp" Target="../ctrlProps/ctrlProp106.xml"/><Relationship Id="rId48" Type="http://schemas.openxmlformats.org/officeDocument/2006/relationships/ctrlProp" Target="../ctrlProps/ctrlProp111.xml"/><Relationship Id="rId8" Type="http://schemas.openxmlformats.org/officeDocument/2006/relationships/ctrlProp" Target="../ctrlProps/ctrlProp71.xml"/><Relationship Id="rId51" Type="http://schemas.openxmlformats.org/officeDocument/2006/relationships/ctrlProp" Target="../ctrlProps/ctrlProp114.xml"/><Relationship Id="rId3" Type="http://schemas.openxmlformats.org/officeDocument/2006/relationships/vmlDrawing" Target="../drawings/vmlDrawing6.v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46" Type="http://schemas.openxmlformats.org/officeDocument/2006/relationships/ctrlProp" Target="../ctrlProps/ctrlProp109.xml"/><Relationship Id="rId20" Type="http://schemas.openxmlformats.org/officeDocument/2006/relationships/ctrlProp" Target="../ctrlProps/ctrlProp83.xml"/><Relationship Id="rId41" Type="http://schemas.openxmlformats.org/officeDocument/2006/relationships/ctrlProp" Target="../ctrlProps/ctrlProp104.xml"/><Relationship Id="rId54" Type="http://schemas.openxmlformats.org/officeDocument/2006/relationships/ctrlProp" Target="../ctrlProps/ctrlProp117.xml"/><Relationship Id="rId1" Type="http://schemas.openxmlformats.org/officeDocument/2006/relationships/printerSettings" Target="../printerSettings/printerSettings6.bin"/><Relationship Id="rId6" Type="http://schemas.openxmlformats.org/officeDocument/2006/relationships/ctrlProp" Target="../ctrlProps/ctrlProp69.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49" Type="http://schemas.openxmlformats.org/officeDocument/2006/relationships/ctrlProp" Target="../ctrlProps/ctrlProp11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2.xml"/><Relationship Id="rId13" Type="http://schemas.openxmlformats.org/officeDocument/2006/relationships/ctrlProp" Target="../ctrlProps/ctrlProp127.xml"/><Relationship Id="rId18" Type="http://schemas.openxmlformats.org/officeDocument/2006/relationships/ctrlProp" Target="../ctrlProps/ctrlProp132.xml"/><Relationship Id="rId3" Type="http://schemas.openxmlformats.org/officeDocument/2006/relationships/vmlDrawing" Target="../drawings/vmlDrawing7.vml"/><Relationship Id="rId7" Type="http://schemas.openxmlformats.org/officeDocument/2006/relationships/ctrlProp" Target="../ctrlProps/ctrlProp121.xml"/><Relationship Id="rId12" Type="http://schemas.openxmlformats.org/officeDocument/2006/relationships/ctrlProp" Target="../ctrlProps/ctrlProp126.xml"/><Relationship Id="rId17" Type="http://schemas.openxmlformats.org/officeDocument/2006/relationships/ctrlProp" Target="../ctrlProps/ctrlProp131.xml"/><Relationship Id="rId2" Type="http://schemas.openxmlformats.org/officeDocument/2006/relationships/drawing" Target="../drawings/drawing7.xml"/><Relationship Id="rId16" Type="http://schemas.openxmlformats.org/officeDocument/2006/relationships/ctrlProp" Target="../ctrlProps/ctrlProp130.xml"/><Relationship Id="rId20" Type="http://schemas.openxmlformats.org/officeDocument/2006/relationships/ctrlProp" Target="../ctrlProps/ctrlProp134.xml"/><Relationship Id="rId1" Type="http://schemas.openxmlformats.org/officeDocument/2006/relationships/printerSettings" Target="../printerSettings/printerSettings7.bin"/><Relationship Id="rId6" Type="http://schemas.openxmlformats.org/officeDocument/2006/relationships/ctrlProp" Target="../ctrlProps/ctrlProp120.xml"/><Relationship Id="rId11" Type="http://schemas.openxmlformats.org/officeDocument/2006/relationships/ctrlProp" Target="../ctrlProps/ctrlProp125.xml"/><Relationship Id="rId5" Type="http://schemas.openxmlformats.org/officeDocument/2006/relationships/ctrlProp" Target="../ctrlProps/ctrlProp119.xml"/><Relationship Id="rId15" Type="http://schemas.openxmlformats.org/officeDocument/2006/relationships/ctrlProp" Target="../ctrlProps/ctrlProp129.xml"/><Relationship Id="rId10" Type="http://schemas.openxmlformats.org/officeDocument/2006/relationships/ctrlProp" Target="../ctrlProps/ctrlProp124.xml"/><Relationship Id="rId19" Type="http://schemas.openxmlformats.org/officeDocument/2006/relationships/ctrlProp" Target="../ctrlProps/ctrlProp133.xml"/><Relationship Id="rId4" Type="http://schemas.openxmlformats.org/officeDocument/2006/relationships/ctrlProp" Target="../ctrlProps/ctrlProp118.xml"/><Relationship Id="rId9" Type="http://schemas.openxmlformats.org/officeDocument/2006/relationships/ctrlProp" Target="../ctrlProps/ctrlProp123.xml"/><Relationship Id="rId14" Type="http://schemas.openxmlformats.org/officeDocument/2006/relationships/ctrlProp" Target="../ctrlProps/ctrlProp12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3" Type="http://schemas.openxmlformats.org/officeDocument/2006/relationships/vmlDrawing" Target="../drawings/vmlDrawing8.vml"/><Relationship Id="rId7" Type="http://schemas.openxmlformats.org/officeDocument/2006/relationships/ctrlProp" Target="../ctrlProps/ctrlProp138.xml"/><Relationship Id="rId12" Type="http://schemas.openxmlformats.org/officeDocument/2006/relationships/ctrlProp" Target="../ctrlProps/ctrlProp143.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137.xml"/><Relationship Id="rId11" Type="http://schemas.openxmlformats.org/officeDocument/2006/relationships/ctrlProp" Target="../ctrlProps/ctrlProp142.xml"/><Relationship Id="rId5" Type="http://schemas.openxmlformats.org/officeDocument/2006/relationships/ctrlProp" Target="../ctrlProps/ctrlProp136.xml"/><Relationship Id="rId10" Type="http://schemas.openxmlformats.org/officeDocument/2006/relationships/ctrlProp" Target="../ctrlProps/ctrlProp141.xml"/><Relationship Id="rId4" Type="http://schemas.openxmlformats.org/officeDocument/2006/relationships/ctrlProp" Target="../ctrlProps/ctrlProp135.xml"/><Relationship Id="rId9" Type="http://schemas.openxmlformats.org/officeDocument/2006/relationships/ctrlProp" Target="../ctrlProps/ctrlProp14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0" tint="-4.9989318521683403E-2"/>
    <pageSetUpPr fitToPage="1"/>
  </sheetPr>
  <dimension ref="A1:O70"/>
  <sheetViews>
    <sheetView showGridLines="0" tabSelected="1" showRuler="0" zoomScaleNormal="100" zoomScaleSheetLayoutView="110" workbookViewId="0">
      <selection activeCell="B6" sqref="B6:G7"/>
    </sheetView>
  </sheetViews>
  <sheetFormatPr baseColWidth="10" defaultColWidth="0" defaultRowHeight="16.5" zeroHeight="1"/>
  <cols>
    <col min="1" max="1" width="5.7265625" style="343" customWidth="1"/>
    <col min="2" max="2" width="5.7265625" style="1" customWidth="1"/>
    <col min="3" max="3" width="3.26953125" style="1" customWidth="1"/>
    <col min="4" max="4" width="5.7265625" style="1" customWidth="1"/>
    <col min="5" max="5" width="48" style="1" customWidth="1"/>
    <col min="6" max="6" width="19" style="1" customWidth="1"/>
    <col min="7" max="7" width="22.26953125" style="1" customWidth="1"/>
    <col min="8" max="8" width="2.7265625" style="1" customWidth="1"/>
    <col min="9" max="9" width="16" style="75" hidden="1" customWidth="1"/>
    <col min="10" max="16384" width="11.26953125" style="1" hidden="1"/>
  </cols>
  <sheetData>
    <row r="1" spans="1:15"/>
    <row r="2" spans="1:15" ht="16.5" customHeight="1">
      <c r="B2" s="876" t="s">
        <v>358</v>
      </c>
      <c r="C2" s="876"/>
      <c r="D2" s="876"/>
      <c r="E2" s="877"/>
      <c r="F2" s="268" t="s">
        <v>649</v>
      </c>
      <c r="G2" s="348" t="s">
        <v>207</v>
      </c>
      <c r="H2" s="878" t="s">
        <v>207</v>
      </c>
      <c r="I2" s="604" t="s">
        <v>39</v>
      </c>
      <c r="K2" s="191"/>
      <c r="L2" s="157" t="s">
        <v>111</v>
      </c>
      <c r="O2" s="147"/>
    </row>
    <row r="3" spans="1:15" ht="16.5" customHeight="1">
      <c r="B3" s="853" t="s">
        <v>283</v>
      </c>
      <c r="C3" s="853"/>
      <c r="D3" s="853"/>
      <c r="E3" s="854"/>
      <c r="F3" s="301" t="s">
        <v>650</v>
      </c>
      <c r="G3" s="282"/>
      <c r="H3" s="878"/>
      <c r="I3" s="150"/>
      <c r="K3" s="134"/>
      <c r="L3" s="1" t="str">
        <f ca="1">MID(CELL("dateiname",A2),FIND("]",CELL("dateiname",A2))+1,255)</f>
        <v>Projektgrundlagen</v>
      </c>
      <c r="O3" s="147"/>
    </row>
    <row r="4" spans="1:15" ht="7.5" customHeight="1">
      <c r="B4" s="307"/>
      <c r="C4" s="307"/>
      <c r="D4" s="307"/>
      <c r="E4" s="307"/>
      <c r="F4" s="283"/>
      <c r="G4" s="739"/>
      <c r="H4" s="878"/>
      <c r="I4" s="150"/>
      <c r="K4" s="134"/>
    </row>
    <row r="5" spans="1:15" ht="16">
      <c r="A5" s="731" t="str">
        <f>IF(OR(E5="",G5=""),"è","")</f>
        <v>è</v>
      </c>
      <c r="B5" s="880" t="s">
        <v>205</v>
      </c>
      <c r="C5" s="881"/>
      <c r="D5" s="881"/>
      <c r="E5" s="676"/>
      <c r="F5" s="293" t="s">
        <v>204</v>
      </c>
      <c r="G5" s="295"/>
      <c r="H5" s="878"/>
      <c r="I5" s="150"/>
    </row>
    <row r="6" spans="1:15" ht="16">
      <c r="A6" s="731" t="str">
        <f>IF(E6="","è","")</f>
        <v/>
      </c>
      <c r="B6" s="882" t="s">
        <v>663</v>
      </c>
      <c r="C6" s="883"/>
      <c r="D6" s="883"/>
      <c r="E6" s="887" t="s">
        <v>664</v>
      </c>
      <c r="F6" s="887"/>
      <c r="G6" s="888"/>
      <c r="H6" s="878"/>
      <c r="K6" s="134"/>
    </row>
    <row r="7" spans="1:15">
      <c r="B7" s="882" t="s">
        <v>203</v>
      </c>
      <c r="C7" s="883"/>
      <c r="D7" s="883"/>
      <c r="E7" s="889" t="s">
        <v>665</v>
      </c>
      <c r="F7" s="889"/>
      <c r="G7" s="890"/>
      <c r="H7" s="878"/>
    </row>
    <row r="8" spans="1:15">
      <c r="B8" s="851" t="s">
        <v>83</v>
      </c>
      <c r="C8" s="852"/>
      <c r="D8" s="852"/>
      <c r="E8" s="891"/>
      <c r="F8" s="891"/>
      <c r="G8" s="892"/>
      <c r="H8" s="878"/>
    </row>
    <row r="9" spans="1:15">
      <c r="G9" s="259"/>
    </row>
    <row r="10" spans="1:15" s="20" customFormat="1" ht="26.25" customHeight="1">
      <c r="A10" s="345"/>
      <c r="B10" s="352"/>
      <c r="C10" s="363" t="s">
        <v>206</v>
      </c>
      <c r="D10" s="364"/>
      <c r="E10" s="364"/>
      <c r="F10" s="365"/>
      <c r="G10" s="353"/>
      <c r="I10" s="605"/>
    </row>
    <row r="11" spans="1:15" ht="7.5" customHeight="1">
      <c r="B11" s="292"/>
      <c r="C11" s="292"/>
      <c r="D11" s="286"/>
      <c r="E11" s="286"/>
      <c r="F11" s="286"/>
      <c r="G11" s="286"/>
      <c r="H11" s="284"/>
      <c r="I11" s="606"/>
    </row>
    <row r="12" spans="1:15" ht="16">
      <c r="A12" s="732"/>
      <c r="B12" s="42">
        <v>1</v>
      </c>
      <c r="C12" s="856" t="s">
        <v>101</v>
      </c>
      <c r="D12" s="857"/>
      <c r="E12" s="857"/>
      <c r="F12" s="7"/>
      <c r="G12" s="24"/>
    </row>
    <row r="13" spans="1:15" ht="16">
      <c r="A13" s="731" t="str">
        <f>IF(COUNTIF($I$13:$I$14,TRUE)&lt;&gt;1,"è","")</f>
        <v/>
      </c>
      <c r="B13" s="232" t="s">
        <v>106</v>
      </c>
      <c r="C13" s="230"/>
      <c r="D13" s="869" t="s">
        <v>659</v>
      </c>
      <c r="E13" s="870"/>
      <c r="F13" s="234"/>
      <c r="G13" s="235"/>
      <c r="I13" s="75" t="b">
        <v>1</v>
      </c>
      <c r="J13" s="726"/>
    </row>
    <row r="14" spans="1:15" ht="16">
      <c r="A14" s="731" t="str">
        <f>IF(COUNTIF($I$13:$I$14,TRUE)&lt;&gt;1,"è","")</f>
        <v/>
      </c>
      <c r="B14" s="231" t="s">
        <v>107</v>
      </c>
      <c r="C14" s="230"/>
      <c r="D14" s="886" t="s">
        <v>359</v>
      </c>
      <c r="E14" s="872"/>
      <c r="F14" s="8"/>
      <c r="G14" s="25"/>
      <c r="I14" s="75" t="b">
        <v>0</v>
      </c>
    </row>
    <row r="15" spans="1:15" ht="16">
      <c r="A15" s="733"/>
      <c r="B15" s="42">
        <v>2</v>
      </c>
      <c r="C15" s="856" t="s">
        <v>102</v>
      </c>
      <c r="D15" s="857"/>
      <c r="E15" s="857"/>
      <c r="F15" s="7"/>
      <c r="G15" s="24"/>
    </row>
    <row r="16" spans="1:15" ht="16">
      <c r="A16" s="731" t="str">
        <f>IF(AND($I$13=FALSE,$I$14,COUNTIF($I$16:$I$17,TRUE)&lt;&gt;1),"è","")</f>
        <v/>
      </c>
      <c r="B16" s="233" t="s">
        <v>108</v>
      </c>
      <c r="C16" s="230"/>
      <c r="D16" s="869" t="s">
        <v>201</v>
      </c>
      <c r="E16" s="870"/>
      <c r="F16" s="234"/>
      <c r="G16" s="235"/>
      <c r="I16" s="75" t="b">
        <v>1</v>
      </c>
    </row>
    <row r="17" spans="1:11" ht="16">
      <c r="A17" s="731" t="str">
        <f>IF(AND($I$13=FALSE,$I$14,COUNTIF($I$16:$I$17,TRUE)&lt;&gt;1),"è","")</f>
        <v/>
      </c>
      <c r="B17" s="231" t="s">
        <v>109</v>
      </c>
      <c r="C17" s="230"/>
      <c r="D17" s="871" t="s">
        <v>103</v>
      </c>
      <c r="E17" s="872"/>
      <c r="F17" s="8"/>
      <c r="G17" s="25"/>
      <c r="I17" s="75" t="b">
        <v>0</v>
      </c>
    </row>
    <row r="18" spans="1:11" ht="16">
      <c r="A18" s="733"/>
      <c r="B18" s="42">
        <v>3</v>
      </c>
      <c r="C18" s="856" t="s">
        <v>393</v>
      </c>
      <c r="D18" s="857"/>
      <c r="E18" s="857"/>
      <c r="F18" s="7"/>
      <c r="G18" s="24"/>
    </row>
    <row r="19" spans="1:11" ht="16">
      <c r="A19" s="731" t="str">
        <f>IF(COUNTIF($I$19:$I$21,TRUE)&lt;&gt;1,"è","")</f>
        <v/>
      </c>
      <c r="B19" s="816" t="s">
        <v>43</v>
      </c>
      <c r="C19" s="230"/>
      <c r="D19" s="858" t="s">
        <v>638</v>
      </c>
      <c r="E19" s="859"/>
      <c r="F19" s="475"/>
      <c r="G19" s="818"/>
      <c r="I19" s="75" t="b">
        <v>0</v>
      </c>
    </row>
    <row r="20" spans="1:11" ht="16">
      <c r="A20" s="731"/>
      <c r="B20" s="817"/>
      <c r="C20" s="820"/>
      <c r="D20" s="811" t="s">
        <v>639</v>
      </c>
      <c r="E20" s="754"/>
      <c r="F20" s="754"/>
      <c r="G20" s="819"/>
    </row>
    <row r="21" spans="1:11" ht="16">
      <c r="A21" s="731" t="str">
        <f>IF(COUNTIF($I$19:$I$21,TRUE)&lt;&gt;1,"è","")</f>
        <v/>
      </c>
      <c r="B21" s="815" t="s">
        <v>214</v>
      </c>
      <c r="C21" s="230"/>
      <c r="D21" s="863" t="s">
        <v>394</v>
      </c>
      <c r="E21" s="864"/>
      <c r="F21" s="864"/>
      <c r="G21" s="865"/>
      <c r="I21" s="75" t="b">
        <v>1</v>
      </c>
    </row>
    <row r="22" spans="1:11" ht="27.75" customHeight="1">
      <c r="A22" s="731" t="str">
        <f>IF(AND($I$13=FALSE,$I$14,COUNTIF($I$16:$I$17,TRUE)&lt;&gt;1),"è","")</f>
        <v/>
      </c>
      <c r="B22" s="231"/>
      <c r="C22" s="820"/>
      <c r="D22" s="860" t="s">
        <v>395</v>
      </c>
      <c r="E22" s="861"/>
      <c r="F22" s="861"/>
      <c r="G22" s="862"/>
    </row>
    <row r="23" spans="1:11">
      <c r="B23" s="14"/>
      <c r="D23" s="14"/>
      <c r="E23" s="14"/>
    </row>
    <row r="24" spans="1:11" ht="26.25" customHeight="1">
      <c r="B24" s="352"/>
      <c r="C24" s="879" t="s">
        <v>221</v>
      </c>
      <c r="D24" s="879"/>
      <c r="E24" s="879"/>
      <c r="F24" s="879"/>
      <c r="G24" s="879"/>
      <c r="I24" s="607" t="s">
        <v>165</v>
      </c>
      <c r="J24" s="7"/>
      <c r="K24" s="24"/>
    </row>
    <row r="25" spans="1:11" ht="7.5" customHeight="1">
      <c r="B25" s="292"/>
      <c r="C25" s="292"/>
      <c r="D25" s="286"/>
      <c r="E25" s="286"/>
      <c r="F25" s="286"/>
      <c r="G25" s="286"/>
      <c r="H25" s="284"/>
      <c r="I25" s="608"/>
      <c r="K25" s="21"/>
    </row>
    <row r="26" spans="1:11">
      <c r="B26" s="237"/>
      <c r="C26" s="289" t="s">
        <v>112</v>
      </c>
      <c r="D26" s="238" t="s">
        <v>236</v>
      </c>
      <c r="E26" s="238"/>
      <c r="F26" s="290" t="s">
        <v>208</v>
      </c>
      <c r="G26" s="239"/>
      <c r="H26" s="11"/>
      <c r="I26" s="609" t="b">
        <f>AND(I13,I14=FALSE,I19)</f>
        <v>0</v>
      </c>
      <c r="J26" s="1" t="s">
        <v>104</v>
      </c>
      <c r="K26" s="21"/>
    </row>
    <row r="27" spans="1:11">
      <c r="B27" s="240"/>
      <c r="C27" s="241" t="s">
        <v>113</v>
      </c>
      <c r="D27" s="849" t="s">
        <v>365</v>
      </c>
      <c r="E27" s="850"/>
      <c r="F27" s="841" t="str">
        <f ca="1">'A Fläche'!L3</f>
        <v>A Fläche</v>
      </c>
      <c r="G27" s="842"/>
      <c r="H27" s="11"/>
      <c r="I27" s="609" t="b">
        <f>AND(I13,I14=FALSE,I21)</f>
        <v>1</v>
      </c>
      <c r="J27" s="1" t="s">
        <v>104</v>
      </c>
      <c r="K27" s="21"/>
    </row>
    <row r="28" spans="1:11">
      <c r="B28" s="240"/>
      <c r="C28" s="241" t="s">
        <v>114</v>
      </c>
      <c r="D28" s="849" t="s">
        <v>239</v>
      </c>
      <c r="E28" s="850"/>
      <c r="F28" s="841" t="str">
        <f ca="1">'B HZone'!N3</f>
        <v>B HZone</v>
      </c>
      <c r="G28" s="842"/>
      <c r="H28" s="11"/>
      <c r="I28" s="609" t="b">
        <f>AND(I13=FALSE,I14,I16,I17=FALSE)</f>
        <v>0</v>
      </c>
      <c r="J28" s="1" t="s">
        <v>230</v>
      </c>
      <c r="K28" s="21"/>
    </row>
    <row r="29" spans="1:11">
      <c r="B29" s="240"/>
      <c r="C29" s="241" t="s">
        <v>134</v>
      </c>
      <c r="D29" s="849" t="s">
        <v>509</v>
      </c>
      <c r="E29" s="850"/>
      <c r="F29" s="841" t="str">
        <f ca="1">'StB-C1 Grundlstg mSt'!O3</f>
        <v>StB-C1 Grundlstg mSt</v>
      </c>
      <c r="G29" s="842"/>
      <c r="H29" s="11"/>
      <c r="I29" s="609" t="b">
        <f>AND(I13=FALSE,I14,I17,I16=FALSE)</f>
        <v>0</v>
      </c>
      <c r="J29" s="1" t="s">
        <v>231</v>
      </c>
      <c r="K29" s="21"/>
    </row>
    <row r="30" spans="1:11">
      <c r="B30" s="240"/>
      <c r="C30" s="241" t="s">
        <v>508</v>
      </c>
      <c r="D30" s="849" t="s">
        <v>510</v>
      </c>
      <c r="E30" s="850"/>
      <c r="F30" s="841" t="str">
        <f ca="1">'StB-C2 Grundlstg oSt'!O3</f>
        <v>StB-C2 Grundlstg oSt</v>
      </c>
      <c r="G30" s="842"/>
      <c r="H30" s="11"/>
      <c r="I30" s="610" t="b">
        <f>IF(AND(I26=FALSE,I27=FALSE,I29=FALSE,I28=FALSE),TRUE,FALSE)</f>
        <v>0</v>
      </c>
      <c r="J30" s="229" t="s">
        <v>137</v>
      </c>
      <c r="K30" s="25"/>
    </row>
    <row r="31" spans="1:11">
      <c r="B31" s="240"/>
      <c r="C31" s="241" t="s">
        <v>135</v>
      </c>
      <c r="D31" s="849" t="s">
        <v>238</v>
      </c>
      <c r="E31" s="850"/>
      <c r="F31" s="841" t="str">
        <f ca="1">'StB-D1 Besondere Lstg'!P3</f>
        <v>StB-D1 Besondere Lstg</v>
      </c>
      <c r="G31" s="842"/>
      <c r="H31" s="11"/>
    </row>
    <row r="32" spans="1:11" ht="16.5" customHeight="1">
      <c r="B32" s="240"/>
      <c r="C32" s="241" t="s">
        <v>115</v>
      </c>
      <c r="D32" s="869" t="s">
        <v>237</v>
      </c>
      <c r="E32" s="870"/>
      <c r="F32" s="841" t="str">
        <f ca="1">'E Honorarberechnung'!P3</f>
        <v>E Honorarberechnung</v>
      </c>
      <c r="G32" s="842"/>
      <c r="H32" s="855" t="s">
        <v>652</v>
      </c>
    </row>
    <row r="33" spans="2:8">
      <c r="B33" s="240"/>
      <c r="C33" s="241" t="s">
        <v>117</v>
      </c>
      <c r="D33" s="869" t="s">
        <v>213</v>
      </c>
      <c r="E33" s="870"/>
      <c r="F33" s="841" t="str">
        <f ca="1">'F Honorarübersicht'!R3</f>
        <v>F Honorarübersicht</v>
      </c>
      <c r="G33" s="842"/>
      <c r="H33" s="855"/>
    </row>
    <row r="34" spans="2:8">
      <c r="B34" s="240"/>
      <c r="C34" s="241" t="s">
        <v>118</v>
      </c>
      <c r="D34" s="869" t="s">
        <v>248</v>
      </c>
      <c r="E34" s="870"/>
      <c r="F34" s="841" t="str">
        <f ca="1">'G Honorarabrechnung'!M3</f>
        <v>G Honorarabrechnung</v>
      </c>
      <c r="G34" s="843"/>
      <c r="H34" s="855"/>
    </row>
    <row r="35" spans="2:8">
      <c r="B35" s="3"/>
      <c r="C35" s="236" t="s">
        <v>119</v>
      </c>
      <c r="D35" s="871" t="s">
        <v>310</v>
      </c>
      <c r="E35" s="872"/>
      <c r="F35" s="844" t="str">
        <f ca="1">'H §31 HOAI'!K3</f>
        <v>H §31 HOAI</v>
      </c>
      <c r="G35" s="845"/>
      <c r="H35" s="855"/>
    </row>
    <row r="36" spans="2:8"/>
    <row r="37" spans="2:8"/>
    <row r="38" spans="2:8"/>
    <row r="39" spans="2:8">
      <c r="B39" s="117" t="s">
        <v>79</v>
      </c>
      <c r="C39" s="117"/>
    </row>
    <row r="40" spans="2:8" ht="17" thickBot="1"/>
    <row r="41" spans="2:8" ht="230.5" customHeight="1" thickTop="1" thickBot="1">
      <c r="B41" s="873" t="s">
        <v>311</v>
      </c>
      <c r="C41" s="874"/>
      <c r="D41" s="874"/>
      <c r="E41" s="874"/>
      <c r="F41" s="874"/>
      <c r="G41" s="875"/>
    </row>
    <row r="42" spans="2:8" ht="17" thickTop="1"/>
    <row r="43" spans="2:8">
      <c r="B43" s="117" t="s">
        <v>100</v>
      </c>
      <c r="C43" s="117"/>
    </row>
    <row r="44" spans="2:8" ht="17" thickBot="1"/>
    <row r="45" spans="2:8" ht="195" customHeight="1" thickTop="1" thickBot="1">
      <c r="B45" s="866" t="s">
        <v>307</v>
      </c>
      <c r="C45" s="867"/>
      <c r="D45" s="867"/>
      <c r="E45" s="867"/>
      <c r="F45" s="867"/>
      <c r="G45" s="868"/>
    </row>
    <row r="46" spans="2:8" ht="17" thickTop="1"/>
    <row r="47" spans="2:8"/>
    <row r="48" spans="2:8"/>
    <row r="49"/>
    <row r="65"/>
    <row r="67"/>
    <row r="68"/>
    <row r="69"/>
    <row r="70"/>
  </sheetData>
  <sheetProtection formatRows="0"/>
  <mergeCells count="33">
    <mergeCell ref="B2:E2"/>
    <mergeCell ref="H2:H8"/>
    <mergeCell ref="D17:E17"/>
    <mergeCell ref="C24:G24"/>
    <mergeCell ref="B5:D5"/>
    <mergeCell ref="B6:D6"/>
    <mergeCell ref="B7:D7"/>
    <mergeCell ref="C12:E12"/>
    <mergeCell ref="D13:E13"/>
    <mergeCell ref="D14:E14"/>
    <mergeCell ref="C15:E15"/>
    <mergeCell ref="D16:E16"/>
    <mergeCell ref="E6:G6"/>
    <mergeCell ref="E7:G7"/>
    <mergeCell ref="E8:G8"/>
    <mergeCell ref="B45:G45"/>
    <mergeCell ref="D33:E33"/>
    <mergeCell ref="D34:E34"/>
    <mergeCell ref="D35:E35"/>
    <mergeCell ref="D32:E32"/>
    <mergeCell ref="B41:G41"/>
    <mergeCell ref="D30:E30"/>
    <mergeCell ref="B8:D8"/>
    <mergeCell ref="B3:E3"/>
    <mergeCell ref="H32:H35"/>
    <mergeCell ref="D31:E31"/>
    <mergeCell ref="D27:E27"/>
    <mergeCell ref="D28:E28"/>
    <mergeCell ref="D29:E29"/>
    <mergeCell ref="C18:E18"/>
    <mergeCell ref="D19:E19"/>
    <mergeCell ref="D22:G22"/>
    <mergeCell ref="D21:G21"/>
  </mergeCells>
  <conditionalFormatting sqref="B29:D29 F29:G29">
    <cfRule type="expression" dxfId="508" priority="23">
      <formula>OR($I$26=FALSE,$I$27)</formula>
    </cfRule>
  </conditionalFormatting>
  <conditionalFormatting sqref="B30:D30 F30:G30">
    <cfRule type="expression" dxfId="507" priority="2">
      <formula>OR($I$27=FALSE,$I$26)</formula>
    </cfRule>
  </conditionalFormatting>
  <conditionalFormatting sqref="B31:F31">
    <cfRule type="expression" dxfId="506" priority="1">
      <formula>AND(NOT($I$26),NOT($I$27))</formula>
    </cfRule>
  </conditionalFormatting>
  <conditionalFormatting sqref="C13">
    <cfRule type="expression" dxfId="505" priority="18">
      <formula>IF(COUNTIF(I13:I14,TRUE)&lt;&gt;1,1,0)</formula>
    </cfRule>
  </conditionalFormatting>
  <conditionalFormatting sqref="C14">
    <cfRule type="expression" dxfId="504" priority="17">
      <formula>IF(COUNTIF(I13:I14,TRUE)&lt;&gt;1,1,0)</formula>
    </cfRule>
  </conditionalFormatting>
  <conditionalFormatting sqref="C16">
    <cfRule type="expression" dxfId="503" priority="14">
      <formula>IF(AND(I14,(COUNTIF(I16:I17,TRUE)&lt;&gt;1)),1,0)</formula>
    </cfRule>
  </conditionalFormatting>
  <conditionalFormatting sqref="C17">
    <cfRule type="expression" dxfId="502" priority="13">
      <formula>IF(AND(I14,(COUNTIF(I16:I17,TRUE)&lt;&gt;1)),1,0)</formula>
    </cfRule>
  </conditionalFormatting>
  <conditionalFormatting sqref="C19 C21">
    <cfRule type="expression" dxfId="501" priority="7">
      <formula>IF(AND($I$13,(COUNTIF($I$19:$I$21,TRUE)&lt;&gt;1)),1,0)</formula>
    </cfRule>
  </conditionalFormatting>
  <conditionalFormatting sqref="C22">
    <cfRule type="expression" dxfId="500" priority="8">
      <formula>IF(AND(I17,(COUNTIF(I19:I22,TRUE)&lt;&gt;1)),1,0)</formula>
    </cfRule>
  </conditionalFormatting>
  <conditionalFormatting sqref="D21">
    <cfRule type="expression" dxfId="499" priority="3">
      <formula>AND($I$21,NOT($I$19))</formula>
    </cfRule>
  </conditionalFormatting>
  <conditionalFormatting sqref="D27">
    <cfRule type="expression" dxfId="498" priority="27">
      <formula>#REF!</formula>
    </cfRule>
  </conditionalFormatting>
  <conditionalFormatting sqref="D19:E19">
    <cfRule type="expression" dxfId="497" priority="5">
      <formula>AND($I$19,NOT($I$21))</formula>
    </cfRule>
  </conditionalFormatting>
  <conditionalFormatting sqref="E5">
    <cfRule type="expression" dxfId="496" priority="12">
      <formula>E$5=""</formula>
    </cfRule>
  </conditionalFormatting>
  <conditionalFormatting sqref="E8">
    <cfRule type="expression" dxfId="495" priority="734">
      <formula>IF($E$8="",TRUE,FALSE)</formula>
    </cfRule>
  </conditionalFormatting>
  <conditionalFormatting sqref="E6:G6">
    <cfRule type="expression" dxfId="494" priority="11">
      <formula>E6=""</formula>
    </cfRule>
  </conditionalFormatting>
  <conditionalFormatting sqref="G5">
    <cfRule type="expression" dxfId="493" priority="10">
      <formula>G5=""</formula>
    </cfRule>
  </conditionalFormatting>
  <hyperlinks>
    <hyperlink ref="F27:G27" location="Link_A_anrKosten" display="Link_A_anrKosten" xr:uid="{00000000-0004-0000-0000-000000000000}"/>
    <hyperlink ref="F28:G28" location="Link_B_HonorarZ" display="Link_B_HonorarZ" xr:uid="{00000000-0004-0000-0000-000001000000}"/>
    <hyperlink ref="F29:G29" location="Link_StBC1_Grundlstg" display="Link_StBC1_Grundlstg" xr:uid="{00000000-0004-0000-0000-000002000000}"/>
    <hyperlink ref="F31:G31" location="Link_StBD1_BesLstg" display="Link_StBD1_BesLstg" xr:uid="{00000000-0004-0000-0000-000003000000}"/>
    <hyperlink ref="F32:G32" location="Link_E_Honorar" display="Link_E_Honorar" xr:uid="{00000000-0004-0000-0000-000004000000}"/>
    <hyperlink ref="F33:G33" location="Link_F_Uebersicht" display="Link_F_Uebersicht" xr:uid="{00000000-0004-0000-0000-000005000000}"/>
    <hyperlink ref="F34" location="Link_G_Abrechnung" display="Link_G_Abrechnung" xr:uid="{00000000-0004-0000-0000-000006000000}"/>
    <hyperlink ref="F35:G35" location="Link_H_HOAI" display="Link_H_HOAI" xr:uid="{00000000-0004-0000-0000-000007000000}"/>
    <hyperlink ref="F30" location="'StB-C2 Grundlstg'!Link_StBC2_Grundlstg" display="'StB-C2 Grundlstg'!Link_StBC2_Grundlstg" xr:uid="{00000000-0004-0000-0000-000008000000}"/>
  </hyperlink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rowBreaks count="1" manualBreakCount="1">
    <brk id="3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ltText="">
                <anchor moveWithCells="1">
                  <from>
                    <xdr:col>2</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ltText="">
                <anchor moveWithCells="1">
                  <from>
                    <xdr:col>2</xdr:col>
                    <xdr:colOff>0</xdr:colOff>
                    <xdr:row>13</xdr:row>
                    <xdr:rowOff>0</xdr:rowOff>
                  </from>
                  <to>
                    <xdr:col>3</xdr:col>
                    <xdr:colOff>0</xdr:colOff>
                    <xdr:row>14</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ltText="">
                <anchor moveWithCells="1">
                  <from>
                    <xdr:col>2</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ltText="">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ltText="">
                <anchor moveWithCells="1">
                  <from>
                    <xdr:col>2</xdr:col>
                    <xdr:colOff>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30727" r:id="rId9" name="Check Box 7">
              <controlPr defaultSize="0" autoFill="0" autoLine="0" autoPict="0" altText="">
                <anchor moveWithCells="1">
                  <from>
                    <xdr:col>2</xdr:col>
                    <xdr:colOff>0</xdr:colOff>
                    <xdr:row>20</xdr:row>
                    <xdr:rowOff>0</xdr:rowOff>
                  </from>
                  <to>
                    <xdr:col>3</xdr:col>
                    <xdr:colOff>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0" tint="-0.14999847407452621"/>
    <pageSetUpPr fitToPage="1"/>
  </sheetPr>
  <dimension ref="A1:L23"/>
  <sheetViews>
    <sheetView showGridLines="0" showRuler="0" zoomScaleNormal="100" zoomScaleSheetLayoutView="110" workbookViewId="0">
      <selection activeCell="G19" sqref="G19"/>
    </sheetView>
  </sheetViews>
  <sheetFormatPr baseColWidth="10" defaultColWidth="0" defaultRowHeight="16.5" zeroHeight="1"/>
  <cols>
    <col min="1" max="1" width="5.7265625" style="343" customWidth="1"/>
    <col min="2" max="2" width="5.7265625" style="1" customWidth="1"/>
    <col min="3" max="3" width="3.26953125" style="1" customWidth="1"/>
    <col min="4" max="4" width="5.7265625" style="1" customWidth="1"/>
    <col min="5" max="5" width="47.81640625" style="1" customWidth="1"/>
    <col min="6" max="6" width="19.1796875" style="1" customWidth="1"/>
    <col min="7" max="7" width="22.26953125" style="1" customWidth="1"/>
    <col min="8" max="8" width="2.7265625" style="1" customWidth="1"/>
    <col min="9" max="9" width="16" style="10" hidden="1" customWidth="1"/>
    <col min="10" max="16384" width="11.26953125" style="1" hidden="1"/>
  </cols>
  <sheetData>
    <row r="1" spans="1:12"/>
    <row r="2" spans="1:12" ht="16.5" customHeight="1">
      <c r="B2" s="876" t="str">
        <f>IF(Projektgrundlagen!B2="","",Projektgrundlagen!B2)</f>
        <v>Landschaftspflegerischer Begleitplan</v>
      </c>
      <c r="C2" s="876"/>
      <c r="D2" s="876"/>
      <c r="E2" s="877"/>
      <c r="F2" s="290" t="str">
        <f>IF(Projektgrundlagen!F2="","",Projektgrundlagen!F2)</f>
        <v>VII.05.4-LBP</v>
      </c>
      <c r="G2" s="312" t="s">
        <v>121</v>
      </c>
      <c r="H2" s="878" t="s">
        <v>364</v>
      </c>
      <c r="I2" s="30" t="s">
        <v>39</v>
      </c>
      <c r="J2" s="134"/>
      <c r="L2" s="157" t="s">
        <v>111</v>
      </c>
    </row>
    <row r="3" spans="1:12" ht="16.5" customHeight="1">
      <c r="B3" s="853" t="s">
        <v>360</v>
      </c>
      <c r="C3" s="853"/>
      <c r="D3" s="853"/>
      <c r="E3" s="854"/>
      <c r="F3" s="301" t="str">
        <f>IF(Projektgrundlagen!F3="","",Projektgrundlagen!F3)</f>
        <v>Vertragsnr.:</v>
      </c>
      <c r="G3" s="291" t="str">
        <f>IF(Projektgrundlagen!G3="","",Projektgrundlagen!G3)</f>
        <v/>
      </c>
      <c r="H3" s="878"/>
      <c r="I3" s="9"/>
      <c r="L3" s="1" t="str">
        <f ca="1">MID(CELL("dateiname",A2),FIND("]",CELL("dateiname",A2))+1,255)</f>
        <v>A Fläche</v>
      </c>
    </row>
    <row r="4" spans="1:12" ht="7.5" customHeight="1">
      <c r="B4" s="292"/>
      <c r="C4" s="292"/>
      <c r="D4" s="292"/>
      <c r="E4" s="286"/>
      <c r="F4" s="120"/>
      <c r="G4" s="120"/>
      <c r="H4" s="878"/>
    </row>
    <row r="5" spans="1:12">
      <c r="B5" s="902" t="str">
        <f>IF(Projektgrundlagen!B5="","",Projektgrundlagen!B5)</f>
        <v>Maßnahmennr:</v>
      </c>
      <c r="C5" s="903" t="str">
        <f>IF(Projektgrundlagen!C5="","",Projektgrundlagen!C5)</f>
        <v/>
      </c>
      <c r="D5" s="903" t="str">
        <f>IF(Projektgrundlagen!D5="","",Projektgrundlagen!D5)</f>
        <v/>
      </c>
      <c r="E5" s="280" t="str">
        <f>IF(Projektgrundlagen!E5="","",Projektgrundlagen!E5)</f>
        <v/>
      </c>
      <c r="F5" s="293" t="str">
        <f>IF(Projektgrundlagen!F5="","",Projektgrundlagen!F5)</f>
        <v>Vergabenr.:</v>
      </c>
      <c r="G5" s="294" t="str">
        <f>IF(Projektgrundlagen!G5="","",Projektgrundlagen!G5)</f>
        <v/>
      </c>
      <c r="H5" s="878"/>
      <c r="I5" s="9"/>
    </row>
    <row r="6" spans="1:12">
      <c r="B6" s="914" t="str">
        <f>IF(Projektgrundlagen!B6="","",Projektgrundlagen!B6)</f>
        <v>Bauherr:</v>
      </c>
      <c r="C6" s="915" t="str">
        <f>IF(Projektgrundlagen!C6="","",Projektgrundlagen!C6)</f>
        <v/>
      </c>
      <c r="D6" s="915" t="str">
        <f>IF(Projektgrundlagen!D6="","",Projektgrundlagen!D6)</f>
        <v/>
      </c>
      <c r="E6" s="906" t="str">
        <f>IF(Projektgrundlagen!E6="","",Projektgrundlagen!E6)</f>
        <v xml:space="preserve">Mittelfränkischen Eisenbahnbetriebs GmbH  </v>
      </c>
      <c r="F6" s="906"/>
      <c r="G6" s="907"/>
      <c r="H6" s="878"/>
    </row>
    <row r="7" spans="1:12">
      <c r="B7" s="916"/>
      <c r="C7" s="917"/>
      <c r="D7" s="917"/>
      <c r="E7" s="908" t="str">
        <f>IF(Projektgrundlagen!E7="","",Projektgrundlagen!E7)</f>
        <v>Reaktivierung der Bahnstrecke 5331 im Abschnitt Wilburgstetten - Dombühl für den SPNV</v>
      </c>
      <c r="F7" s="908"/>
      <c r="G7" s="909"/>
      <c r="H7" s="878"/>
    </row>
    <row r="8" spans="1:12">
      <c r="B8" s="851" t="s">
        <v>83</v>
      </c>
      <c r="C8" s="852"/>
      <c r="D8" s="852"/>
      <c r="E8" s="904" t="str">
        <f>IF(Projektgrundlagen!E8="","",Projektgrundlagen!E8)</f>
        <v/>
      </c>
      <c r="F8" s="904"/>
      <c r="G8" s="905"/>
      <c r="H8" s="878"/>
    </row>
    <row r="9" spans="1:12">
      <c r="B9" s="269"/>
      <c r="C9" s="269"/>
      <c r="D9" s="269"/>
      <c r="E9" s="288"/>
      <c r="F9" s="288"/>
      <c r="G9" s="288"/>
    </row>
    <row r="10" spans="1:12" s="20" customFormat="1" ht="26.25" customHeight="1">
      <c r="A10" s="345"/>
      <c r="B10" s="352"/>
      <c r="C10" s="910" t="s">
        <v>360</v>
      </c>
      <c r="D10" s="910"/>
      <c r="E10" s="910"/>
      <c r="F10" s="910"/>
      <c r="G10" s="353"/>
      <c r="I10" s="31"/>
    </row>
    <row r="11" spans="1:12" ht="16">
      <c r="A11" s="731" t="str">
        <f>IF(AND(Projektgrundlagen!I14=FALSE,Projektgrundlagen!I13,COUNTIF($I$11:$I$13,TRUE)&lt;&gt;1),"è","")</f>
        <v/>
      </c>
      <c r="B11" s="911" t="s">
        <v>1</v>
      </c>
      <c r="C11" s="354"/>
      <c r="D11" s="884" t="s">
        <v>110</v>
      </c>
      <c r="E11" s="885"/>
      <c r="F11" s="357"/>
      <c r="G11" s="357"/>
      <c r="I11" s="75" t="b">
        <v>0</v>
      </c>
    </row>
    <row r="12" spans="1:12" ht="16">
      <c r="A12" s="731" t="str">
        <f>IF(COUNTIF($I$11:$I$13,TRUE)&lt;&gt;1,"è","")</f>
        <v/>
      </c>
      <c r="B12" s="912"/>
      <c r="C12" s="211"/>
      <c r="D12" s="898" t="s">
        <v>11</v>
      </c>
      <c r="E12" s="899"/>
      <c r="F12" s="359"/>
      <c r="G12" s="646" t="s">
        <v>361</v>
      </c>
      <c r="I12" s="75" t="b">
        <v>1</v>
      </c>
    </row>
    <row r="13" spans="1:12" ht="16">
      <c r="A13" s="731" t="str">
        <f>IF(COUNTIF($I$11:$I$13,TRUE)&lt;&gt;1,"è","")</f>
        <v/>
      </c>
      <c r="B13" s="913"/>
      <c r="C13" s="211"/>
      <c r="D13" s="900" t="s">
        <v>0</v>
      </c>
      <c r="E13" s="901"/>
      <c r="F13" s="360"/>
      <c r="G13" s="358"/>
      <c r="I13" s="75" t="b">
        <v>0</v>
      </c>
    </row>
    <row r="14" spans="1:12" ht="7.5" customHeight="1">
      <c r="A14" s="732"/>
      <c r="B14" s="306"/>
      <c r="C14" s="302"/>
      <c r="D14" s="302"/>
      <c r="E14" s="302"/>
      <c r="F14" s="303"/>
      <c r="G14" s="305"/>
      <c r="H14" s="12"/>
    </row>
    <row r="15" spans="1:12" ht="16.5" customHeight="1">
      <c r="B15" s="349">
        <v>1</v>
      </c>
      <c r="C15" s="896" t="s">
        <v>363</v>
      </c>
      <c r="D15" s="897"/>
      <c r="E15" s="897"/>
      <c r="F15" s="897"/>
      <c r="G15" s="304"/>
    </row>
    <row r="16" spans="1:12" ht="16.5" customHeight="1">
      <c r="B16" s="37"/>
      <c r="C16" s="11"/>
      <c r="D16" s="1" t="s">
        <v>391</v>
      </c>
      <c r="E16" s="9"/>
      <c r="F16" s="9"/>
      <c r="G16" s="847"/>
    </row>
    <row r="17" spans="1:9" ht="16.5" customHeight="1">
      <c r="B17" s="37"/>
      <c r="C17" s="811"/>
      <c r="D17" s="1" t="s">
        <v>392</v>
      </c>
      <c r="E17" s="9"/>
      <c r="F17" s="9"/>
      <c r="G17" s="814"/>
    </row>
    <row r="18" spans="1:9" ht="16.5" customHeight="1">
      <c r="B18" s="232"/>
      <c r="C18" s="651"/>
      <c r="D18" s="234"/>
      <c r="E18" s="50" t="s">
        <v>657</v>
      </c>
      <c r="F18" s="235"/>
      <c r="G18" s="50">
        <v>101.5</v>
      </c>
    </row>
    <row r="19" spans="1:9" ht="17" thickBot="1">
      <c r="B19" s="355"/>
      <c r="C19" s="356"/>
      <c r="D19" s="356"/>
      <c r="E19" s="356"/>
      <c r="F19" s="356"/>
      <c r="G19" s="315"/>
      <c r="I19" s="121"/>
    </row>
    <row r="20" spans="1:9" s="20" customFormat="1" ht="30" customHeight="1" thickBot="1">
      <c r="A20" s="343"/>
      <c r="B20" s="748" t="s">
        <v>45</v>
      </c>
      <c r="C20" s="893" t="s">
        <v>362</v>
      </c>
      <c r="D20" s="894"/>
      <c r="E20" s="894"/>
      <c r="F20" s="895"/>
      <c r="G20" s="432">
        <f>IF(COUNTIF($I$11:$I$13,TRUE)&lt;&gt;1,"",G18)</f>
        <v>101.5</v>
      </c>
      <c r="I20" s="31" t="b">
        <f>IF(OR(G20&lt;'H §31 HOAI'!B16,G20&gt;'H §31 HOAI'!B35),TRUE,FALSE)</f>
        <v>0</v>
      </c>
    </row>
    <row r="21" spans="1:9" ht="12.75" customHeight="1">
      <c r="B21" s="13"/>
      <c r="C21" s="13"/>
      <c r="D21" s="13"/>
      <c r="E21" s="14"/>
      <c r="G21" s="362" t="str">
        <f>IF(COUNTIF($I$11:$I$13,TRUE)&lt;&gt;1,"",(IF(OR(G20&lt;'H §31 HOAI'!B16,G20&gt;'H §31 HOAI'!B35),"Fläche liegt außerhalb der Honorartafel!","")))</f>
        <v/>
      </c>
    </row>
    <row r="22" spans="1:9" hidden="1">
      <c r="B22" s="747"/>
      <c r="C22" s="747"/>
      <c r="D22" s="747"/>
      <c r="E22" s="747"/>
      <c r="F22" s="747"/>
      <c r="G22" s="747"/>
    </row>
    <row r="23" spans="1:9" hidden="1">
      <c r="B23" s="281"/>
      <c r="C23" s="281"/>
      <c r="D23" s="281"/>
      <c r="E23" s="281"/>
      <c r="F23" s="281"/>
      <c r="G23" s="281"/>
    </row>
  </sheetData>
  <sheetProtection formatRows="0"/>
  <mergeCells count="17">
    <mergeCell ref="B3:E3"/>
    <mergeCell ref="C20:F20"/>
    <mergeCell ref="C15:F15"/>
    <mergeCell ref="H2:H8"/>
    <mergeCell ref="D11:E11"/>
    <mergeCell ref="D12:E12"/>
    <mergeCell ref="D13:E13"/>
    <mergeCell ref="B5:D5"/>
    <mergeCell ref="B8:D8"/>
    <mergeCell ref="E8:G8"/>
    <mergeCell ref="E6:G6"/>
    <mergeCell ref="E7:G7"/>
    <mergeCell ref="C10:F10"/>
    <mergeCell ref="B11:B13"/>
    <mergeCell ref="B6:D6"/>
    <mergeCell ref="B7:D7"/>
    <mergeCell ref="B2:E2"/>
  </mergeCells>
  <conditionalFormatting sqref="C11">
    <cfRule type="expression" dxfId="491" priority="745">
      <formula>IF(COUNTIF(I10:I13,TRUE)=1,0,1)</formula>
    </cfRule>
  </conditionalFormatting>
  <conditionalFormatting sqref="C12">
    <cfRule type="expression" dxfId="490" priority="35">
      <formula>IF(COUNTIF(I11:I13,TRUE)=1,0,1)</formula>
    </cfRule>
  </conditionalFormatting>
  <conditionalFormatting sqref="C13">
    <cfRule type="expression" dxfId="489" priority="34">
      <formula>IF(COUNTIF(I11:I13,TRUE)=1,0,1)</formula>
    </cfRule>
  </conditionalFormatting>
  <conditionalFormatting sqref="E18">
    <cfRule type="expression" dxfId="487" priority="25">
      <formula>IF(COUNTIF($I$11:$I$13,TRUE)&lt;&gt;1,TRUE,FALSE)</formula>
    </cfRule>
  </conditionalFormatting>
  <conditionalFormatting sqref="G18">
    <cfRule type="expression" dxfId="486" priority="1">
      <formula>IF(COUNTIF($I$11:$I$13,TRUE)&lt;&gt;1,TRUE,FALSE)</formula>
    </cfRule>
  </conditionalFormatting>
  <conditionalFormatting sqref="G20">
    <cfRule type="expression" dxfId="485" priority="22">
      <formula>IF(COUNTIF($I$11:$I$13,TRUE)&lt;&gt;1,TRUE,FALSE)</formula>
    </cfRule>
  </conditionalFormatting>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2" r:id="rId4" name="Check Box 4">
              <controlPr defaultSize="0" autoFill="0" autoLine="0" autoPict="0" altText="">
                <anchor moveWithCells="1">
                  <from>
                    <xdr:col>2</xdr:col>
                    <xdr:colOff>0</xdr:colOff>
                    <xdr:row>11</xdr:row>
                    <xdr:rowOff>0</xdr:rowOff>
                  </from>
                  <to>
                    <xdr:col>3</xdr:col>
                    <xdr:colOff>0</xdr:colOff>
                    <xdr:row>12</xdr:row>
                    <xdr:rowOff>12700</xdr:rowOff>
                  </to>
                </anchor>
              </controlPr>
            </control>
          </mc:Choice>
        </mc:AlternateContent>
        <mc:AlternateContent xmlns:mc="http://schemas.openxmlformats.org/markup-compatibility/2006">
          <mc:Choice Requires="x14">
            <control shapeId="22533" r:id="rId5" name="Check Box 5">
              <controlPr defaultSize="0" autoFill="0" autoLine="0" autoPict="0" altText="">
                <anchor moveWithCells="1">
                  <from>
                    <xdr:col>2</xdr:col>
                    <xdr:colOff>0</xdr:colOff>
                    <xdr:row>11</xdr:row>
                    <xdr:rowOff>222250</xdr:rowOff>
                  </from>
                  <to>
                    <xdr:col>3</xdr:col>
                    <xdr:colOff>0</xdr:colOff>
                    <xdr:row>13</xdr:row>
                    <xdr:rowOff>12700</xdr:rowOff>
                  </to>
                </anchor>
              </controlPr>
            </control>
          </mc:Choice>
        </mc:AlternateContent>
        <mc:AlternateContent xmlns:mc="http://schemas.openxmlformats.org/markup-compatibility/2006">
          <mc:Choice Requires="x14">
            <control shapeId="22540" r:id="rId6" name="Check Box 12">
              <controlPr defaultSize="0" autoFill="0" autoLine="0" autoPict="0" altText="">
                <anchor moveWithCells="1">
                  <from>
                    <xdr:col>2</xdr:col>
                    <xdr:colOff>0</xdr:colOff>
                    <xdr:row>10</xdr:row>
                    <xdr:rowOff>0</xdr:rowOff>
                  </from>
                  <to>
                    <xdr:col>3</xdr:col>
                    <xdr:colOff>0</xdr:colOff>
                    <xdr:row>11</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9" id="{489043DC-AC87-4F73-BF90-4ED68C86BB32}">
            <xm:f>Projektgrundlagen!I13=FALSE</xm:f>
            <x14:dxf>
              <fill>
                <patternFill>
                  <bgColor theme="0"/>
                </patternFill>
              </fill>
              <border>
                <left style="thin">
                  <color auto="1"/>
                </left>
                <right style="thin">
                  <color auto="1"/>
                </right>
                <top style="thin">
                  <color auto="1"/>
                </top>
                <bottom style="thin">
                  <color auto="1"/>
                </bottom>
              </border>
            </x14:dxf>
          </x14:cfRule>
          <xm:sqref>C11</xm:sqref>
        </x14:conditionalFormatting>
        <x14:conditionalFormatting xmlns:xm="http://schemas.microsoft.com/office/excel/2006/main">
          <x14:cfRule type="expression" priority="30" id="{2325E0DF-1C00-44B3-8763-A77333C9BD36}">
            <xm:f>Projektgrundlagen!I13=FALSE</xm:f>
            <x14:dxf>
              <font>
                <strike/>
                <color theme="0" tint="-0.14996795556505021"/>
              </font>
            </x14:dxf>
          </x14:cfRule>
          <xm:sqref>D11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0" tint="-0.14999847407452621"/>
    <pageSetUpPr fitToPage="1"/>
  </sheetPr>
  <dimension ref="A1:N57"/>
  <sheetViews>
    <sheetView showGridLines="0" zoomScaleNormal="100" zoomScaleSheetLayoutView="100" zoomScalePageLayoutView="75" workbookViewId="0">
      <selection activeCell="I13" sqref="I13"/>
    </sheetView>
  </sheetViews>
  <sheetFormatPr baseColWidth="10" defaultColWidth="0" defaultRowHeight="16.5" zeroHeight="1"/>
  <cols>
    <col min="1" max="1" width="5.7265625" style="728" customWidth="1"/>
    <col min="2" max="2" width="3.26953125" style="1" customWidth="1"/>
    <col min="3" max="3" width="20" style="1" customWidth="1"/>
    <col min="4" max="4" width="19.81640625" style="1" customWidth="1"/>
    <col min="5" max="5" width="16.81640625" style="1" customWidth="1"/>
    <col min="6" max="6" width="3.7265625" style="1" customWidth="1"/>
    <col min="7" max="7" width="16.81640625" style="1" customWidth="1"/>
    <col min="8" max="8" width="3.7265625" style="1" customWidth="1"/>
    <col min="9" max="9" width="19.81640625" style="1" customWidth="1"/>
    <col min="10" max="10" width="2.7265625" style="1" customWidth="1"/>
    <col min="11" max="11" width="17.453125" style="1" hidden="1" customWidth="1"/>
    <col min="12" max="14" width="0" style="1" hidden="1" customWidth="1"/>
    <col min="15" max="16384" width="11.26953125" style="1" hidden="1"/>
  </cols>
  <sheetData>
    <row r="1" spans="1:14" ht="16">
      <c r="A1" s="727"/>
    </row>
    <row r="2" spans="1:14" ht="16.5" customHeight="1">
      <c r="A2" s="727"/>
      <c r="B2" s="876" t="str">
        <f>IF(Projektgrundlagen!B2="","",Projektgrundlagen!B2)</f>
        <v>Landschaftspflegerischer Begleitplan</v>
      </c>
      <c r="C2" s="876"/>
      <c r="D2" s="876"/>
      <c r="E2" s="876"/>
      <c r="F2" s="877"/>
      <c r="G2" s="290" t="str">
        <f>IF(Projektgrundlagen!F2="","",Projektgrundlagen!F2)</f>
        <v>VII.05.4-LBP</v>
      </c>
      <c r="H2" s="919" t="s">
        <v>122</v>
      </c>
      <c r="I2" s="920"/>
      <c r="J2" s="918" t="s">
        <v>222</v>
      </c>
      <c r="K2" s="15" t="s">
        <v>39</v>
      </c>
      <c r="N2" s="157" t="s">
        <v>111</v>
      </c>
    </row>
    <row r="3" spans="1:14" ht="16.5" customHeight="1">
      <c r="B3" s="853" t="s">
        <v>12</v>
      </c>
      <c r="C3" s="853"/>
      <c r="D3" s="853"/>
      <c r="E3" s="853"/>
      <c r="F3" s="854"/>
      <c r="G3" s="301" t="str">
        <f>IF(Projektgrundlagen!F3="","",Projektgrundlagen!F3)</f>
        <v>Vertragsnr.:</v>
      </c>
      <c r="H3" s="904" t="str">
        <f>IF(Projektgrundlagen!G3="","",Projektgrundlagen!G3)</f>
        <v/>
      </c>
      <c r="I3" s="905"/>
      <c r="J3" s="918"/>
      <c r="N3" s="1" t="str">
        <f ca="1">MID(CELL("dateiname",A2),FIND("]",CELL("dateiname",A2))+1,255)</f>
        <v>B HZone</v>
      </c>
    </row>
    <row r="4" spans="1:14" ht="7.5" customHeight="1">
      <c r="B4" s="285"/>
      <c r="C4" s="285"/>
      <c r="D4" s="285"/>
      <c r="E4" s="285"/>
      <c r="F4" s="285"/>
      <c r="G4" s="284"/>
      <c r="H4" s="284"/>
      <c r="I4" s="284"/>
      <c r="J4" s="918"/>
    </row>
    <row r="5" spans="1:14">
      <c r="B5" s="925" t="str">
        <f>IF(Projektgrundlagen!B5="","",Projektgrundlagen!B5)</f>
        <v>Maßnahmennr:</v>
      </c>
      <c r="C5" s="926"/>
      <c r="D5" s="927" t="str">
        <f>IF(Projektgrundlagen!E5="","",Projektgrundlagen!E5)</f>
        <v/>
      </c>
      <c r="E5" s="927"/>
      <c r="F5" s="927"/>
      <c r="G5" s="293" t="str">
        <f>IF(Projektgrundlagen!F5="","",Projektgrundlagen!F5)</f>
        <v>Vergabenr.:</v>
      </c>
      <c r="H5" s="921" t="str">
        <f>IF(Projektgrundlagen!G5="","",Projektgrundlagen!G5)</f>
        <v/>
      </c>
      <c r="I5" s="922"/>
      <c r="J5" s="918"/>
    </row>
    <row r="6" spans="1:14">
      <c r="B6" s="884" t="str">
        <f>IF(Projektgrundlagen!B6="","",Projektgrundlagen!B6)</f>
        <v>Bauherr:</v>
      </c>
      <c r="C6" s="885"/>
      <c r="D6" s="923" t="str">
        <f>IF(Projektgrundlagen!E6="","",Projektgrundlagen!E6)</f>
        <v xml:space="preserve">Mittelfränkischen Eisenbahnbetriebs GmbH  </v>
      </c>
      <c r="E6" s="923"/>
      <c r="F6" s="923"/>
      <c r="G6" s="923"/>
      <c r="H6" s="923"/>
      <c r="I6" s="924"/>
      <c r="J6" s="918"/>
    </row>
    <row r="7" spans="1:14">
      <c r="B7" s="884"/>
      <c r="C7" s="885"/>
      <c r="D7" s="908" t="str">
        <f>IF(Projektgrundlagen!E7="","",Projektgrundlagen!E7)</f>
        <v>Reaktivierung der Bahnstrecke 5331 im Abschnitt Wilburgstetten - Dombühl für den SPNV</v>
      </c>
      <c r="E7" s="908"/>
      <c r="F7" s="908"/>
      <c r="G7" s="908"/>
      <c r="H7" s="908"/>
      <c r="I7" s="909"/>
      <c r="J7" s="918"/>
    </row>
    <row r="8" spans="1:14">
      <c r="B8" s="851" t="s">
        <v>83</v>
      </c>
      <c r="C8" s="852"/>
      <c r="D8" s="904" t="str">
        <f>IF(Projektgrundlagen!E8="","",Projektgrundlagen!E8)</f>
        <v/>
      </c>
      <c r="E8" s="904"/>
      <c r="F8" s="904"/>
      <c r="G8" s="904"/>
      <c r="H8" s="904"/>
      <c r="I8" s="905"/>
      <c r="J8" s="918"/>
    </row>
    <row r="9" spans="1:14">
      <c r="B9" s="269"/>
      <c r="C9" s="269"/>
      <c r="D9" s="288"/>
      <c r="E9" s="288"/>
      <c r="F9" s="288"/>
      <c r="G9" s="288"/>
      <c r="H9" s="288"/>
      <c r="I9" s="288"/>
    </row>
    <row r="10" spans="1:14" ht="22.5" customHeight="1">
      <c r="B10" s="363"/>
      <c r="C10" s="910" t="s">
        <v>210</v>
      </c>
      <c r="D10" s="910"/>
      <c r="E10" s="910"/>
      <c r="F10" s="910"/>
      <c r="G10" s="910"/>
      <c r="H10" s="910"/>
      <c r="I10" s="363"/>
    </row>
    <row r="11" spans="1:14" ht="7.5" customHeight="1">
      <c r="A11" s="727"/>
      <c r="B11" s="292"/>
      <c r="C11" s="292"/>
      <c r="D11" s="286"/>
      <c r="E11" s="286"/>
      <c r="F11" s="286"/>
      <c r="G11" s="286"/>
      <c r="H11" s="286"/>
      <c r="I11" s="284"/>
    </row>
    <row r="12" spans="1:14" ht="16.5" customHeight="1" thickBot="1">
      <c r="A12" s="731" t="str">
        <f>IF(COUNTIF($K$12:$K$15,TRUE)&lt;&gt;1,"è","")</f>
        <v/>
      </c>
      <c r="B12" s="51"/>
      <c r="C12" s="268" t="s">
        <v>370</v>
      </c>
      <c r="D12" s="367"/>
      <c r="E12" s="367"/>
      <c r="F12" s="367"/>
      <c r="G12" s="367"/>
      <c r="H12" s="368"/>
      <c r="I12" s="501"/>
      <c r="J12" s="33"/>
      <c r="K12" s="81" t="b">
        <v>1</v>
      </c>
    </row>
    <row r="13" spans="1:14" ht="16.5" customHeight="1" thickBot="1">
      <c r="A13" s="731"/>
      <c r="B13" s="19"/>
      <c r="C13" s="369"/>
      <c r="D13" s="370"/>
      <c r="E13" s="370"/>
      <c r="F13" s="370"/>
      <c r="G13" s="370"/>
      <c r="H13" s="371" t="s">
        <v>34</v>
      </c>
      <c r="I13" s="519">
        <v>2</v>
      </c>
      <c r="J13" s="33"/>
      <c r="K13" s="81"/>
    </row>
    <row r="14" spans="1:14" ht="7.5" customHeight="1">
      <c r="A14" s="731"/>
      <c r="B14" s="141"/>
      <c r="C14" s="138"/>
      <c r="D14" s="139"/>
      <c r="E14" s="139"/>
      <c r="F14" s="139"/>
      <c r="G14" s="139"/>
      <c r="H14" s="140"/>
      <c r="I14" s="299"/>
      <c r="J14" s="33"/>
      <c r="K14" s="81"/>
    </row>
    <row r="15" spans="1:14" ht="16">
      <c r="A15" s="731" t="str">
        <f>IF(COUNTIF($K$12:$K$15,TRUE)&lt;&gt;1,"è","")</f>
        <v/>
      </c>
      <c r="B15" s="51"/>
      <c r="C15" s="156" t="s">
        <v>371</v>
      </c>
      <c r="D15" s="16"/>
      <c r="E15" s="39"/>
      <c r="F15" s="39"/>
      <c r="G15" s="39"/>
      <c r="H15" s="39"/>
      <c r="I15" s="40"/>
      <c r="K15" s="81" t="b">
        <v>0</v>
      </c>
    </row>
    <row r="16" spans="1:14" ht="25.5" customHeight="1">
      <c r="B16" s="11"/>
      <c r="C16" s="300" t="s">
        <v>14</v>
      </c>
      <c r="D16" s="928" t="s">
        <v>270</v>
      </c>
      <c r="E16" s="929"/>
      <c r="F16" s="929"/>
      <c r="G16" s="929"/>
      <c r="H16" s="930"/>
      <c r="I16" s="43" t="s">
        <v>42</v>
      </c>
    </row>
    <row r="17" spans="2:9" ht="24" customHeight="1">
      <c r="B17" s="11"/>
      <c r="C17" s="55"/>
      <c r="D17" s="17" t="s">
        <v>60</v>
      </c>
      <c r="E17" s="931" t="s">
        <v>61</v>
      </c>
      <c r="F17" s="932"/>
      <c r="G17" s="931" t="s">
        <v>379</v>
      </c>
      <c r="H17" s="932"/>
      <c r="I17" s="54"/>
    </row>
    <row r="18" spans="2:9" ht="48.75" customHeight="1">
      <c r="B18" s="11"/>
      <c r="C18" s="47" t="s">
        <v>380</v>
      </c>
      <c r="D18" s="79"/>
      <c r="E18" s="933"/>
      <c r="F18" s="934"/>
      <c r="G18" s="933"/>
      <c r="H18" s="934"/>
      <c r="I18" s="53">
        <f>IF(K15,IF(COUNT(D18:H18)&lt;&gt;1,0,IF(OR(AND(D18&lt;&gt;"",D18&lt;1,D18&gt;2),AND(E18&lt;&gt;"",OR(E18&lt;3,E18&gt;4)),AND(G18&lt;&gt;"",OR(G18&lt;5,G18&gt;6))),0,SUM(D18:H18))),0)</f>
        <v>0</v>
      </c>
    </row>
    <row r="19" spans="2:9" ht="16.5" customHeight="1">
      <c r="B19" s="11"/>
      <c r="C19" s="18" t="s">
        <v>292</v>
      </c>
      <c r="D19" s="18" t="s">
        <v>15</v>
      </c>
      <c r="E19" s="935" t="s">
        <v>388</v>
      </c>
      <c r="F19" s="936"/>
      <c r="G19" s="935" t="s">
        <v>16</v>
      </c>
      <c r="H19" s="936"/>
      <c r="I19" s="18"/>
    </row>
    <row r="20" spans="2:9" ht="24" customHeight="1">
      <c r="B20" s="11"/>
      <c r="C20" s="55"/>
      <c r="D20" s="17" t="s">
        <v>376</v>
      </c>
      <c r="E20" s="931" t="s">
        <v>61</v>
      </c>
      <c r="F20" s="932"/>
      <c r="G20" s="931" t="s">
        <v>378</v>
      </c>
      <c r="H20" s="932"/>
      <c r="I20" s="54"/>
    </row>
    <row r="21" spans="2:9" ht="48.75" customHeight="1">
      <c r="B21" s="11"/>
      <c r="C21" s="47" t="s">
        <v>381</v>
      </c>
      <c r="D21" s="79"/>
      <c r="E21" s="933"/>
      <c r="F21" s="934"/>
      <c r="G21" s="933"/>
      <c r="H21" s="934"/>
      <c r="I21" s="53">
        <f>IF(K15,IF(COUNT(D21:H21)&lt;&gt;1,0,IF(OR(AND(D21&lt;&gt;"",D21&lt;1,D21&gt;2),AND(E21&lt;&gt;"",OR(E21&lt;3,E21&gt;4)),AND(G21&lt;&gt;"",OR(G21&lt;5,G21&gt;6))),0,SUM(D21:H21))),0)</f>
        <v>0</v>
      </c>
    </row>
    <row r="22" spans="2:9" ht="16.5" customHeight="1">
      <c r="B22" s="11"/>
      <c r="C22" s="18" t="s">
        <v>292</v>
      </c>
      <c r="D22" s="18" t="s">
        <v>15</v>
      </c>
      <c r="E22" s="935" t="s">
        <v>388</v>
      </c>
      <c r="F22" s="936"/>
      <c r="G22" s="935" t="s">
        <v>16</v>
      </c>
      <c r="H22" s="936"/>
      <c r="I22" s="18"/>
    </row>
    <row r="23" spans="2:9" ht="24" customHeight="1">
      <c r="B23" s="11"/>
      <c r="C23" s="55"/>
      <c r="D23" s="17" t="s">
        <v>375</v>
      </c>
      <c r="E23" s="931" t="s">
        <v>61</v>
      </c>
      <c r="F23" s="932"/>
      <c r="G23" s="931" t="s">
        <v>377</v>
      </c>
      <c r="H23" s="932"/>
      <c r="I23" s="54"/>
    </row>
    <row r="24" spans="2:9" ht="48.75" customHeight="1">
      <c r="B24" s="11"/>
      <c r="C24" s="47" t="s">
        <v>382</v>
      </c>
      <c r="D24" s="79"/>
      <c r="E24" s="933"/>
      <c r="F24" s="934"/>
      <c r="G24" s="933"/>
      <c r="H24" s="934"/>
      <c r="I24" s="53">
        <f>IF(K15,IF(COUNT(D24:H24)&lt;&gt;1,0,IF(OR(AND(D24&lt;&gt;"",D24&lt;1,D24&gt;2),AND(E24&lt;&gt;"",OR(E24&lt;3,E24&gt;4)),AND(G24&lt;&gt;"",OR(G24&lt;5,G24&gt;6))),0,SUM(D24:H24))),0)</f>
        <v>0</v>
      </c>
    </row>
    <row r="25" spans="2:9" ht="16.5" customHeight="1">
      <c r="B25" s="11"/>
      <c r="C25" s="18" t="s">
        <v>292</v>
      </c>
      <c r="D25" s="18" t="s">
        <v>15</v>
      </c>
      <c r="E25" s="937" t="s">
        <v>388</v>
      </c>
      <c r="F25" s="938"/>
      <c r="G25" s="939" t="s">
        <v>16</v>
      </c>
      <c r="H25" s="940"/>
      <c r="I25" s="18"/>
    </row>
    <row r="26" spans="2:9">
      <c r="B26" s="11"/>
      <c r="C26" s="55"/>
      <c r="D26" s="17" t="s">
        <v>60</v>
      </c>
      <c r="E26" s="931" t="s">
        <v>61</v>
      </c>
      <c r="F26" s="932"/>
      <c r="G26" s="931" t="s">
        <v>62</v>
      </c>
      <c r="H26" s="932"/>
      <c r="I26" s="54"/>
    </row>
    <row r="27" spans="2:9" ht="48.65" customHeight="1">
      <c r="B27" s="11"/>
      <c r="C27" s="47" t="s">
        <v>383</v>
      </c>
      <c r="D27" s="79"/>
      <c r="E27" s="933"/>
      <c r="F27" s="934"/>
      <c r="G27" s="933"/>
      <c r="H27" s="934"/>
      <c r="I27" s="53">
        <f>IF(K15,IF(COUNT(D27:H27)&lt;&gt;1,0,IF(OR(AND(D27&lt;&gt;"",D27&lt;1,D27&gt;2),AND(E27&lt;&gt;"",OR(E27&lt;3,E27&gt;4)),AND(G27&lt;&gt;"",OR(G27&lt;5,G27&gt;6))),0,SUM(D27:H27))),0)</f>
        <v>0</v>
      </c>
    </row>
    <row r="28" spans="2:9" ht="16.5" customHeight="1">
      <c r="B28" s="11"/>
      <c r="C28" s="18" t="s">
        <v>292</v>
      </c>
      <c r="D28" s="18" t="s">
        <v>15</v>
      </c>
      <c r="E28" s="935" t="s">
        <v>388</v>
      </c>
      <c r="F28" s="936"/>
      <c r="G28" s="935" t="s">
        <v>16</v>
      </c>
      <c r="H28" s="936"/>
      <c r="I28" s="18"/>
    </row>
    <row r="29" spans="2:9">
      <c r="B29" s="11"/>
      <c r="C29" s="55"/>
      <c r="D29" s="17" t="s">
        <v>60</v>
      </c>
      <c r="E29" s="931" t="s">
        <v>61</v>
      </c>
      <c r="F29" s="932"/>
      <c r="G29" s="931" t="s">
        <v>62</v>
      </c>
      <c r="H29" s="932"/>
      <c r="I29" s="54"/>
    </row>
    <row r="30" spans="2:9" ht="48.65" customHeight="1">
      <c r="B30" s="11"/>
      <c r="C30" s="47" t="s">
        <v>384</v>
      </c>
      <c r="D30" s="79"/>
      <c r="E30" s="933"/>
      <c r="F30" s="934"/>
      <c r="G30" s="933"/>
      <c r="H30" s="934"/>
      <c r="I30" s="53">
        <f>IF(K15,IF(COUNT(D30:H30)&lt;&gt;1,0,IF(OR(AND(D30&lt;&gt;"",D30&lt;1,D30&gt;3),AND(E30&lt;&gt;"",OR(E30&lt;4,E30&gt;6)),AND(G30&lt;&gt;"",OR(G30&lt;7,G30&gt;9))),0,SUM(D30:H30))),0)</f>
        <v>0</v>
      </c>
    </row>
    <row r="31" spans="2:9" ht="16.5" customHeight="1">
      <c r="B31" s="11"/>
      <c r="C31" s="18" t="s">
        <v>385</v>
      </c>
      <c r="D31" s="18" t="s">
        <v>387</v>
      </c>
      <c r="E31" s="935" t="s">
        <v>389</v>
      </c>
      <c r="F31" s="936"/>
      <c r="G31" s="935" t="s">
        <v>390</v>
      </c>
      <c r="H31" s="936"/>
      <c r="I31" s="18"/>
    </row>
    <row r="32" spans="2:9">
      <c r="B32" s="11"/>
      <c r="C32" s="55"/>
      <c r="D32" s="17" t="s">
        <v>60</v>
      </c>
      <c r="E32" s="931" t="s">
        <v>61</v>
      </c>
      <c r="F32" s="932"/>
      <c r="G32" s="931" t="s">
        <v>62</v>
      </c>
      <c r="H32" s="932"/>
      <c r="I32" s="54"/>
    </row>
    <row r="33" spans="1:14" ht="48.75" customHeight="1">
      <c r="B33" s="11"/>
      <c r="C33" s="47" t="s">
        <v>386</v>
      </c>
      <c r="D33" s="79"/>
      <c r="E33" s="933"/>
      <c r="F33" s="934"/>
      <c r="G33" s="933"/>
      <c r="H33" s="934"/>
      <c r="I33" s="53">
        <f>IF(K15,IF(COUNT(D33:H33)&lt;&gt;1,0,IF(OR(AND(D33&lt;&gt;"",D33&lt;1,D33&gt;3),AND(E33&lt;&gt;"",OR(E33&lt;4,E33&gt;6)),AND(G33&lt;&gt;"",OR(G33&lt;7,G33&gt;9))),0,SUM(D33:H33))),0)</f>
        <v>0</v>
      </c>
    </row>
    <row r="34" spans="1:14" ht="16.5" customHeight="1">
      <c r="B34" s="11"/>
      <c r="C34" s="18" t="s">
        <v>385</v>
      </c>
      <c r="D34" s="18" t="s">
        <v>387</v>
      </c>
      <c r="E34" s="935" t="s">
        <v>389</v>
      </c>
      <c r="F34" s="936"/>
      <c r="G34" s="935" t="s">
        <v>390</v>
      </c>
      <c r="H34" s="936"/>
      <c r="I34" s="18"/>
    </row>
    <row r="35" spans="1:14" s="20" customFormat="1" ht="16.5" customHeight="1" thickBot="1">
      <c r="A35" s="729"/>
      <c r="B35" s="19"/>
      <c r="C35" s="372"/>
      <c r="H35" s="76" t="s">
        <v>35</v>
      </c>
      <c r="I35" s="298">
        <f>IF(OR(AND(K15,K12),AND(NOT(K15),NOT(K12))),0,IF(K15,IF(COUNTIF(I18:I33,"&gt;0")=6,SUM(I18:I33),0),0))</f>
        <v>0</v>
      </c>
    </row>
    <row r="36" spans="1:14" s="20" customFormat="1" ht="16.5" customHeight="1" thickBot="1">
      <c r="A36" s="729"/>
      <c r="B36" s="541"/>
      <c r="C36" s="542"/>
      <c r="D36" s="543"/>
      <c r="E36" s="543"/>
      <c r="F36" s="543"/>
      <c r="G36" s="543"/>
      <c r="H36" s="371" t="s">
        <v>34</v>
      </c>
      <c r="I36" s="520">
        <f>IF(NOT(K15),0,IF(I35&lt;1,0,IF(I35&lt;=16,1,IF(I35&lt;=30,2,3))))</f>
        <v>0</v>
      </c>
      <c r="J36" s="33"/>
      <c r="K36" s="33"/>
      <c r="L36" s="33"/>
      <c r="M36" s="33"/>
      <c r="N36" s="33"/>
    </row>
    <row r="37" spans="1:14" ht="12.5">
      <c r="A37" s="730"/>
      <c r="B37" s="11"/>
      <c r="C37" s="14" t="s">
        <v>105</v>
      </c>
      <c r="D37" s="14"/>
      <c r="F37" s="22"/>
      <c r="G37" s="14"/>
      <c r="I37" s="21"/>
    </row>
    <row r="38" spans="1:14" ht="13">
      <c r="A38" s="730"/>
      <c r="B38" s="11"/>
      <c r="C38" s="143" t="s">
        <v>372</v>
      </c>
      <c r="D38" s="14"/>
      <c r="F38" s="52"/>
      <c r="G38" s="52"/>
      <c r="I38" s="21"/>
    </row>
    <row r="39" spans="1:14" ht="13">
      <c r="A39" s="730"/>
      <c r="B39" s="11"/>
      <c r="C39" s="143" t="s">
        <v>373</v>
      </c>
      <c r="D39" s="14"/>
      <c r="F39" s="52"/>
      <c r="G39" s="52"/>
      <c r="I39" s="21"/>
    </row>
    <row r="40" spans="1:14" ht="13">
      <c r="A40" s="730"/>
      <c r="B40" s="97"/>
      <c r="C40" s="538" t="s">
        <v>374</v>
      </c>
      <c r="D40" s="539"/>
      <c r="E40" s="8"/>
      <c r="F40" s="540"/>
      <c r="G40" s="540"/>
      <c r="H40" s="8"/>
      <c r="I40" s="25"/>
    </row>
    <row r="41" spans="1:14"/>
    <row r="43" spans="1:14" ht="12" hidden="1" customHeight="1"/>
    <row r="53"/>
    <row r="54"/>
    <row r="55"/>
    <row r="56"/>
    <row r="57"/>
  </sheetData>
  <sheetProtection sheet="1" formatRows="0"/>
  <dataConsolidate/>
  <mergeCells count="52">
    <mergeCell ref="G34:H34"/>
    <mergeCell ref="G29:H29"/>
    <mergeCell ref="G30:H30"/>
    <mergeCell ref="G31:H31"/>
    <mergeCell ref="G32:H32"/>
    <mergeCell ref="G33:H33"/>
    <mergeCell ref="E31:F31"/>
    <mergeCell ref="E32:F32"/>
    <mergeCell ref="E33:F33"/>
    <mergeCell ref="E34:F34"/>
    <mergeCell ref="G17:H17"/>
    <mergeCell ref="G18:H18"/>
    <mergeCell ref="G19:H19"/>
    <mergeCell ref="G20:H20"/>
    <mergeCell ref="G21:H21"/>
    <mergeCell ref="G22:H22"/>
    <mergeCell ref="G23:H23"/>
    <mergeCell ref="G24:H24"/>
    <mergeCell ref="G25:H25"/>
    <mergeCell ref="G26:H26"/>
    <mergeCell ref="G27:H27"/>
    <mergeCell ref="G28:H28"/>
    <mergeCell ref="E26:F26"/>
    <mergeCell ref="E27:F27"/>
    <mergeCell ref="E28:F28"/>
    <mergeCell ref="E29:F29"/>
    <mergeCell ref="E30:F30"/>
    <mergeCell ref="E21:F21"/>
    <mergeCell ref="E22:F22"/>
    <mergeCell ref="E23:F23"/>
    <mergeCell ref="E24:F24"/>
    <mergeCell ref="E25:F25"/>
    <mergeCell ref="D16:H16"/>
    <mergeCell ref="E17:F17"/>
    <mergeCell ref="E18:F18"/>
    <mergeCell ref="E19:F19"/>
    <mergeCell ref="E20:F20"/>
    <mergeCell ref="J2:J8"/>
    <mergeCell ref="C10:H10"/>
    <mergeCell ref="D8:I8"/>
    <mergeCell ref="B7:C7"/>
    <mergeCell ref="B6:C6"/>
    <mergeCell ref="H2:I2"/>
    <mergeCell ref="H3:I3"/>
    <mergeCell ref="H5:I5"/>
    <mergeCell ref="D6:I6"/>
    <mergeCell ref="D7:I7"/>
    <mergeCell ref="B5:C5"/>
    <mergeCell ref="D5:F5"/>
    <mergeCell ref="B8:C8"/>
    <mergeCell ref="B2:F2"/>
    <mergeCell ref="B3:F3"/>
  </mergeCells>
  <conditionalFormatting sqref="B12">
    <cfRule type="expression" dxfId="484" priority="135">
      <formula>AND(K12,K15)</formula>
    </cfRule>
    <cfRule type="expression" dxfId="483" priority="134">
      <formula>AND(NOT(K12),NOT(K15))</formula>
    </cfRule>
  </conditionalFormatting>
  <conditionalFormatting sqref="B15">
    <cfRule type="expression" dxfId="482" priority="537">
      <formula>AND(K12,K15)</formula>
    </cfRule>
    <cfRule type="expression" dxfId="481" priority="536">
      <formula>AND(NOT(K12),NOT(K15))</formula>
    </cfRule>
  </conditionalFormatting>
  <conditionalFormatting sqref="D18">
    <cfRule type="expression" dxfId="480" priority="121">
      <formula>AND(D18&lt;&gt;"",D18&lt;1,D18&gt;2)</formula>
    </cfRule>
  </conditionalFormatting>
  <conditionalFormatting sqref="D21">
    <cfRule type="expression" dxfId="479" priority="105">
      <formula>AND(D21&lt;&gt;"",D21&lt;1,D21&gt;2)</formula>
    </cfRule>
    <cfRule type="expression" dxfId="478" priority="103">
      <formula>AND(NOT($K$12),$K18,COUNT($D21:$H21)&lt;1)</formula>
    </cfRule>
  </conditionalFormatting>
  <conditionalFormatting sqref="D24">
    <cfRule type="expression" dxfId="477" priority="95">
      <formula>AND(NOT($K$12),$K21,COUNT($D24:$H24)&lt;1)</formula>
    </cfRule>
    <cfRule type="expression" dxfId="476" priority="97">
      <formula>AND(D24&lt;&gt;"",D24&lt;1,D24&gt;2)</formula>
    </cfRule>
  </conditionalFormatting>
  <conditionalFormatting sqref="D27">
    <cfRule type="expression" dxfId="475" priority="89">
      <formula>AND(D27&lt;&gt;"",D27&lt;1,D27&gt;2)</formula>
    </cfRule>
    <cfRule type="expression" dxfId="474" priority="87">
      <formula>AND(NOT($K$12),$K24,COUNT($D27:$H27)&lt;1)</formula>
    </cfRule>
  </conditionalFormatting>
  <conditionalFormatting sqref="D30">
    <cfRule type="expression" dxfId="473" priority="79">
      <formula>AND(NOT($K$12),$K27,COUNT($D30:$H30)&lt;1)</formula>
    </cfRule>
    <cfRule type="expression" dxfId="472" priority="81">
      <formula>AND(D30&lt;&gt;"",D30&lt;1,D30&gt;3)</formula>
    </cfRule>
  </conditionalFormatting>
  <conditionalFormatting sqref="D33">
    <cfRule type="expression" dxfId="471" priority="12">
      <formula>AND(NOT($K$12),$K30,COUNT($D33:$H33)&lt;1)</formula>
    </cfRule>
    <cfRule type="expression" dxfId="470" priority="14">
      <formula>AND(D33&lt;&gt;"",D33&lt;1,D33&gt;3)</formula>
    </cfRule>
  </conditionalFormatting>
  <conditionalFormatting sqref="D18:H18">
    <cfRule type="expression" dxfId="469" priority="120">
      <formula>COUNT($D18:$H18)&gt;1</formula>
    </cfRule>
    <cfRule type="expression" dxfId="468" priority="119">
      <formula>AND(NOT($K$12),$K$15,COUNT($D18:$H18)&lt;1)</formula>
    </cfRule>
    <cfRule type="expression" dxfId="467" priority="118">
      <formula>IF(AND($K$15,NOT($K$12)),0,1)</formula>
    </cfRule>
  </conditionalFormatting>
  <conditionalFormatting sqref="D21:H21">
    <cfRule type="expression" dxfId="466" priority="55">
      <formula>IF(AND($K$15,NOT($K$12)),0,1)</formula>
    </cfRule>
    <cfRule type="expression" dxfId="465" priority="57">
      <formula>COUNT($D21:$H21)&gt;1</formula>
    </cfRule>
  </conditionalFormatting>
  <conditionalFormatting sqref="D24:H24">
    <cfRule type="expression" dxfId="464" priority="47">
      <formula>COUNT($D24:$H24)&gt;1</formula>
    </cfRule>
    <cfRule type="expression" dxfId="463" priority="45">
      <formula>IF(AND($K$15,NOT($K$12)),0,1)</formula>
    </cfRule>
  </conditionalFormatting>
  <conditionalFormatting sqref="D27:H27">
    <cfRule type="expression" dxfId="462" priority="35">
      <formula>IF(AND($K$15,NOT($K$12)),0,1)</formula>
    </cfRule>
    <cfRule type="expression" dxfId="461" priority="37">
      <formula>COUNT($D27:$H27)&gt;1</formula>
    </cfRule>
  </conditionalFormatting>
  <conditionalFormatting sqref="D30:H30">
    <cfRule type="expression" dxfId="460" priority="25">
      <formula>IF(AND($K$15,NOT($K$12)),0,1)</formula>
    </cfRule>
    <cfRule type="expression" dxfId="459" priority="27">
      <formula>COUNT($D30:$H30)&gt;1</formula>
    </cfRule>
  </conditionalFormatting>
  <conditionalFormatting sqref="D33:H33">
    <cfRule type="expression" dxfId="458" priority="3">
      <formula>COUNT($D33:$H33)&gt;1</formula>
    </cfRule>
    <cfRule type="expression" dxfId="457" priority="1">
      <formula>IF(AND($K$15,NOT($K$12)),0,1)</formula>
    </cfRule>
  </conditionalFormatting>
  <conditionalFormatting sqref="E18">
    <cfRule type="expression" dxfId="456" priority="190">
      <formula>AND(E18&lt;&gt;"",OR(E18&lt;3,E18&gt;4))</formula>
    </cfRule>
  </conditionalFormatting>
  <conditionalFormatting sqref="E21">
    <cfRule type="expression" dxfId="455" priority="64">
      <formula>AND(E21&lt;&gt;"",OR(E21&lt;3,E21&gt;4))</formula>
    </cfRule>
  </conditionalFormatting>
  <conditionalFormatting sqref="E24">
    <cfRule type="expression" dxfId="454" priority="54">
      <formula>AND(E24&lt;&gt;"",OR(E24&lt;3,E24&gt;4))</formula>
    </cfRule>
  </conditionalFormatting>
  <conditionalFormatting sqref="E27">
    <cfRule type="expression" dxfId="453" priority="44">
      <formula>AND(E27&lt;&gt;"",OR(E27&lt;3,E27&gt;4))</formula>
    </cfRule>
  </conditionalFormatting>
  <conditionalFormatting sqref="E30">
    <cfRule type="expression" dxfId="452" priority="34">
      <formula>AND(E30&lt;&gt;"",OR(E30&lt;4,E30&gt;6))</formula>
    </cfRule>
  </conditionalFormatting>
  <conditionalFormatting sqref="E33">
    <cfRule type="expression" dxfId="451" priority="10">
      <formula>AND(E33&lt;&gt;"",OR(E33&lt;4,E33&gt;6))</formula>
    </cfRule>
  </conditionalFormatting>
  <conditionalFormatting sqref="E21:H21">
    <cfRule type="expression" dxfId="450" priority="56">
      <formula>AND(NOT($K$12),$K$15,COUNT($D21:$H21)&lt;1)</formula>
    </cfRule>
  </conditionalFormatting>
  <conditionalFormatting sqref="E24:H24">
    <cfRule type="expression" dxfId="449" priority="46">
      <formula>AND(NOT($K$12),$K$15,COUNT($D24:$H24)&lt;1)</formula>
    </cfRule>
  </conditionalFormatting>
  <conditionalFormatting sqref="E27:H27">
    <cfRule type="expression" dxfId="448" priority="36">
      <formula>AND(NOT($K$12),$K$15,COUNT($D27:$H27)&lt;1)</formula>
    </cfRule>
  </conditionalFormatting>
  <conditionalFormatting sqref="E30:H30">
    <cfRule type="expression" dxfId="447" priority="26">
      <formula>AND(NOT($K$12),$K$15,COUNT($D30:$H30)&lt;1)</formula>
    </cfRule>
  </conditionalFormatting>
  <conditionalFormatting sqref="E33:H33">
    <cfRule type="expression" dxfId="446" priority="2">
      <formula>AND(NOT($K$12),$K$15,COUNT($D33:$H33)&lt;1)</formula>
    </cfRule>
  </conditionalFormatting>
  <conditionalFormatting sqref="G18">
    <cfRule type="expression" dxfId="445" priority="185">
      <formula>AND(G18&lt;&gt;"",OR(G18&lt;5,G18&gt;6))</formula>
    </cfRule>
  </conditionalFormatting>
  <conditionalFormatting sqref="G21">
    <cfRule type="expression" dxfId="444" priority="59">
      <formula>AND(G21&lt;&gt;"",OR(G21&lt;5,G21&gt;6))</formula>
    </cfRule>
  </conditionalFormatting>
  <conditionalFormatting sqref="G24">
    <cfRule type="expression" dxfId="443" priority="49">
      <formula>AND(G24&lt;&gt;"",OR(G24&lt;5,G24&gt;6))</formula>
    </cfRule>
  </conditionalFormatting>
  <conditionalFormatting sqref="G27">
    <cfRule type="expression" dxfId="442" priority="39">
      <formula>AND(G27&lt;&gt;"",OR(G27&lt;5,G27&gt;6))</formula>
    </cfRule>
  </conditionalFormatting>
  <conditionalFormatting sqref="G30">
    <cfRule type="expression" dxfId="441" priority="29">
      <formula>AND(G30&lt;&gt;"",OR(G30&lt;7,G30&gt;9))</formula>
    </cfRule>
  </conditionalFormatting>
  <conditionalFormatting sqref="G33">
    <cfRule type="expression" dxfId="440" priority="5">
      <formula>AND(G33&lt;&gt;"",OR(G33&lt;7,G33&gt;9))</formula>
    </cfRule>
  </conditionalFormatting>
  <conditionalFormatting sqref="H13">
    <cfRule type="expression" dxfId="439" priority="125">
      <formula>AND($K$12,NOT($K$15))</formula>
    </cfRule>
  </conditionalFormatting>
  <conditionalFormatting sqref="H36">
    <cfRule type="expression" dxfId="438" priority="124">
      <formula>AND($K$15,NOT($K$12))</formula>
    </cfRule>
  </conditionalFormatting>
  <conditionalFormatting sqref="I13">
    <cfRule type="expression" dxfId="437" priority="122">
      <formula>AND(K12,NOT(K15),I13="")</formula>
    </cfRule>
    <cfRule type="expression" dxfId="436" priority="123">
      <formula>OR(COUNTIF(K12:K15,TRUE)&lt;&gt;1,NOT(K12))</formula>
    </cfRule>
    <cfRule type="expression" dxfId="435" priority="133">
      <formula>AND(K12,NOT(K15),I13&lt;&gt;"",OR(I13&lt;1,I13&gt;5))</formula>
    </cfRule>
  </conditionalFormatting>
  <conditionalFormatting sqref="I36">
    <cfRule type="expression" dxfId="434" priority="153">
      <formula>AND(NOT(K12),K15,I36=0)</formula>
    </cfRule>
  </conditionalFormatting>
  <dataValidations count="1">
    <dataValidation allowBlank="1" showInputMessage="1" errorTitle="Achtung!" error="Falsche Eingabe" promptTitle="Honorazone " prompt="Ganze arabische Zahl zwischen 1 und 5" sqref="I13:I14" xr:uid="{00000000-0002-0000-0200-000000000000}"/>
  </dataValidation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August 2023&amp;R&amp;P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5" r:id="rId4" name="Check Box 5">
              <controlPr defaultSize="0" autoFill="0" autoLine="0" autoPict="0" altText="3 Fahrstreifen">
                <anchor moveWithCells="1">
                  <from>
                    <xdr:col>1</xdr:col>
                    <xdr:colOff>0</xdr:colOff>
                    <xdr:row>11</xdr:row>
                    <xdr:rowOff>0</xdr:rowOff>
                  </from>
                  <to>
                    <xdr:col>2</xdr:col>
                    <xdr:colOff>0</xdr:colOff>
                    <xdr:row>12</xdr:row>
                    <xdr:rowOff>12700</xdr:rowOff>
                  </to>
                </anchor>
              </controlPr>
            </control>
          </mc:Choice>
        </mc:AlternateContent>
        <mc:AlternateContent xmlns:mc="http://schemas.openxmlformats.org/markup-compatibility/2006">
          <mc:Choice Requires="x14">
            <control shapeId="20486" r:id="rId5" name="Check Box 6">
              <controlPr defaultSize="0" autoFill="0" autoLine="0" autoPict="0" altText="">
                <anchor moveWithCells="1">
                  <from>
                    <xdr:col>1</xdr:col>
                    <xdr:colOff>0</xdr:colOff>
                    <xdr:row>14</xdr:row>
                    <xdr:rowOff>0</xdr:rowOff>
                  </from>
                  <to>
                    <xdr:col>2</xdr:col>
                    <xdr:colOff>0</xdr:colOff>
                    <xdr:row>15</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6" tint="0.59999389629810485"/>
    <pageSetUpPr fitToPage="1"/>
  </sheetPr>
  <dimension ref="A1:O319"/>
  <sheetViews>
    <sheetView showGridLines="0" showRuler="0" zoomScaleNormal="100" zoomScaleSheetLayoutView="100" zoomScalePageLayoutView="110" workbookViewId="0">
      <selection activeCell="F5" sqref="F5"/>
    </sheetView>
  </sheetViews>
  <sheetFormatPr baseColWidth="10" defaultColWidth="0" defaultRowHeight="0" customHeight="1" zeroHeight="1"/>
  <cols>
    <col min="1" max="1" width="5.7265625" style="379" customWidth="1"/>
    <col min="2" max="2" width="3.26953125" style="165" customWidth="1"/>
    <col min="3" max="5" width="3.26953125" style="158" customWidth="1"/>
    <col min="6" max="6" width="51.7265625" style="158" customWidth="1"/>
    <col min="7" max="8" width="7.26953125" style="158" customWidth="1"/>
    <col min="9" max="9" width="12.26953125" style="158" customWidth="1"/>
    <col min="10" max="10" width="12.7265625" style="158" customWidth="1"/>
    <col min="11" max="11" width="2.7265625" style="158" customWidth="1"/>
    <col min="12" max="12" width="16.453125" style="159" hidden="1" customWidth="1"/>
    <col min="13" max="16384" width="18" style="158" hidden="1"/>
  </cols>
  <sheetData>
    <row r="1" spans="1:15" ht="16.5"/>
    <row r="2" spans="1:15" s="1" customFormat="1" ht="16.5" customHeight="1">
      <c r="A2" s="343"/>
      <c r="B2" s="876" t="str">
        <f>IF(Projektgrundlagen!B2="","",Projektgrundlagen!B2)</f>
        <v>Landschaftspflegerischer Begleitplan</v>
      </c>
      <c r="C2" s="876"/>
      <c r="D2" s="876"/>
      <c r="E2" s="876"/>
      <c r="F2" s="877"/>
      <c r="G2" s="981" t="str">
        <f>IF(Projektgrundlagen!F2="","",Projektgrundlagen!F2)</f>
        <v>VII.05.4-LBP</v>
      </c>
      <c r="H2" s="919"/>
      <c r="I2" s="919" t="s">
        <v>211</v>
      </c>
      <c r="J2" s="920"/>
      <c r="K2" s="976" t="s">
        <v>514</v>
      </c>
      <c r="L2" s="65" t="s">
        <v>39</v>
      </c>
      <c r="O2" s="157" t="s">
        <v>111</v>
      </c>
    </row>
    <row r="3" spans="1:15" s="1" customFormat="1" ht="16.5">
      <c r="A3" s="343"/>
      <c r="B3" s="853" t="s">
        <v>284</v>
      </c>
      <c r="C3" s="853"/>
      <c r="D3" s="853"/>
      <c r="E3" s="853"/>
      <c r="F3" s="854"/>
      <c r="G3" s="982" t="str">
        <f>IF(Projektgrundlagen!F3="","",Projektgrundlagen!F3)</f>
        <v>Vertragsnr.:</v>
      </c>
      <c r="H3" s="983"/>
      <c r="I3" s="978" t="str">
        <f>IF(Projektgrundlagen!G3="","",Projektgrundlagen!G3)</f>
        <v/>
      </c>
      <c r="J3" s="979"/>
      <c r="K3" s="976"/>
      <c r="L3" s="81"/>
      <c r="O3" s="1" t="str">
        <f ca="1">MID(CELL("dateiname",A2),FIND("]",CELL("dateiname",A2))+1,255)</f>
        <v>StB-C1 Grundlstg mSt</v>
      </c>
    </row>
    <row r="4" spans="1:15" s="1" customFormat="1" ht="7.5" customHeight="1">
      <c r="A4" s="343"/>
      <c r="B4" s="287"/>
      <c r="C4" s="287"/>
      <c r="D4" s="287"/>
      <c r="E4" s="287"/>
      <c r="F4" s="287"/>
      <c r="G4" s="120"/>
      <c r="H4" s="120"/>
      <c r="I4" s="146"/>
      <c r="J4" s="146"/>
      <c r="K4" s="976"/>
      <c r="L4" s="81"/>
    </row>
    <row r="5" spans="1:15" s="1" customFormat="1" ht="16.5">
      <c r="A5" s="343"/>
      <c r="B5" s="964" t="str">
        <f>IF(Projektgrundlagen!B5="","",Projektgrundlagen!B5)</f>
        <v>Maßnahmennr:</v>
      </c>
      <c r="C5" s="965"/>
      <c r="D5" s="965"/>
      <c r="E5" s="965"/>
      <c r="F5" s="308" t="str">
        <f>IF(Projektgrundlagen!E5="","",Projektgrundlagen!E5)</f>
        <v/>
      </c>
      <c r="G5" s="984" t="str">
        <f>IF(Projektgrundlagen!F5="","",Projektgrundlagen!F5)</f>
        <v>Vergabenr.:</v>
      </c>
      <c r="H5" s="984"/>
      <c r="I5" s="927" t="str">
        <f>IF(Projektgrundlagen!G5="","",Projektgrundlagen!G5)</f>
        <v/>
      </c>
      <c r="J5" s="980"/>
      <c r="K5" s="976"/>
      <c r="L5" s="81"/>
    </row>
    <row r="6" spans="1:15" s="1" customFormat="1" ht="16.5">
      <c r="A6" s="343"/>
      <c r="B6" s="966" t="str">
        <f>IF(Projektgrundlagen!B6="","",Projektgrundlagen!B6)</f>
        <v>Bauherr:</v>
      </c>
      <c r="C6" s="967"/>
      <c r="D6" s="967"/>
      <c r="E6" s="967"/>
      <c r="F6" s="970" t="str">
        <f>IF(Projektgrundlagen!E6="","",Projektgrundlagen!E6)</f>
        <v xml:space="preserve">Mittelfränkischen Eisenbahnbetriebs GmbH  </v>
      </c>
      <c r="G6" s="970"/>
      <c r="H6" s="970"/>
      <c r="I6" s="970"/>
      <c r="J6" s="971"/>
      <c r="K6" s="976"/>
      <c r="L6" s="81"/>
    </row>
    <row r="7" spans="1:15" s="1" customFormat="1" ht="16.5">
      <c r="A7" s="343"/>
      <c r="B7" s="968" t="str">
        <f>IF(Projektgrundlagen!B7="","",Projektgrundlagen!B7)</f>
        <v>Maßnahme:</v>
      </c>
      <c r="C7" s="969"/>
      <c r="D7" s="969"/>
      <c r="E7" s="969"/>
      <c r="F7" s="972" t="str">
        <f>IF(Projektgrundlagen!E7="","",Projektgrundlagen!E7)</f>
        <v>Reaktivierung der Bahnstrecke 5331 im Abschnitt Wilburgstetten - Dombühl für den SPNV</v>
      </c>
      <c r="G7" s="972"/>
      <c r="H7" s="972"/>
      <c r="I7" s="972"/>
      <c r="J7" s="973"/>
      <c r="K7" s="976"/>
      <c r="L7" s="81"/>
    </row>
    <row r="8" spans="1:15" s="1" customFormat="1" ht="16.5">
      <c r="A8" s="343"/>
      <c r="B8" s="962" t="str">
        <f>IF(Projektgrundlagen!B8="","",Projektgrundlagen!B8)</f>
        <v>Bieter:</v>
      </c>
      <c r="C8" s="963"/>
      <c r="D8" s="963"/>
      <c r="E8" s="963"/>
      <c r="F8" s="960" t="str">
        <f>IF(Projektgrundlagen!E8="","",Projektgrundlagen!E8)</f>
        <v/>
      </c>
      <c r="G8" s="960"/>
      <c r="H8" s="960"/>
      <c r="I8" s="960"/>
      <c r="J8" s="961"/>
      <c r="K8" s="976"/>
      <c r="L8" s="81"/>
    </row>
    <row r="9" spans="1:15" ht="16.5"/>
    <row r="10" spans="1:15" ht="27" customHeight="1">
      <c r="B10" s="977" t="s">
        <v>229</v>
      </c>
      <c r="C10" s="977"/>
      <c r="D10" s="977"/>
      <c r="E10" s="977"/>
      <c r="F10" s="977"/>
      <c r="G10" s="416"/>
      <c r="H10" s="417"/>
      <c r="I10" s="737" t="s">
        <v>249</v>
      </c>
      <c r="J10" s="738" t="s">
        <v>247</v>
      </c>
    </row>
    <row r="11" spans="1:15" s="83" customFormat="1" ht="27" customHeight="1">
      <c r="A11" s="380"/>
      <c r="B11" s="595" t="s">
        <v>183</v>
      </c>
      <c r="C11" s="596"/>
      <c r="D11" s="596"/>
      <c r="E11" s="596"/>
      <c r="F11" s="596"/>
      <c r="G11" s="597"/>
      <c r="H11" s="598" t="str">
        <f>IF(Projektgrundlagen!$I$26,"","Grundleistungen Straßenbau sind nicht Teil dieser Honorarermittlung!")</f>
        <v>Grundleistungen Straßenbau sind nicht Teil dieser Honorarermittlung!</v>
      </c>
      <c r="I11" s="601" t="s">
        <v>182</v>
      </c>
      <c r="J11" s="602" t="s">
        <v>182</v>
      </c>
      <c r="L11" s="84"/>
      <c r="M11" s="135"/>
    </row>
    <row r="12" spans="1:15" ht="7.5" customHeight="1">
      <c r="B12" s="644"/>
      <c r="C12" s="645"/>
      <c r="D12" s="645"/>
      <c r="E12" s="645"/>
      <c r="F12" s="645"/>
      <c r="G12" s="645"/>
      <c r="H12" s="645"/>
      <c r="I12" s="645"/>
      <c r="J12" s="645"/>
      <c r="M12" s="725"/>
    </row>
    <row r="13" spans="1:15" ht="16">
      <c r="A13" s="731" t="str">
        <f>IF(COUNTIF($L$13:$L$14,TRUE)&gt;1,"è","")</f>
        <v/>
      </c>
      <c r="B13" s="586"/>
      <c r="C13" s="586"/>
      <c r="D13" s="974" t="s">
        <v>396</v>
      </c>
      <c r="E13" s="974"/>
      <c r="F13" s="974"/>
      <c r="G13" s="974"/>
      <c r="H13" s="974"/>
      <c r="I13" s="974"/>
      <c r="J13" s="975"/>
      <c r="L13" s="165" t="b">
        <f>Projektgrundlagen!I19</f>
        <v>0</v>
      </c>
      <c r="M13" s="109"/>
    </row>
    <row r="14" spans="1:15" ht="16">
      <c r="A14" s="731" t="str">
        <f>IF(COUNTIF($L$13:$L$14,TRUE)&gt;1,"è","")</f>
        <v/>
      </c>
      <c r="B14" s="586"/>
      <c r="C14" s="586"/>
      <c r="D14" s="974" t="s">
        <v>397</v>
      </c>
      <c r="E14" s="974"/>
      <c r="F14" s="974"/>
      <c r="G14" s="974"/>
      <c r="H14" s="974"/>
      <c r="I14" s="974"/>
      <c r="J14" s="975"/>
      <c r="L14" s="165" t="b">
        <f>Projektgrundlagen!I21</f>
        <v>1</v>
      </c>
    </row>
    <row r="15" spans="1:15" ht="7.5" customHeight="1">
      <c r="D15" s="208"/>
      <c r="G15" s="208"/>
      <c r="H15" s="208"/>
    </row>
    <row r="16" spans="1:15" s="160" customFormat="1" ht="22.75" customHeight="1">
      <c r="A16" s="381"/>
      <c r="B16" s="387" t="s">
        <v>515</v>
      </c>
      <c r="C16" s="388"/>
      <c r="D16" s="388"/>
      <c r="E16" s="388"/>
      <c r="F16" s="388"/>
      <c r="G16" s="389"/>
      <c r="H16" s="389"/>
      <c r="I16" s="390"/>
      <c r="J16" s="391"/>
      <c r="L16" s="161"/>
    </row>
    <row r="17" spans="1:13" ht="7.5" customHeight="1">
      <c r="D17" s="208"/>
      <c r="G17" s="208"/>
      <c r="H17" s="208"/>
    </row>
    <row r="18" spans="1:13" s="160" customFormat="1" ht="22.75" customHeight="1">
      <c r="A18" s="381"/>
      <c r="B18" s="387" t="s">
        <v>398</v>
      </c>
      <c r="C18" s="388"/>
      <c r="D18" s="388"/>
      <c r="E18" s="388"/>
      <c r="F18" s="388"/>
      <c r="G18" s="389"/>
      <c r="H18" s="389"/>
      <c r="I18" s="390"/>
      <c r="J18" s="391"/>
      <c r="L18" s="161"/>
    </row>
    <row r="19" spans="1:13" ht="17.5">
      <c r="B19" s="162"/>
      <c r="C19" s="780" t="s">
        <v>155</v>
      </c>
      <c r="D19" s="781"/>
      <c r="E19" s="949" t="s">
        <v>400</v>
      </c>
      <c r="F19" s="949"/>
      <c r="G19" s="949"/>
      <c r="H19" s="316"/>
      <c r="I19" s="505">
        <v>0.5</v>
      </c>
      <c r="J19" s="318">
        <f>IF(L19,I19,0)</f>
        <v>0</v>
      </c>
      <c r="L19" s="159" t="b">
        <v>0</v>
      </c>
    </row>
    <row r="20" spans="1:13" ht="16.5">
      <c r="B20" s="144"/>
      <c r="C20" s="217"/>
      <c r="D20" s="510"/>
      <c r="E20" s="948" t="s">
        <v>401</v>
      </c>
      <c r="F20" s="948"/>
      <c r="G20" s="948"/>
      <c r="H20" s="276"/>
      <c r="I20" s="506"/>
      <c r="J20" s="164"/>
    </row>
    <row r="21" spans="1:13" ht="15.5">
      <c r="A21" s="188"/>
      <c r="B21" s="215"/>
      <c r="C21" s="216"/>
      <c r="D21" s="511"/>
      <c r="E21" s="944" t="s">
        <v>416</v>
      </c>
      <c r="F21" s="945"/>
      <c r="G21" s="945"/>
      <c r="H21" s="945"/>
      <c r="I21" s="783"/>
      <c r="J21" s="784"/>
    </row>
    <row r="22" spans="1:13" ht="15.5">
      <c r="A22" s="188"/>
      <c r="B22" s="215"/>
      <c r="C22" s="216"/>
      <c r="D22" s="511"/>
      <c r="E22" s="810" t="s">
        <v>137</v>
      </c>
      <c r="F22" s="944" t="s">
        <v>417</v>
      </c>
      <c r="G22" s="944"/>
      <c r="H22" s="947"/>
      <c r="I22" s="783"/>
      <c r="J22" s="784"/>
    </row>
    <row r="23" spans="1:13" ht="15.5">
      <c r="A23" s="188"/>
      <c r="B23" s="215"/>
      <c r="C23" s="216"/>
      <c r="D23" s="511"/>
      <c r="E23" s="810" t="s">
        <v>137</v>
      </c>
      <c r="F23" s="944" t="s">
        <v>418</v>
      </c>
      <c r="G23" s="944"/>
      <c r="H23" s="947"/>
      <c r="I23" s="783"/>
      <c r="J23" s="784"/>
    </row>
    <row r="24" spans="1:13" ht="15.5">
      <c r="A24" s="188"/>
      <c r="B24" s="215"/>
      <c r="C24" s="216"/>
      <c r="D24" s="511"/>
      <c r="E24" s="810" t="s">
        <v>137</v>
      </c>
      <c r="F24" s="944" t="s">
        <v>419</v>
      </c>
      <c r="G24" s="944"/>
      <c r="H24" s="947"/>
      <c r="I24" s="783"/>
      <c r="J24" s="784"/>
    </row>
    <row r="25" spans="1:13" ht="15" customHeight="1">
      <c r="A25" s="188"/>
      <c r="B25" s="215"/>
      <c r="C25" s="216"/>
      <c r="D25" s="511"/>
      <c r="E25" s="810" t="s">
        <v>137</v>
      </c>
      <c r="F25" s="944" t="s">
        <v>420</v>
      </c>
      <c r="G25" s="944"/>
      <c r="H25" s="947"/>
      <c r="I25" s="783"/>
      <c r="J25" s="784"/>
    </row>
    <row r="26" spans="1:13" ht="15.5">
      <c r="A26" s="188"/>
      <c r="B26" s="215"/>
      <c r="C26" s="216"/>
      <c r="D26" s="511"/>
      <c r="E26" s="810" t="s">
        <v>137</v>
      </c>
      <c r="F26" s="944" t="s">
        <v>421</v>
      </c>
      <c r="G26" s="944"/>
      <c r="H26" s="947"/>
      <c r="I26" s="783"/>
      <c r="J26" s="784"/>
    </row>
    <row r="27" spans="1:13" ht="15.5">
      <c r="A27" s="188"/>
      <c r="B27" s="215"/>
      <c r="C27" s="216"/>
      <c r="D27" s="511"/>
      <c r="E27" s="810" t="s">
        <v>137</v>
      </c>
      <c r="F27" s="944" t="s">
        <v>422</v>
      </c>
      <c r="G27" s="944"/>
      <c r="H27" s="947"/>
      <c r="I27" s="783"/>
      <c r="J27" s="784"/>
    </row>
    <row r="28" spans="1:13" ht="15.5">
      <c r="A28" s="188"/>
      <c r="B28" s="215"/>
      <c r="C28" s="216"/>
      <c r="D28" s="511"/>
      <c r="E28" s="810" t="s">
        <v>137</v>
      </c>
      <c r="F28" s="944" t="s">
        <v>423</v>
      </c>
      <c r="G28" s="944"/>
      <c r="H28" s="947"/>
      <c r="I28" s="783"/>
      <c r="J28" s="784"/>
    </row>
    <row r="29" spans="1:13" ht="15.5">
      <c r="A29" s="188"/>
      <c r="B29" s="215"/>
      <c r="C29" s="216"/>
      <c r="D29" s="511"/>
      <c r="E29" s="944" t="s">
        <v>424</v>
      </c>
      <c r="F29" s="945"/>
      <c r="G29" s="945"/>
      <c r="H29" s="945"/>
      <c r="I29" s="783"/>
      <c r="J29" s="784"/>
    </row>
    <row r="30" spans="1:13" ht="17.5">
      <c r="B30" s="163"/>
      <c r="C30" s="780" t="s">
        <v>156</v>
      </c>
      <c r="D30" s="782"/>
      <c r="E30" s="951" t="s">
        <v>268</v>
      </c>
      <c r="F30" s="951"/>
      <c r="G30" s="951"/>
      <c r="H30" s="316"/>
      <c r="I30" s="507">
        <v>0.5</v>
      </c>
      <c r="J30" s="318">
        <f>IF(L30,I30,0)</f>
        <v>0</v>
      </c>
      <c r="L30" s="159" t="b">
        <v>0</v>
      </c>
    </row>
    <row r="31" spans="1:13" s="83" customFormat="1" ht="16.5" customHeight="1">
      <c r="A31" s="380"/>
      <c r="B31" s="144"/>
      <c r="C31" s="217"/>
      <c r="D31" s="510"/>
      <c r="E31" s="948"/>
      <c r="F31" s="948"/>
      <c r="G31" s="948"/>
      <c r="H31" s="276"/>
      <c r="I31" s="506"/>
      <c r="J31" s="164"/>
      <c r="L31" s="84"/>
      <c r="M31" s="136"/>
    </row>
    <row r="32" spans="1:13" ht="15.5">
      <c r="A32" s="188"/>
      <c r="B32" s="213"/>
      <c r="C32" s="189"/>
      <c r="D32" s="510"/>
      <c r="E32" s="944" t="s">
        <v>410</v>
      </c>
      <c r="F32" s="945"/>
      <c r="G32" s="945"/>
      <c r="H32" s="945"/>
      <c r="I32" s="783"/>
      <c r="J32" s="784"/>
    </row>
    <row r="33" spans="1:13" ht="17.5">
      <c r="B33" s="163"/>
      <c r="C33" s="780" t="s">
        <v>157</v>
      </c>
      <c r="D33" s="782"/>
      <c r="E33" s="951" t="s">
        <v>402</v>
      </c>
      <c r="F33" s="951"/>
      <c r="G33" s="951"/>
      <c r="H33" s="316"/>
      <c r="I33" s="507">
        <v>1</v>
      </c>
      <c r="J33" s="318">
        <f>IF(L33,I33,0)</f>
        <v>0</v>
      </c>
      <c r="L33" s="159" t="b">
        <v>0</v>
      </c>
    </row>
    <row r="34" spans="1:13" s="83" customFormat="1" ht="16.5" customHeight="1">
      <c r="A34" s="380"/>
      <c r="B34" s="144"/>
      <c r="C34" s="217"/>
      <c r="D34" s="510"/>
      <c r="E34" s="948" t="s">
        <v>403</v>
      </c>
      <c r="F34" s="948"/>
      <c r="G34" s="948"/>
      <c r="H34" s="276"/>
      <c r="I34" s="506"/>
      <c r="J34" s="164"/>
      <c r="L34" s="84"/>
      <c r="M34" s="136"/>
    </row>
    <row r="35" spans="1:13" ht="22.5" customHeight="1">
      <c r="A35" s="188"/>
      <c r="B35" s="213"/>
      <c r="C35" s="189"/>
      <c r="D35" s="511"/>
      <c r="E35" s="944" t="s">
        <v>412</v>
      </c>
      <c r="F35" s="944"/>
      <c r="G35" s="944"/>
      <c r="H35" s="947"/>
      <c r="I35" s="508"/>
      <c r="J35" s="164"/>
    </row>
    <row r="36" spans="1:13" ht="24" customHeight="1">
      <c r="A36" s="188"/>
      <c r="B36" s="213"/>
      <c r="C36" s="189"/>
      <c r="D36" s="511"/>
      <c r="E36" s="810" t="s">
        <v>137</v>
      </c>
      <c r="F36" s="944" t="s">
        <v>413</v>
      </c>
      <c r="G36" s="944"/>
      <c r="H36" s="947"/>
      <c r="I36" s="508"/>
      <c r="J36" s="164"/>
    </row>
    <row r="37" spans="1:13" ht="15" customHeight="1">
      <c r="A37" s="188"/>
      <c r="B37" s="213"/>
      <c r="C37" s="189"/>
      <c r="D37" s="511"/>
      <c r="E37" s="810" t="s">
        <v>137</v>
      </c>
      <c r="F37" s="944" t="s">
        <v>414</v>
      </c>
      <c r="G37" s="944"/>
      <c r="H37" s="947"/>
      <c r="I37" s="508"/>
      <c r="J37" s="164"/>
    </row>
    <row r="38" spans="1:13" ht="15" customHeight="1">
      <c r="A38" s="188"/>
      <c r="B38" s="213"/>
      <c r="C38" s="189"/>
      <c r="D38" s="511"/>
      <c r="E38" s="810" t="s">
        <v>137</v>
      </c>
      <c r="F38" s="953" t="s">
        <v>415</v>
      </c>
      <c r="G38" s="953"/>
      <c r="H38" s="954"/>
      <c r="I38" s="508"/>
      <c r="J38" s="164"/>
    </row>
    <row r="39" spans="1:13" ht="18" customHeight="1">
      <c r="B39" s="163"/>
      <c r="C39" s="780" t="s">
        <v>158</v>
      </c>
      <c r="D39" s="782" t="s">
        <v>52</v>
      </c>
      <c r="E39" s="951" t="s">
        <v>404</v>
      </c>
      <c r="F39" s="951"/>
      <c r="G39" s="951"/>
      <c r="H39" s="316"/>
      <c r="I39" s="507">
        <v>0.4</v>
      </c>
      <c r="J39" s="318">
        <f>IF(L39,I39,0)</f>
        <v>0</v>
      </c>
      <c r="L39" s="159" t="b">
        <v>0</v>
      </c>
    </row>
    <row r="40" spans="1:13" ht="16.5">
      <c r="B40" s="209"/>
      <c r="C40" s="217"/>
      <c r="D40" s="510"/>
      <c r="E40" s="948"/>
      <c r="F40" s="948"/>
      <c r="G40" s="948"/>
      <c r="H40" s="276"/>
      <c r="I40" s="506"/>
      <c r="J40" s="164"/>
    </row>
    <row r="41" spans="1:13" ht="27" customHeight="1">
      <c r="A41" s="188"/>
      <c r="B41" s="214"/>
      <c r="C41" s="320"/>
      <c r="D41" s="512"/>
      <c r="E41" s="953" t="s">
        <v>411</v>
      </c>
      <c r="F41" s="953"/>
      <c r="G41" s="953"/>
      <c r="H41" s="953"/>
      <c r="I41" s="509"/>
      <c r="J41" s="317"/>
    </row>
    <row r="42" spans="1:13" ht="18" customHeight="1">
      <c r="B42" s="163"/>
      <c r="C42" s="780" t="s">
        <v>159</v>
      </c>
      <c r="D42" s="782" t="s">
        <v>52</v>
      </c>
      <c r="E42" s="951" t="s">
        <v>405</v>
      </c>
      <c r="F42" s="951"/>
      <c r="G42" s="951"/>
      <c r="H42" s="316"/>
      <c r="I42" s="507">
        <v>0.4</v>
      </c>
      <c r="J42" s="318">
        <f>IF(L42,I42,0)</f>
        <v>0</v>
      </c>
      <c r="L42" s="159" t="b">
        <v>0</v>
      </c>
    </row>
    <row r="43" spans="1:13" ht="16.5">
      <c r="B43" s="209"/>
      <c r="C43" s="217"/>
      <c r="D43" s="510"/>
      <c r="E43" s="948" t="s">
        <v>406</v>
      </c>
      <c r="F43" s="948"/>
      <c r="G43" s="948"/>
      <c r="H43" s="276"/>
      <c r="I43" s="506"/>
      <c r="J43" s="164"/>
    </row>
    <row r="44" spans="1:13" ht="27" customHeight="1">
      <c r="A44" s="188"/>
      <c r="B44" s="214"/>
      <c r="C44" s="320"/>
      <c r="D44" s="512"/>
      <c r="E44" s="953" t="s">
        <v>640</v>
      </c>
      <c r="F44" s="953"/>
      <c r="G44" s="953"/>
      <c r="H44" s="953"/>
      <c r="I44" s="509"/>
      <c r="J44" s="317"/>
    </row>
    <row r="45" spans="1:13" ht="17.5">
      <c r="B45" s="603"/>
      <c r="C45" s="780" t="s">
        <v>160</v>
      </c>
      <c r="D45" s="782"/>
      <c r="E45" s="951" t="s">
        <v>408</v>
      </c>
      <c r="F45" s="951"/>
      <c r="G45" s="951"/>
      <c r="H45" s="316"/>
      <c r="I45" s="507">
        <v>0.2</v>
      </c>
      <c r="J45" s="318">
        <f>IF(L45,I45,0)</f>
        <v>0</v>
      </c>
      <c r="L45" s="159" t="b">
        <v>0</v>
      </c>
    </row>
    <row r="46" spans="1:13" ht="16.5">
      <c r="B46" s="209"/>
      <c r="C46" s="217"/>
      <c r="D46" s="510"/>
      <c r="E46" s="948" t="s">
        <v>407</v>
      </c>
      <c r="F46" s="948"/>
      <c r="G46" s="948"/>
      <c r="H46" s="276"/>
      <c r="I46" s="506"/>
      <c r="J46" s="164"/>
    </row>
    <row r="47" spans="1:13" s="83" customFormat="1" ht="16.5" customHeight="1" thickBot="1">
      <c r="A47" s="380"/>
      <c r="B47" s="155"/>
      <c r="C47" s="217"/>
      <c r="D47" s="510"/>
      <c r="E47" s="953" t="s">
        <v>409</v>
      </c>
      <c r="F47" s="953"/>
      <c r="G47" s="953"/>
      <c r="H47" s="953"/>
      <c r="I47" s="506"/>
      <c r="J47" s="164"/>
      <c r="L47" s="84"/>
      <c r="M47" s="136"/>
    </row>
    <row r="48" spans="1:13" ht="22.75" customHeight="1" thickBot="1">
      <c r="B48" s="941" t="s">
        <v>304</v>
      </c>
      <c r="C48" s="942"/>
      <c r="D48" s="942"/>
      <c r="E48" s="942"/>
      <c r="F48" s="942"/>
      <c r="G48" s="942"/>
      <c r="H48" s="943"/>
      <c r="I48" s="384">
        <f>IF(Projektgrundlagen!$I$26,SUM(I19:I47),0)</f>
        <v>0</v>
      </c>
      <c r="J48" s="385">
        <f>IF(Projektgrundlagen!$I$26,SUMIF(L19:L47,TRUE,J19:J47),0)</f>
        <v>0</v>
      </c>
    </row>
    <row r="49" spans="1:13" ht="7.5" customHeight="1"/>
    <row r="50" spans="1:13" s="160" customFormat="1" ht="22.75" customHeight="1">
      <c r="A50" s="381"/>
      <c r="B50" s="387" t="s">
        <v>399</v>
      </c>
      <c r="C50" s="388"/>
      <c r="D50" s="388"/>
      <c r="E50" s="388"/>
      <c r="F50" s="388"/>
      <c r="G50" s="390"/>
      <c r="H50" s="390"/>
      <c r="I50" s="392"/>
      <c r="J50" s="393"/>
      <c r="L50" s="161"/>
    </row>
    <row r="51" spans="1:13" ht="17.5">
      <c r="B51" s="163"/>
      <c r="C51" s="780" t="s">
        <v>155</v>
      </c>
      <c r="D51" s="781"/>
      <c r="E51" s="949" t="s">
        <v>427</v>
      </c>
      <c r="F51" s="949"/>
      <c r="G51" s="949"/>
      <c r="H51" s="321"/>
      <c r="I51" s="505">
        <v>12</v>
      </c>
      <c r="J51" s="318">
        <f>IF(L51,I51,0)</f>
        <v>0</v>
      </c>
      <c r="L51" s="159" t="b">
        <v>0</v>
      </c>
    </row>
    <row r="52" spans="1:13" s="83" customFormat="1" ht="42" customHeight="1">
      <c r="A52" s="380"/>
      <c r="B52" s="144"/>
      <c r="C52" s="217"/>
      <c r="D52" s="510"/>
      <c r="E52" s="948" t="s">
        <v>426</v>
      </c>
      <c r="F52" s="948"/>
      <c r="G52" s="948"/>
      <c r="H52" s="276"/>
      <c r="I52" s="506"/>
      <c r="J52" s="164"/>
      <c r="L52" s="84"/>
      <c r="M52" s="136"/>
    </row>
    <row r="53" spans="1:13" ht="50.25" customHeight="1">
      <c r="A53" s="188"/>
      <c r="B53" s="213"/>
      <c r="C53" s="189"/>
      <c r="D53" s="513"/>
      <c r="E53" s="944" t="s">
        <v>428</v>
      </c>
      <c r="F53" s="944"/>
      <c r="G53" s="944"/>
      <c r="H53" s="944"/>
      <c r="I53" s="515"/>
      <c r="J53" s="218"/>
    </row>
    <row r="54" spans="1:13" ht="40.5" customHeight="1">
      <c r="A54" s="188"/>
      <c r="B54" s="213"/>
      <c r="C54" s="189"/>
      <c r="D54" s="513"/>
      <c r="E54" s="944" t="s">
        <v>435</v>
      </c>
      <c r="F54" s="944"/>
      <c r="G54" s="944"/>
      <c r="H54" s="944"/>
      <c r="I54" s="515"/>
      <c r="J54" s="218"/>
    </row>
    <row r="55" spans="1:13" ht="27" customHeight="1">
      <c r="A55" s="188"/>
      <c r="B55" s="213"/>
      <c r="C55" s="189"/>
      <c r="D55" s="513"/>
      <c r="E55" s="944" t="s">
        <v>436</v>
      </c>
      <c r="F55" s="944"/>
      <c r="G55" s="944"/>
      <c r="H55" s="944"/>
      <c r="I55" s="515"/>
      <c r="J55" s="218"/>
    </row>
    <row r="56" spans="1:13" ht="40" customHeight="1">
      <c r="A56" s="188"/>
      <c r="B56" s="213"/>
      <c r="C56" s="189"/>
      <c r="D56" s="513"/>
      <c r="E56" s="944" t="s">
        <v>437</v>
      </c>
      <c r="F56" s="944"/>
      <c r="G56" s="944"/>
      <c r="H56" s="944"/>
      <c r="I56" s="515"/>
      <c r="J56" s="218"/>
    </row>
    <row r="57" spans="1:13" ht="40" customHeight="1">
      <c r="A57" s="188"/>
      <c r="B57" s="213"/>
      <c r="C57" s="189"/>
      <c r="D57" s="513"/>
      <c r="E57" s="944" t="s">
        <v>438</v>
      </c>
      <c r="F57" s="944"/>
      <c r="G57" s="944"/>
      <c r="H57" s="944"/>
      <c r="I57" s="515"/>
      <c r="J57" s="218"/>
    </row>
    <row r="58" spans="1:13" ht="15.5">
      <c r="A58" s="188"/>
      <c r="B58" s="213"/>
      <c r="C58" s="189"/>
      <c r="D58" s="513"/>
      <c r="E58" s="944" t="s">
        <v>439</v>
      </c>
      <c r="F58" s="944"/>
      <c r="G58" s="944"/>
      <c r="H58" s="944"/>
      <c r="I58" s="515"/>
      <c r="J58" s="218"/>
    </row>
    <row r="59" spans="1:13" ht="27" customHeight="1">
      <c r="A59" s="188"/>
      <c r="B59" s="213"/>
      <c r="C59" s="189"/>
      <c r="D59" s="513"/>
      <c r="E59" s="810" t="s">
        <v>137</v>
      </c>
      <c r="F59" s="944" t="s">
        <v>440</v>
      </c>
      <c r="G59" s="944"/>
      <c r="H59" s="947"/>
      <c r="I59" s="515"/>
      <c r="J59" s="218"/>
    </row>
    <row r="60" spans="1:13" ht="27" customHeight="1">
      <c r="A60" s="188"/>
      <c r="B60" s="213"/>
      <c r="C60" s="189"/>
      <c r="D60" s="513"/>
      <c r="E60" s="810" t="s">
        <v>137</v>
      </c>
      <c r="F60" s="944" t="s">
        <v>441</v>
      </c>
      <c r="G60" s="944"/>
      <c r="H60" s="947"/>
      <c r="I60" s="515"/>
      <c r="J60" s="218"/>
    </row>
    <row r="61" spans="1:13" ht="27" customHeight="1">
      <c r="A61" s="188"/>
      <c r="B61" s="213"/>
      <c r="C61" s="189"/>
      <c r="D61" s="513"/>
      <c r="E61" s="810" t="s">
        <v>137</v>
      </c>
      <c r="F61" s="944" t="s">
        <v>641</v>
      </c>
      <c r="G61" s="944"/>
      <c r="H61" s="947"/>
      <c r="I61" s="515"/>
      <c r="J61" s="218"/>
    </row>
    <row r="62" spans="1:13" ht="15.5">
      <c r="A62" s="188"/>
      <c r="B62" s="213"/>
      <c r="C62" s="189"/>
      <c r="D62" s="513"/>
      <c r="E62" s="810" t="s">
        <v>137</v>
      </c>
      <c r="F62" s="944" t="s">
        <v>442</v>
      </c>
      <c r="G62" s="944"/>
      <c r="H62" s="947"/>
      <c r="I62" s="515"/>
      <c r="J62" s="218"/>
    </row>
    <row r="63" spans="1:13" ht="15" customHeight="1">
      <c r="A63" s="188"/>
      <c r="B63" s="213"/>
      <c r="C63" s="189"/>
      <c r="D63" s="513"/>
      <c r="E63" s="810" t="s">
        <v>137</v>
      </c>
      <c r="F63" s="944" t="s">
        <v>443</v>
      </c>
      <c r="G63" s="944"/>
      <c r="H63" s="947"/>
      <c r="I63" s="515"/>
      <c r="J63" s="218"/>
    </row>
    <row r="64" spans="1:13" ht="15.5">
      <c r="A64" s="188"/>
      <c r="B64" s="213"/>
      <c r="C64" s="189"/>
      <c r="D64" s="513"/>
      <c r="E64" s="810" t="s">
        <v>137</v>
      </c>
      <c r="F64" s="944" t="s">
        <v>444</v>
      </c>
      <c r="G64" s="944"/>
      <c r="H64" s="947"/>
      <c r="I64" s="515"/>
      <c r="J64" s="218"/>
    </row>
    <row r="65" spans="1:13" ht="15.5">
      <c r="A65" s="188"/>
      <c r="B65" s="213"/>
      <c r="C65" s="189"/>
      <c r="D65" s="513"/>
      <c r="E65" s="810" t="s">
        <v>137</v>
      </c>
      <c r="F65" s="944" t="s">
        <v>445</v>
      </c>
      <c r="G65" s="944"/>
      <c r="H65" s="947"/>
      <c r="I65" s="515"/>
      <c r="J65" s="218"/>
    </row>
    <row r="66" spans="1:13" ht="15.5">
      <c r="A66" s="188"/>
      <c r="B66" s="213"/>
      <c r="C66" s="189"/>
      <c r="D66" s="513"/>
      <c r="E66" s="810" t="s">
        <v>137</v>
      </c>
      <c r="F66" s="944" t="s">
        <v>446</v>
      </c>
      <c r="G66" s="944"/>
      <c r="H66" s="947"/>
      <c r="I66" s="515"/>
      <c r="J66" s="218"/>
    </row>
    <row r="67" spans="1:13" ht="15.5">
      <c r="A67" s="188"/>
      <c r="B67" s="213"/>
      <c r="C67" s="189"/>
      <c r="D67" s="513"/>
      <c r="E67" s="810" t="s">
        <v>137</v>
      </c>
      <c r="F67" s="944" t="s">
        <v>447</v>
      </c>
      <c r="G67" s="944"/>
      <c r="H67" s="947"/>
      <c r="I67" s="515"/>
      <c r="J67" s="218"/>
    </row>
    <row r="68" spans="1:13" ht="39" customHeight="1">
      <c r="A68" s="188"/>
      <c r="B68" s="213"/>
      <c r="C68" s="189"/>
      <c r="D68" s="513"/>
      <c r="E68" s="810" t="s">
        <v>137</v>
      </c>
      <c r="F68" s="944" t="s">
        <v>448</v>
      </c>
      <c r="G68" s="944"/>
      <c r="H68" s="947"/>
      <c r="I68" s="515"/>
      <c r="J68" s="218"/>
    </row>
    <row r="69" spans="1:13" ht="17.5">
      <c r="B69" s="162"/>
      <c r="C69" s="780" t="s">
        <v>156</v>
      </c>
      <c r="D69" s="782"/>
      <c r="E69" s="951" t="s">
        <v>429</v>
      </c>
      <c r="F69" s="951"/>
      <c r="G69" s="951"/>
      <c r="H69" s="316"/>
      <c r="I69" s="507">
        <v>25</v>
      </c>
      <c r="J69" s="318">
        <f>IF(L69,I69,0)</f>
        <v>0</v>
      </c>
      <c r="L69" s="159" t="b">
        <v>0</v>
      </c>
    </row>
    <row r="70" spans="1:13" s="83" customFormat="1" ht="42" customHeight="1">
      <c r="A70" s="85"/>
      <c r="B70" s="144"/>
      <c r="C70" s="217"/>
      <c r="D70" s="510"/>
      <c r="E70" s="948" t="s">
        <v>430</v>
      </c>
      <c r="F70" s="948"/>
      <c r="G70" s="948"/>
      <c r="H70" s="276"/>
      <c r="I70" s="506"/>
      <c r="J70" s="164"/>
      <c r="L70" s="84"/>
      <c r="M70" s="136"/>
    </row>
    <row r="71" spans="1:13" ht="15.5">
      <c r="A71" s="188"/>
      <c r="B71" s="213"/>
      <c r="C71" s="189"/>
      <c r="D71" s="513"/>
      <c r="E71" s="944" t="s">
        <v>431</v>
      </c>
      <c r="F71" s="944"/>
      <c r="G71" s="944"/>
      <c r="H71" s="944"/>
      <c r="I71" s="515"/>
      <c r="J71" s="218"/>
    </row>
    <row r="72" spans="1:13" ht="27" customHeight="1">
      <c r="B72" s="213"/>
      <c r="C72" s="217"/>
      <c r="D72" s="510"/>
      <c r="E72" s="948" t="s">
        <v>432</v>
      </c>
      <c r="F72" s="948"/>
      <c r="G72" s="948"/>
      <c r="H72" s="276"/>
      <c r="I72" s="506"/>
      <c r="J72" s="164"/>
    </row>
    <row r="73" spans="1:13" ht="15.5">
      <c r="A73" s="188"/>
      <c r="B73" s="213"/>
      <c r="C73" s="216"/>
      <c r="D73" s="510"/>
      <c r="E73" s="945"/>
      <c r="F73" s="945"/>
      <c r="G73" s="945"/>
      <c r="H73" s="945"/>
      <c r="I73" s="508"/>
      <c r="J73" s="164"/>
    </row>
    <row r="74" spans="1:13" ht="27" customHeight="1">
      <c r="B74" s="213"/>
      <c r="C74" s="217"/>
      <c r="D74" s="510"/>
      <c r="E74" s="948" t="s">
        <v>433</v>
      </c>
      <c r="F74" s="948"/>
      <c r="G74" s="948"/>
      <c r="H74" s="276"/>
      <c r="I74" s="506"/>
      <c r="J74" s="164"/>
    </row>
    <row r="75" spans="1:13" ht="40.5" customHeight="1" thickBot="1">
      <c r="A75" s="188"/>
      <c r="B75" s="213"/>
      <c r="C75" s="216"/>
      <c r="D75" s="514"/>
      <c r="E75" s="945" t="s">
        <v>434</v>
      </c>
      <c r="F75" s="945"/>
      <c r="G75" s="945"/>
      <c r="H75" s="945"/>
      <c r="I75" s="508"/>
      <c r="J75" s="164"/>
    </row>
    <row r="76" spans="1:13" ht="22.75" customHeight="1" thickBot="1">
      <c r="B76" s="383"/>
      <c r="C76" s="942"/>
      <c r="D76" s="942"/>
      <c r="E76" s="942"/>
      <c r="F76" s="942" t="s">
        <v>425</v>
      </c>
      <c r="G76" s="942"/>
      <c r="H76" s="942"/>
      <c r="I76" s="384">
        <f>IF(Projektgrundlagen!$I$26,SUM(I51:I75),0)</f>
        <v>0</v>
      </c>
      <c r="J76" s="385">
        <f>IF(Projektgrundlagen!$I$26,SUMIF(L51:L75,TRUE,J51:J75),0)</f>
        <v>0</v>
      </c>
    </row>
    <row r="77" spans="1:13" ht="7.5" customHeight="1"/>
    <row r="78" spans="1:13" ht="22.75" customHeight="1">
      <c r="B78" s="387" t="s">
        <v>449</v>
      </c>
      <c r="C78" s="388"/>
      <c r="D78" s="388"/>
      <c r="E78" s="388"/>
      <c r="F78" s="388"/>
      <c r="G78" s="394"/>
      <c r="H78" s="394"/>
      <c r="I78" s="392"/>
      <c r="J78" s="393"/>
    </row>
    <row r="79" spans="1:13" ht="17.5">
      <c r="B79" s="163"/>
      <c r="C79" s="780" t="s">
        <v>155</v>
      </c>
      <c r="D79" s="781" t="s">
        <v>10</v>
      </c>
      <c r="E79" s="949" t="s">
        <v>516</v>
      </c>
      <c r="F79" s="949"/>
      <c r="G79" s="949"/>
      <c r="H79" s="316"/>
      <c r="I79" s="505">
        <v>10</v>
      </c>
      <c r="J79" s="318">
        <f>IF(L79,I79,0)</f>
        <v>0</v>
      </c>
      <c r="L79" s="159" t="b">
        <v>0</v>
      </c>
    </row>
    <row r="80" spans="1:13" ht="44.25" customHeight="1">
      <c r="B80" s="209"/>
      <c r="C80" s="217"/>
      <c r="D80" s="510"/>
      <c r="E80" s="948" t="s">
        <v>452</v>
      </c>
      <c r="F80" s="948"/>
      <c r="G80" s="948"/>
      <c r="H80" s="276"/>
      <c r="I80" s="506"/>
      <c r="J80" s="164"/>
    </row>
    <row r="81" spans="1:12" ht="40.5" customHeight="1">
      <c r="A81" s="188"/>
      <c r="B81" s="213"/>
      <c r="C81" s="189"/>
      <c r="D81" s="513"/>
      <c r="E81" s="810" t="s">
        <v>137</v>
      </c>
      <c r="F81" s="944" t="s">
        <v>454</v>
      </c>
      <c r="G81" s="944"/>
      <c r="H81" s="947"/>
      <c r="I81" s="515"/>
      <c r="J81" s="218"/>
    </row>
    <row r="82" spans="1:12" ht="40.5" customHeight="1">
      <c r="A82" s="188"/>
      <c r="B82" s="213"/>
      <c r="C82" s="189"/>
      <c r="D82" s="513"/>
      <c r="E82" s="810" t="s">
        <v>137</v>
      </c>
      <c r="F82" s="944" t="s">
        <v>455</v>
      </c>
      <c r="G82" s="944"/>
      <c r="H82" s="947"/>
      <c r="I82" s="515"/>
      <c r="J82" s="218"/>
    </row>
    <row r="83" spans="1:12" ht="17.5">
      <c r="B83" s="163"/>
      <c r="C83" s="780" t="s">
        <v>156</v>
      </c>
      <c r="D83" s="782"/>
      <c r="E83" s="951" t="s">
        <v>517</v>
      </c>
      <c r="F83" s="951"/>
      <c r="G83" s="951"/>
      <c r="H83" s="316"/>
      <c r="I83" s="507">
        <v>5</v>
      </c>
      <c r="J83" s="318">
        <f>IF(L83,I83,0)</f>
        <v>0</v>
      </c>
      <c r="L83" s="159" t="b">
        <v>0</v>
      </c>
    </row>
    <row r="84" spans="1:12" ht="43.5" customHeight="1">
      <c r="B84" s="209"/>
      <c r="C84" s="217"/>
      <c r="D84" s="510"/>
      <c r="E84" s="948" t="s">
        <v>457</v>
      </c>
      <c r="F84" s="948"/>
      <c r="G84" s="948"/>
      <c r="H84" s="276"/>
      <c r="I84" s="506"/>
      <c r="J84" s="164"/>
    </row>
    <row r="85" spans="1:12" ht="40.5" customHeight="1">
      <c r="A85" s="188"/>
      <c r="B85" s="213"/>
      <c r="C85" s="189"/>
      <c r="D85" s="513"/>
      <c r="E85" s="810" t="s">
        <v>137</v>
      </c>
      <c r="F85" s="944" t="s">
        <v>459</v>
      </c>
      <c r="G85" s="944"/>
      <c r="H85" s="947"/>
      <c r="I85" s="515"/>
      <c r="J85" s="218"/>
    </row>
    <row r="86" spans="1:12" ht="40.5" customHeight="1">
      <c r="A86" s="188"/>
      <c r="B86" s="213"/>
      <c r="C86" s="189"/>
      <c r="D86" s="513"/>
      <c r="E86" s="810" t="s">
        <v>137</v>
      </c>
      <c r="F86" s="944" t="s">
        <v>460</v>
      </c>
      <c r="G86" s="944"/>
      <c r="H86" s="947"/>
      <c r="I86" s="515"/>
      <c r="J86" s="218"/>
    </row>
    <row r="87" spans="1:12" ht="27" customHeight="1">
      <c r="A87" s="188"/>
      <c r="B87" s="213"/>
      <c r="C87" s="189"/>
      <c r="D87" s="513"/>
      <c r="E87" s="810" t="s">
        <v>137</v>
      </c>
      <c r="F87" s="944" t="s">
        <v>461</v>
      </c>
      <c r="G87" s="944"/>
      <c r="H87" s="947"/>
      <c r="I87" s="515"/>
      <c r="J87" s="218"/>
    </row>
    <row r="88" spans="1:12" ht="17.5">
      <c r="B88" s="163"/>
      <c r="C88" s="787" t="s">
        <v>157</v>
      </c>
      <c r="D88" s="788"/>
      <c r="E88" s="951" t="s">
        <v>518</v>
      </c>
      <c r="F88" s="951"/>
      <c r="G88" s="951"/>
      <c r="H88" s="316"/>
      <c r="I88" s="507">
        <v>3</v>
      </c>
      <c r="J88" s="318">
        <f>IF(L88,I88,0)</f>
        <v>0</v>
      </c>
      <c r="L88" s="159" t="b">
        <v>0</v>
      </c>
    </row>
    <row r="89" spans="1:12" ht="16.5">
      <c r="B89" s="209"/>
      <c r="C89" s="217"/>
      <c r="D89" s="510"/>
      <c r="E89" s="948"/>
      <c r="F89" s="948"/>
      <c r="G89" s="948"/>
      <c r="H89" s="276"/>
      <c r="I89" s="506"/>
      <c r="J89" s="164"/>
    </row>
    <row r="90" spans="1:12" ht="40.5" customHeight="1">
      <c r="A90" s="188"/>
      <c r="B90" s="213"/>
      <c r="C90" s="216"/>
      <c r="D90" s="510"/>
      <c r="E90" s="953" t="s">
        <v>465</v>
      </c>
      <c r="F90" s="955"/>
      <c r="G90" s="955"/>
      <c r="H90" s="956"/>
      <c r="I90" s="508"/>
      <c r="J90" s="164"/>
    </row>
    <row r="91" spans="1:12" ht="17.5">
      <c r="B91" s="163"/>
      <c r="C91" s="780" t="s">
        <v>158</v>
      </c>
      <c r="D91" s="782"/>
      <c r="E91" s="951" t="s">
        <v>466</v>
      </c>
      <c r="F91" s="951"/>
      <c r="G91" s="951"/>
      <c r="H91" s="316"/>
      <c r="I91" s="507">
        <v>12</v>
      </c>
      <c r="J91" s="318">
        <f>IF(L91,I91,0)</f>
        <v>0</v>
      </c>
      <c r="L91" s="159" t="b">
        <v>0</v>
      </c>
    </row>
    <row r="92" spans="1:12" ht="58.5" customHeight="1">
      <c r="B92" s="209"/>
      <c r="C92" s="217"/>
      <c r="D92" s="510"/>
      <c r="E92" s="948" t="s">
        <v>519</v>
      </c>
      <c r="F92" s="948"/>
      <c r="G92" s="948"/>
      <c r="H92" s="276"/>
      <c r="I92" s="506"/>
      <c r="J92" s="164"/>
    </row>
    <row r="93" spans="1:12" ht="39.75" customHeight="1">
      <c r="A93" s="188"/>
      <c r="B93" s="213"/>
      <c r="C93" s="216"/>
      <c r="D93" s="511"/>
      <c r="E93" s="944" t="s">
        <v>469</v>
      </c>
      <c r="F93" s="945"/>
      <c r="G93" s="945"/>
      <c r="H93" s="946"/>
      <c r="I93" s="508"/>
      <c r="J93" s="164"/>
    </row>
    <row r="94" spans="1:12" ht="15" customHeight="1">
      <c r="A94" s="188"/>
      <c r="B94" s="213"/>
      <c r="C94" s="189"/>
      <c r="D94" s="513"/>
      <c r="E94" s="810" t="s">
        <v>137</v>
      </c>
      <c r="F94" s="944" t="s">
        <v>470</v>
      </c>
      <c r="G94" s="944"/>
      <c r="H94" s="947"/>
      <c r="I94" s="515"/>
      <c r="J94" s="218"/>
    </row>
    <row r="95" spans="1:12" ht="40.5" customHeight="1">
      <c r="A95" s="188"/>
      <c r="B95" s="213"/>
      <c r="C95" s="189"/>
      <c r="D95" s="513"/>
      <c r="E95" s="810" t="s">
        <v>137</v>
      </c>
      <c r="F95" s="944" t="s">
        <v>471</v>
      </c>
      <c r="G95" s="944"/>
      <c r="H95" s="947"/>
      <c r="I95" s="515"/>
      <c r="J95" s="218"/>
    </row>
    <row r="96" spans="1:12" ht="15.5">
      <c r="A96" s="188"/>
      <c r="B96" s="213"/>
      <c r="C96" s="189"/>
      <c r="D96" s="513"/>
      <c r="E96" s="810" t="s">
        <v>137</v>
      </c>
      <c r="F96" s="944" t="s">
        <v>472</v>
      </c>
      <c r="G96" s="944"/>
      <c r="H96" s="947"/>
      <c r="I96" s="515"/>
      <c r="J96" s="218"/>
    </row>
    <row r="97" spans="1:12" ht="40.5" customHeight="1">
      <c r="A97" s="188"/>
      <c r="B97" s="213"/>
      <c r="C97" s="189"/>
      <c r="D97" s="513"/>
      <c r="E97" s="810" t="s">
        <v>137</v>
      </c>
      <c r="F97" s="944" t="s">
        <v>473</v>
      </c>
      <c r="G97" s="944"/>
      <c r="H97" s="947"/>
      <c r="I97" s="515"/>
      <c r="J97" s="218"/>
    </row>
    <row r="98" spans="1:12" ht="15" customHeight="1">
      <c r="A98" s="188"/>
      <c r="B98" s="213"/>
      <c r="C98" s="189"/>
      <c r="D98" s="513"/>
      <c r="E98" s="810" t="s">
        <v>137</v>
      </c>
      <c r="F98" s="944" t="s">
        <v>474</v>
      </c>
      <c r="G98" s="944"/>
      <c r="H98" s="947"/>
      <c r="I98" s="515"/>
      <c r="J98" s="218"/>
    </row>
    <row r="99" spans="1:12" ht="27" customHeight="1">
      <c r="A99" s="188"/>
      <c r="B99" s="214"/>
      <c r="C99" s="319"/>
      <c r="D99" s="512"/>
      <c r="E99" s="953" t="s">
        <v>475</v>
      </c>
      <c r="F99" s="955"/>
      <c r="G99" s="955"/>
      <c r="H99" s="956"/>
      <c r="I99" s="509"/>
      <c r="J99" s="317"/>
    </row>
    <row r="100" spans="1:12" ht="17.5">
      <c r="B100" s="163"/>
      <c r="C100" s="780" t="s">
        <v>159</v>
      </c>
      <c r="D100" s="788"/>
      <c r="E100" s="951" t="s">
        <v>476</v>
      </c>
      <c r="F100" s="951"/>
      <c r="G100" s="951"/>
      <c r="H100" s="316"/>
      <c r="I100" s="507">
        <v>2</v>
      </c>
      <c r="J100" s="318">
        <f>IF(L100,I100,0)</f>
        <v>0</v>
      </c>
      <c r="L100" s="159" t="b">
        <v>0</v>
      </c>
    </row>
    <row r="101" spans="1:12" ht="40.5" customHeight="1">
      <c r="B101" s="209"/>
      <c r="C101" s="217"/>
      <c r="D101" s="517"/>
      <c r="E101" s="948" t="s">
        <v>477</v>
      </c>
      <c r="F101" s="948"/>
      <c r="G101" s="948"/>
      <c r="H101" s="276"/>
      <c r="I101" s="506"/>
      <c r="J101" s="164"/>
    </row>
    <row r="102" spans="1:12" ht="27" customHeight="1">
      <c r="A102" s="188"/>
      <c r="B102" s="214"/>
      <c r="C102" s="319"/>
      <c r="D102" s="512"/>
      <c r="E102" s="953" t="s">
        <v>642</v>
      </c>
      <c r="F102" s="955"/>
      <c r="G102" s="955"/>
      <c r="H102" s="955"/>
      <c r="I102" s="509"/>
      <c r="J102" s="317"/>
    </row>
    <row r="103" spans="1:12" ht="17.5">
      <c r="B103" s="163"/>
      <c r="C103" s="785" t="s">
        <v>160</v>
      </c>
      <c r="D103" s="786"/>
      <c r="E103" s="951" t="s">
        <v>480</v>
      </c>
      <c r="F103" s="951"/>
      <c r="G103" s="951"/>
      <c r="H103" s="275"/>
      <c r="I103" s="516">
        <v>2</v>
      </c>
      <c r="J103" s="322">
        <f>IF(L103,I103,0)</f>
        <v>0</v>
      </c>
      <c r="L103" s="159" t="b">
        <v>0</v>
      </c>
    </row>
    <row r="104" spans="1:12" ht="40" customHeight="1">
      <c r="B104" s="209"/>
      <c r="C104" s="217"/>
      <c r="D104" s="510"/>
      <c r="E104" s="948" t="s">
        <v>520</v>
      </c>
      <c r="F104" s="948"/>
      <c r="G104" s="948"/>
      <c r="H104" s="276"/>
      <c r="I104" s="506"/>
      <c r="J104" s="164"/>
    </row>
    <row r="105" spans="1:12" ht="40.5" customHeight="1">
      <c r="A105" s="188"/>
      <c r="B105" s="213"/>
      <c r="C105" s="216"/>
      <c r="D105" s="512"/>
      <c r="E105" s="953" t="s">
        <v>479</v>
      </c>
      <c r="F105" s="955"/>
      <c r="G105" s="955"/>
      <c r="H105" s="955"/>
      <c r="I105" s="509"/>
      <c r="J105" s="317"/>
    </row>
    <row r="106" spans="1:12" ht="17.5">
      <c r="B106" s="163"/>
      <c r="C106" s="780" t="s">
        <v>161</v>
      </c>
      <c r="D106" s="782"/>
      <c r="E106" s="951" t="s">
        <v>483</v>
      </c>
      <c r="F106" s="951"/>
      <c r="G106" s="951"/>
      <c r="H106" s="316"/>
      <c r="I106" s="507">
        <v>1.5</v>
      </c>
      <c r="J106" s="318">
        <f>IF(L106,I106,0)</f>
        <v>0</v>
      </c>
      <c r="L106" s="159" t="b">
        <v>0</v>
      </c>
    </row>
    <row r="107" spans="1:12" ht="16.5">
      <c r="B107" s="209"/>
      <c r="C107" s="217"/>
      <c r="D107" s="510"/>
      <c r="E107" s="948"/>
      <c r="F107" s="948"/>
      <c r="G107" s="948"/>
      <c r="H107" s="276"/>
      <c r="I107" s="506"/>
      <c r="J107" s="164"/>
    </row>
    <row r="108" spans="1:12" ht="27" customHeight="1">
      <c r="A108" s="188"/>
      <c r="B108" s="214"/>
      <c r="C108" s="319"/>
      <c r="D108" s="512"/>
      <c r="E108" s="953" t="s">
        <v>484</v>
      </c>
      <c r="F108" s="955"/>
      <c r="G108" s="955"/>
      <c r="H108" s="956"/>
      <c r="I108" s="509"/>
      <c r="J108" s="317"/>
    </row>
    <row r="109" spans="1:12" ht="17.5">
      <c r="B109" s="163"/>
      <c r="C109" s="780" t="s">
        <v>162</v>
      </c>
      <c r="D109" s="788"/>
      <c r="E109" s="951" t="s">
        <v>485</v>
      </c>
      <c r="F109" s="951"/>
      <c r="G109" s="951"/>
      <c r="H109" s="316"/>
      <c r="I109" s="507">
        <v>3</v>
      </c>
      <c r="J109" s="318">
        <f>IF(L109,I109,0)</f>
        <v>0</v>
      </c>
      <c r="L109" s="159" t="b">
        <v>0</v>
      </c>
    </row>
    <row r="110" spans="1:12" ht="16.5">
      <c r="B110" s="209"/>
      <c r="C110" s="217"/>
      <c r="D110" s="517"/>
      <c r="E110" s="948" t="s">
        <v>463</v>
      </c>
      <c r="F110" s="948"/>
      <c r="G110" s="948"/>
      <c r="H110" s="276"/>
      <c r="I110" s="506"/>
      <c r="J110" s="164"/>
    </row>
    <row r="111" spans="1:12" ht="15.5">
      <c r="A111" s="188"/>
      <c r="B111" s="213"/>
      <c r="C111" s="216"/>
      <c r="D111" s="511"/>
      <c r="E111" s="944" t="s">
        <v>487</v>
      </c>
      <c r="F111" s="945"/>
      <c r="G111" s="945"/>
      <c r="H111" s="945"/>
      <c r="I111" s="508"/>
      <c r="J111" s="164"/>
    </row>
    <row r="112" spans="1:12" ht="51" customHeight="1">
      <c r="A112" s="188"/>
      <c r="B112" s="213"/>
      <c r="C112" s="216"/>
      <c r="D112" s="511"/>
      <c r="E112" s="944" t="s">
        <v>488</v>
      </c>
      <c r="F112" s="945"/>
      <c r="G112" s="945"/>
      <c r="H112" s="945"/>
      <c r="I112" s="508"/>
      <c r="J112" s="164"/>
    </row>
    <row r="113" spans="1:12" ht="27" customHeight="1">
      <c r="A113" s="188"/>
      <c r="B113" s="214"/>
      <c r="C113" s="319"/>
      <c r="D113" s="512"/>
      <c r="E113" s="953" t="s">
        <v>489</v>
      </c>
      <c r="F113" s="955"/>
      <c r="G113" s="955"/>
      <c r="H113" s="955"/>
      <c r="I113" s="509"/>
      <c r="J113" s="317"/>
    </row>
    <row r="114" spans="1:12" ht="17.5">
      <c r="B114" s="163"/>
      <c r="C114" s="785" t="s">
        <v>163</v>
      </c>
      <c r="D114" s="786"/>
      <c r="E114" s="951" t="s">
        <v>490</v>
      </c>
      <c r="F114" s="951"/>
      <c r="G114" s="951"/>
      <c r="H114" s="275"/>
      <c r="I114" s="516">
        <v>3</v>
      </c>
      <c r="J114" s="322">
        <f>IF(L114,I114,0)</f>
        <v>0</v>
      </c>
      <c r="L114" s="159" t="b">
        <v>0</v>
      </c>
    </row>
    <row r="115" spans="1:12" ht="16.5" customHeight="1">
      <c r="B115" s="209"/>
      <c r="C115" s="217"/>
      <c r="D115" s="510"/>
      <c r="E115" s="948" t="s">
        <v>491</v>
      </c>
      <c r="F115" s="948"/>
      <c r="G115" s="948"/>
      <c r="H115" s="276"/>
      <c r="I115" s="506"/>
      <c r="J115" s="164"/>
    </row>
    <row r="116" spans="1:12" ht="15.5">
      <c r="A116" s="188"/>
      <c r="B116" s="213"/>
      <c r="C116" s="216"/>
      <c r="D116" s="512"/>
      <c r="E116" s="953" t="s">
        <v>492</v>
      </c>
      <c r="F116" s="955"/>
      <c r="G116" s="955"/>
      <c r="H116" s="955"/>
      <c r="I116" s="509"/>
      <c r="J116" s="317"/>
    </row>
    <row r="117" spans="1:12" ht="17.5">
      <c r="B117" s="163"/>
      <c r="C117" s="780" t="s">
        <v>164</v>
      </c>
      <c r="D117" s="786"/>
      <c r="E117" s="951" t="s">
        <v>493</v>
      </c>
      <c r="F117" s="951"/>
      <c r="G117" s="951"/>
      <c r="H117" s="275"/>
      <c r="I117" s="516">
        <v>0.5</v>
      </c>
      <c r="J117" s="322">
        <f>IF(L117,I117,0)</f>
        <v>0</v>
      </c>
      <c r="L117" s="159" t="b">
        <v>0</v>
      </c>
    </row>
    <row r="118" spans="1:12" ht="16.5" customHeight="1">
      <c r="B118" s="209"/>
      <c r="C118" s="217"/>
      <c r="D118" s="510"/>
      <c r="E118" s="948"/>
      <c r="F118" s="948"/>
      <c r="G118" s="948"/>
      <c r="H118" s="276"/>
      <c r="I118" s="506"/>
      <c r="J118" s="164"/>
    </row>
    <row r="119" spans="1:12" ht="16" thickBot="1">
      <c r="A119" s="188"/>
      <c r="B119" s="213"/>
      <c r="C119" s="216"/>
      <c r="D119" s="511"/>
      <c r="E119" s="778"/>
      <c r="F119" s="599"/>
      <c r="G119" s="778"/>
      <c r="H119" s="740"/>
      <c r="I119" s="508"/>
      <c r="J119" s="164"/>
    </row>
    <row r="120" spans="1:12" ht="22.75" customHeight="1" thickBot="1">
      <c r="B120" s="941" t="s">
        <v>521</v>
      </c>
      <c r="C120" s="942"/>
      <c r="D120" s="942"/>
      <c r="E120" s="942"/>
      <c r="F120" s="942"/>
      <c r="G120" s="942"/>
      <c r="H120" s="942"/>
      <c r="I120" s="384">
        <f>IF(Projektgrundlagen!$I$26,SUM(I79:I119),0)</f>
        <v>0</v>
      </c>
      <c r="J120" s="385">
        <f>IF(Projektgrundlagen!$I$26,SUMIF(L79:L119,TRUE,J79:J119),0)</f>
        <v>0</v>
      </c>
    </row>
    <row r="121" spans="1:12" ht="7.5" customHeight="1"/>
    <row r="122" spans="1:12" ht="22.75" customHeight="1">
      <c r="B122" s="387" t="s">
        <v>494</v>
      </c>
      <c r="C122" s="388"/>
      <c r="D122" s="388"/>
      <c r="E122" s="388"/>
      <c r="F122" s="388"/>
      <c r="G122" s="394"/>
      <c r="H122" s="394"/>
      <c r="I122" s="392"/>
      <c r="J122" s="393"/>
    </row>
    <row r="123" spans="1:12" ht="17.5">
      <c r="B123" s="163"/>
      <c r="C123" s="780" t="s">
        <v>155</v>
      </c>
      <c r="D123" s="789"/>
      <c r="E123" s="949" t="s">
        <v>496</v>
      </c>
      <c r="F123" s="949"/>
      <c r="G123" s="949"/>
      <c r="H123" s="316"/>
      <c r="I123" s="505">
        <v>10</v>
      </c>
      <c r="J123" s="318">
        <f>IF(L123,I123,0)</f>
        <v>0</v>
      </c>
      <c r="L123" s="159" t="b">
        <v>0</v>
      </c>
    </row>
    <row r="124" spans="1:12" ht="16.5">
      <c r="B124" s="209"/>
      <c r="C124" s="217"/>
      <c r="D124" s="517"/>
      <c r="E124" s="948" t="s">
        <v>497</v>
      </c>
      <c r="F124" s="948"/>
      <c r="G124" s="948"/>
      <c r="H124" s="276"/>
      <c r="I124" s="506"/>
      <c r="J124" s="164"/>
    </row>
    <row r="125" spans="1:12" ht="27.75" customHeight="1">
      <c r="A125" s="188"/>
      <c r="B125" s="213"/>
      <c r="C125" s="216"/>
      <c r="D125" s="511"/>
      <c r="E125" s="944" t="s">
        <v>498</v>
      </c>
      <c r="F125" s="945"/>
      <c r="G125" s="945"/>
      <c r="H125" s="946"/>
      <c r="I125" s="508"/>
      <c r="J125" s="164"/>
    </row>
    <row r="126" spans="1:12" ht="15.5">
      <c r="A126" s="188"/>
      <c r="B126" s="213"/>
      <c r="C126" s="216"/>
      <c r="D126" s="511"/>
      <c r="E126" s="944" t="s">
        <v>499</v>
      </c>
      <c r="F126" s="945"/>
      <c r="G126" s="945"/>
      <c r="H126" s="946"/>
      <c r="I126" s="508"/>
      <c r="J126" s="164"/>
    </row>
    <row r="127" spans="1:12" ht="15.5">
      <c r="A127" s="188"/>
      <c r="B127" s="213"/>
      <c r="C127" s="216"/>
      <c r="D127" s="511"/>
      <c r="E127" s="944" t="s">
        <v>500</v>
      </c>
      <c r="F127" s="945"/>
      <c r="G127" s="945"/>
      <c r="H127" s="946"/>
      <c r="I127" s="508"/>
      <c r="J127" s="164"/>
    </row>
    <row r="128" spans="1:12" ht="15.5">
      <c r="A128" s="188"/>
      <c r="B128" s="213"/>
      <c r="C128" s="189"/>
      <c r="D128" s="513"/>
      <c r="E128" s="810" t="s">
        <v>137</v>
      </c>
      <c r="F128" s="944" t="s">
        <v>501</v>
      </c>
      <c r="G128" s="944"/>
      <c r="H128" s="947"/>
      <c r="I128" s="515"/>
      <c r="J128" s="218"/>
    </row>
    <row r="129" spans="1:12" ht="15.5">
      <c r="A129" s="188"/>
      <c r="B129" s="213"/>
      <c r="C129" s="189"/>
      <c r="D129" s="513"/>
      <c r="E129" s="810" t="s">
        <v>137</v>
      </c>
      <c r="F129" s="944" t="s">
        <v>502</v>
      </c>
      <c r="G129" s="944"/>
      <c r="H129" s="947"/>
      <c r="I129" s="515"/>
      <c r="J129" s="218"/>
    </row>
    <row r="130" spans="1:12" ht="15.5">
      <c r="A130" s="188"/>
      <c r="B130" s="213"/>
      <c r="C130" s="189"/>
      <c r="D130" s="513"/>
      <c r="E130" s="810" t="s">
        <v>137</v>
      </c>
      <c r="F130" s="944" t="s">
        <v>503</v>
      </c>
      <c r="G130" s="944"/>
      <c r="H130" s="947"/>
      <c r="I130" s="515"/>
      <c r="J130" s="218"/>
    </row>
    <row r="131" spans="1:12" ht="27" customHeight="1">
      <c r="A131" s="188"/>
      <c r="B131" s="213"/>
      <c r="C131" s="189"/>
      <c r="D131" s="513"/>
      <c r="E131" s="810" t="s">
        <v>137</v>
      </c>
      <c r="F131" s="944" t="s">
        <v>504</v>
      </c>
      <c r="G131" s="944"/>
      <c r="H131" s="947"/>
      <c r="I131" s="515"/>
      <c r="J131" s="218"/>
    </row>
    <row r="132" spans="1:12" ht="24.75" customHeight="1">
      <c r="A132" s="188"/>
      <c r="B132" s="213"/>
      <c r="C132" s="189"/>
      <c r="D132" s="513"/>
      <c r="E132" s="810" t="s">
        <v>137</v>
      </c>
      <c r="F132" s="944" t="s">
        <v>505</v>
      </c>
      <c r="G132" s="944"/>
      <c r="H132" s="947"/>
      <c r="I132" s="515"/>
      <c r="J132" s="218"/>
    </row>
    <row r="133" spans="1:12" ht="15" customHeight="1">
      <c r="A133" s="188"/>
      <c r="B133" s="213"/>
      <c r="C133" s="189"/>
      <c r="D133" s="513"/>
      <c r="E133" s="810" t="s">
        <v>137</v>
      </c>
      <c r="F133" s="944" t="s">
        <v>506</v>
      </c>
      <c r="G133" s="944"/>
      <c r="H133" s="947"/>
      <c r="I133" s="515"/>
      <c r="J133" s="218"/>
    </row>
    <row r="134" spans="1:12" ht="27" customHeight="1" thickBot="1">
      <c r="A134" s="188"/>
      <c r="B134" s="214"/>
      <c r="C134" s="319"/>
      <c r="D134" s="512"/>
      <c r="E134" s="953" t="s">
        <v>507</v>
      </c>
      <c r="F134" s="955"/>
      <c r="G134" s="955"/>
      <c r="H134" s="955"/>
      <c r="I134" s="509"/>
      <c r="J134" s="317"/>
    </row>
    <row r="135" spans="1:12" ht="22.75" customHeight="1" thickBot="1">
      <c r="B135" s="941" t="s">
        <v>495</v>
      </c>
      <c r="C135" s="942"/>
      <c r="D135" s="942"/>
      <c r="E135" s="942"/>
      <c r="F135" s="942"/>
      <c r="G135" s="942"/>
      <c r="H135" s="943"/>
      <c r="I135" s="386">
        <f>IF(Projektgrundlagen!$I$26,SUM(I123:I134),0)</f>
        <v>0</v>
      </c>
      <c r="J135" s="385">
        <f>IF(Projektgrundlagen!$I$26,SUMIF(L123:L134,TRUE,J123:J134),0)</f>
        <v>0</v>
      </c>
    </row>
    <row r="136" spans="1:12" ht="7.5" customHeight="1" thickBot="1">
      <c r="D136" s="208"/>
      <c r="G136" s="208"/>
      <c r="H136" s="208"/>
    </row>
    <row r="137" spans="1:12" ht="22.75" customHeight="1" thickBot="1">
      <c r="B137" s="941" t="s">
        <v>539</v>
      </c>
      <c r="C137" s="942"/>
      <c r="D137" s="942"/>
      <c r="E137" s="942"/>
      <c r="F137" s="942"/>
      <c r="G137" s="942"/>
      <c r="H137" s="943"/>
      <c r="I137" s="386">
        <f>IF(Projektgrundlagen!$I$26,SUM(I135,I120,I76,I48),0)</f>
        <v>0</v>
      </c>
      <c r="J137" s="385">
        <f>IF(Projektgrundlagen!$I$26,SUMIF(L18:L135,TRUE,J18:J135),0)</f>
        <v>0</v>
      </c>
    </row>
    <row r="138" spans="1:12" ht="16.5"/>
    <row r="139" spans="1:12" s="160" customFormat="1" ht="22.75" customHeight="1">
      <c r="A139" s="381"/>
      <c r="B139" s="387" t="s">
        <v>522</v>
      </c>
      <c r="C139" s="388"/>
      <c r="D139" s="388"/>
      <c r="E139" s="388"/>
      <c r="F139" s="388"/>
      <c r="G139" s="389"/>
      <c r="H139" s="389"/>
      <c r="I139" s="390"/>
      <c r="J139" s="391"/>
      <c r="L139" s="161"/>
    </row>
    <row r="140" spans="1:12" ht="7.5" customHeight="1">
      <c r="D140" s="208"/>
      <c r="G140" s="208"/>
      <c r="H140" s="208"/>
    </row>
    <row r="141" spans="1:12" ht="22.75" customHeight="1">
      <c r="B141" s="387" t="s">
        <v>449</v>
      </c>
      <c r="C141" s="388"/>
      <c r="D141" s="388"/>
      <c r="E141" s="388"/>
      <c r="F141" s="388"/>
      <c r="G141" s="394"/>
      <c r="H141" s="394"/>
      <c r="I141" s="389"/>
      <c r="J141" s="395"/>
    </row>
    <row r="142" spans="1:12" ht="18" customHeight="1">
      <c r="B142" s="163"/>
      <c r="C142" s="780" t="s">
        <v>155</v>
      </c>
      <c r="D142" s="789"/>
      <c r="E142" s="952" t="s">
        <v>536</v>
      </c>
      <c r="F142" s="952"/>
      <c r="G142" s="952"/>
      <c r="H142" s="316"/>
      <c r="I142" s="505">
        <v>4</v>
      </c>
      <c r="J142" s="318">
        <f>IF(L142,I142,0)</f>
        <v>0</v>
      </c>
      <c r="L142" s="159" t="b">
        <v>0</v>
      </c>
    </row>
    <row r="143" spans="1:12" ht="52.5" customHeight="1">
      <c r="B143" s="209"/>
      <c r="C143" s="217"/>
      <c r="D143" s="517"/>
      <c r="E143" s="948" t="s">
        <v>537</v>
      </c>
      <c r="F143" s="948"/>
      <c r="G143" s="948"/>
      <c r="H143" s="276"/>
      <c r="I143" s="506"/>
      <c r="J143" s="164"/>
    </row>
    <row r="144" spans="1:12" ht="15.5">
      <c r="A144" s="188"/>
      <c r="B144" s="213"/>
      <c r="C144" s="189"/>
      <c r="D144" s="511"/>
      <c r="E144" s="778"/>
      <c r="F144" s="599"/>
      <c r="G144" s="778"/>
      <c r="H144" s="778"/>
      <c r="I144" s="518"/>
      <c r="J144" s="218"/>
    </row>
    <row r="145" spans="1:13" ht="17.5">
      <c r="B145" s="163"/>
      <c r="C145" s="780" t="s">
        <v>156</v>
      </c>
      <c r="D145" s="788"/>
      <c r="E145" s="951" t="s">
        <v>534</v>
      </c>
      <c r="F145" s="951"/>
      <c r="G145" s="951"/>
      <c r="H145" s="316"/>
      <c r="I145" s="507">
        <v>2</v>
      </c>
      <c r="J145" s="318">
        <f>IF(L145,I145,0)</f>
        <v>0</v>
      </c>
      <c r="L145" s="159" t="b">
        <v>0</v>
      </c>
    </row>
    <row r="146" spans="1:13" ht="52.5" customHeight="1">
      <c r="B146" s="209"/>
      <c r="C146" s="217"/>
      <c r="D146" s="517"/>
      <c r="E146" s="948" t="s">
        <v>535</v>
      </c>
      <c r="F146" s="948"/>
      <c r="G146" s="948"/>
      <c r="H146" s="276"/>
      <c r="I146" s="506"/>
      <c r="J146" s="164"/>
    </row>
    <row r="147" spans="1:13" ht="15.5">
      <c r="A147" s="188"/>
      <c r="B147" s="213"/>
      <c r="C147" s="189"/>
      <c r="D147" s="511"/>
      <c r="E147" s="778"/>
      <c r="F147" s="599"/>
      <c r="G147" s="778"/>
      <c r="H147" s="778"/>
      <c r="I147" s="518"/>
      <c r="J147" s="218"/>
    </row>
    <row r="148" spans="1:13" ht="17.5">
      <c r="B148" s="163"/>
      <c r="C148" s="780" t="s">
        <v>157</v>
      </c>
      <c r="D148" s="788"/>
      <c r="E148" s="951" t="s">
        <v>532</v>
      </c>
      <c r="F148" s="951"/>
      <c r="G148" s="951"/>
      <c r="H148" s="316"/>
      <c r="I148" s="507">
        <v>1</v>
      </c>
      <c r="J148" s="318">
        <f>IF(L148,I148,0)</f>
        <v>0</v>
      </c>
      <c r="L148" s="159" t="b">
        <v>0</v>
      </c>
    </row>
    <row r="149" spans="1:13" ht="16.5">
      <c r="B149" s="209"/>
      <c r="C149" s="217"/>
      <c r="D149" s="517"/>
      <c r="E149" s="948" t="s">
        <v>533</v>
      </c>
      <c r="F149" s="948"/>
      <c r="G149" s="948"/>
      <c r="H149" s="276"/>
      <c r="I149" s="506"/>
      <c r="J149" s="164"/>
    </row>
    <row r="150" spans="1:13" ht="15.5">
      <c r="A150" s="188"/>
      <c r="B150" s="214"/>
      <c r="C150" s="189"/>
      <c r="D150" s="511"/>
      <c r="E150" s="778"/>
      <c r="F150" s="599"/>
      <c r="G150" s="778"/>
      <c r="H150" s="778"/>
      <c r="I150" s="518"/>
      <c r="J150" s="218"/>
    </row>
    <row r="151" spans="1:13" ht="17.5">
      <c r="B151" s="163"/>
      <c r="C151" s="780" t="s">
        <v>158</v>
      </c>
      <c r="D151" s="788"/>
      <c r="E151" s="951" t="s">
        <v>466</v>
      </c>
      <c r="F151" s="951"/>
      <c r="G151" s="951"/>
      <c r="H151" s="316"/>
      <c r="I151" s="507">
        <v>8</v>
      </c>
      <c r="J151" s="318">
        <f>IF(L151,I151,0)</f>
        <v>0</v>
      </c>
      <c r="L151" s="159" t="b">
        <v>0</v>
      </c>
    </row>
    <row r="152" spans="1:13" s="83" customFormat="1" ht="52.5" customHeight="1">
      <c r="A152" s="380"/>
      <c r="B152" s="144"/>
      <c r="C152" s="217"/>
      <c r="D152" s="517"/>
      <c r="E152" s="948" t="s">
        <v>531</v>
      </c>
      <c r="F152" s="948"/>
      <c r="G152" s="948"/>
      <c r="H152" s="276"/>
      <c r="I152" s="506"/>
      <c r="J152" s="164"/>
      <c r="L152" s="84"/>
      <c r="M152" s="136"/>
    </row>
    <row r="153" spans="1:13" ht="15.5">
      <c r="A153" s="188"/>
      <c r="B153" s="213"/>
      <c r="C153" s="189"/>
      <c r="D153" s="511"/>
      <c r="E153" s="778"/>
      <c r="F153" s="599"/>
      <c r="G153" s="778"/>
      <c r="H153" s="778"/>
      <c r="I153" s="518"/>
      <c r="J153" s="218"/>
    </row>
    <row r="154" spans="1:13" ht="17.5">
      <c r="B154" s="163"/>
      <c r="C154" s="780" t="s">
        <v>159</v>
      </c>
      <c r="D154" s="788"/>
      <c r="E154" s="951" t="s">
        <v>529</v>
      </c>
      <c r="F154" s="951"/>
      <c r="G154" s="951"/>
      <c r="H154" s="316"/>
      <c r="I154" s="507">
        <v>0.5</v>
      </c>
      <c r="J154" s="318">
        <f>IF(L154,I154,0)</f>
        <v>0</v>
      </c>
      <c r="L154" s="159" t="b">
        <v>0</v>
      </c>
    </row>
    <row r="155" spans="1:13" ht="40.5" customHeight="1">
      <c r="B155" s="209"/>
      <c r="C155" s="217"/>
      <c r="D155" s="517"/>
      <c r="E155" s="948" t="s">
        <v>530</v>
      </c>
      <c r="F155" s="948"/>
      <c r="G155" s="948"/>
      <c r="H155" s="276"/>
      <c r="I155" s="506"/>
      <c r="J155" s="164"/>
    </row>
    <row r="156" spans="1:13" ht="15.5">
      <c r="A156" s="188"/>
      <c r="B156" s="214"/>
      <c r="C156" s="189"/>
      <c r="D156" s="511"/>
      <c r="E156" s="778"/>
      <c r="F156" s="599"/>
      <c r="G156" s="778"/>
      <c r="H156" s="778"/>
      <c r="I156" s="518"/>
      <c r="J156" s="218"/>
    </row>
    <row r="157" spans="1:13" ht="17.5">
      <c r="B157" s="163"/>
      <c r="C157" s="780" t="s">
        <v>160</v>
      </c>
      <c r="D157" s="788"/>
      <c r="E157" s="951" t="s">
        <v>527</v>
      </c>
      <c r="F157" s="951"/>
      <c r="G157" s="951"/>
      <c r="H157" s="316"/>
      <c r="I157" s="507">
        <v>0.5</v>
      </c>
      <c r="J157" s="318">
        <f>IF(L157,I157,0)</f>
        <v>0</v>
      </c>
      <c r="L157" s="159" t="b">
        <v>0</v>
      </c>
    </row>
    <row r="158" spans="1:13" ht="40.5" customHeight="1">
      <c r="B158" s="209"/>
      <c r="C158" s="217"/>
      <c r="D158" s="517"/>
      <c r="E158" s="948" t="s">
        <v>528</v>
      </c>
      <c r="F158" s="948"/>
      <c r="G158" s="948"/>
      <c r="H158" s="276"/>
      <c r="I158" s="506"/>
      <c r="J158" s="164"/>
    </row>
    <row r="159" spans="1:13" ht="15.5">
      <c r="A159" s="188"/>
      <c r="B159" s="214"/>
      <c r="C159" s="189"/>
      <c r="D159" s="511"/>
      <c r="E159" s="778"/>
      <c r="F159" s="599"/>
      <c r="G159" s="778"/>
      <c r="H159" s="778"/>
      <c r="I159" s="518"/>
      <c r="J159" s="218"/>
    </row>
    <row r="160" spans="1:13" ht="17.5">
      <c r="B160" s="163"/>
      <c r="C160" s="780" t="s">
        <v>161</v>
      </c>
      <c r="D160" s="788"/>
      <c r="E160" s="951" t="s">
        <v>526</v>
      </c>
      <c r="F160" s="951"/>
      <c r="G160" s="951"/>
      <c r="H160" s="316"/>
      <c r="I160" s="507">
        <v>1.5</v>
      </c>
      <c r="J160" s="318">
        <f>IF(L160,I160,0)</f>
        <v>0</v>
      </c>
      <c r="L160" s="159" t="b">
        <v>0</v>
      </c>
    </row>
    <row r="161" spans="1:13" ht="27" customHeight="1">
      <c r="B161" s="209"/>
      <c r="C161" s="217"/>
      <c r="D161" s="517"/>
      <c r="E161" s="948" t="s">
        <v>525</v>
      </c>
      <c r="F161" s="948"/>
      <c r="G161" s="948"/>
      <c r="H161" s="276"/>
      <c r="I161" s="506"/>
      <c r="J161" s="164"/>
    </row>
    <row r="162" spans="1:13" ht="15.5">
      <c r="A162" s="188"/>
      <c r="B162" s="214"/>
      <c r="C162" s="189"/>
      <c r="D162" s="511"/>
      <c r="E162" s="778"/>
      <c r="F162" s="599"/>
      <c r="G162" s="778"/>
      <c r="H162" s="778"/>
      <c r="I162" s="518"/>
      <c r="J162" s="218"/>
    </row>
    <row r="163" spans="1:13" ht="17.5">
      <c r="B163" s="163"/>
      <c r="C163" s="780" t="s">
        <v>162</v>
      </c>
      <c r="D163" s="788"/>
      <c r="E163" s="951" t="s">
        <v>493</v>
      </c>
      <c r="F163" s="951"/>
      <c r="G163" s="951"/>
      <c r="H163" s="316"/>
      <c r="I163" s="507">
        <v>0.5</v>
      </c>
      <c r="J163" s="318">
        <f>IF(L163,I163,0)</f>
        <v>0</v>
      </c>
      <c r="L163" s="159" t="b">
        <v>0</v>
      </c>
    </row>
    <row r="164" spans="1:13" s="83" customFormat="1" ht="16.5" customHeight="1">
      <c r="A164" s="380"/>
      <c r="B164" s="144"/>
      <c r="C164" s="217"/>
      <c r="D164" s="517"/>
      <c r="E164" s="948"/>
      <c r="F164" s="948"/>
      <c r="G164" s="948"/>
      <c r="H164" s="276"/>
      <c r="I164" s="506"/>
      <c r="J164" s="164"/>
      <c r="L164" s="84"/>
      <c r="M164" s="136"/>
    </row>
    <row r="165" spans="1:13" ht="16" thickBot="1">
      <c r="A165" s="188"/>
      <c r="B165" s="213"/>
      <c r="C165" s="189"/>
      <c r="D165" s="511"/>
      <c r="E165" s="778"/>
      <c r="F165" s="599"/>
      <c r="G165" s="778"/>
      <c r="H165" s="778"/>
      <c r="I165" s="518"/>
      <c r="J165" s="218"/>
    </row>
    <row r="166" spans="1:13" ht="22.75" customHeight="1" thickBot="1">
      <c r="B166" s="941" t="s">
        <v>524</v>
      </c>
      <c r="C166" s="942"/>
      <c r="D166" s="942"/>
      <c r="E166" s="942"/>
      <c r="F166" s="942"/>
      <c r="G166" s="942"/>
      <c r="H166" s="943"/>
      <c r="I166" s="384">
        <f>IF(Projektgrundlagen!$I$26,SUM(I142:I165),0)</f>
        <v>0</v>
      </c>
      <c r="J166" s="385">
        <f>IF(Projektgrundlagen!$I$26,SUMIF(L142:L165,TRUE,J142:J165),0)</f>
        <v>0</v>
      </c>
    </row>
    <row r="167" spans="1:13" ht="7.5" customHeight="1"/>
    <row r="168" spans="1:13" s="168" customFormat="1" ht="22.75" customHeight="1">
      <c r="A168" s="382"/>
      <c r="B168" s="387" t="s">
        <v>494</v>
      </c>
      <c r="C168" s="388"/>
      <c r="D168" s="388"/>
      <c r="E168" s="388"/>
      <c r="F168" s="388"/>
      <c r="G168" s="396"/>
      <c r="H168" s="396"/>
      <c r="I168" s="397"/>
      <c r="J168" s="398"/>
      <c r="L168" s="169"/>
    </row>
    <row r="169" spans="1:13" ht="17.5">
      <c r="B169" s="163"/>
      <c r="C169" s="780" t="s">
        <v>155</v>
      </c>
      <c r="D169" s="788" t="s">
        <v>10</v>
      </c>
      <c r="E169" s="949" t="s">
        <v>496</v>
      </c>
      <c r="F169" s="950"/>
      <c r="G169" s="950"/>
      <c r="H169" s="316"/>
      <c r="I169" s="507">
        <v>10</v>
      </c>
      <c r="J169" s="318">
        <f>IF(L169,I169,0)</f>
        <v>0</v>
      </c>
      <c r="L169" s="159" t="b">
        <v>0</v>
      </c>
    </row>
    <row r="170" spans="1:13" ht="16.5">
      <c r="B170" s="209"/>
      <c r="C170" s="217"/>
      <c r="D170" s="517"/>
      <c r="E170" s="948" t="s">
        <v>643</v>
      </c>
      <c r="F170" s="948"/>
      <c r="G170" s="948"/>
      <c r="H170" s="276"/>
      <c r="I170" s="506"/>
      <c r="J170" s="164"/>
    </row>
    <row r="171" spans="1:13" ht="16" thickBot="1">
      <c r="A171" s="188"/>
      <c r="B171" s="213"/>
      <c r="C171" s="189"/>
      <c r="D171" s="511"/>
      <c r="E171" s="778"/>
      <c r="F171" s="599"/>
      <c r="G171" s="778"/>
      <c r="H171" s="778"/>
      <c r="I171" s="518"/>
      <c r="J171" s="218"/>
    </row>
    <row r="172" spans="1:13" ht="22.75" customHeight="1" thickBot="1">
      <c r="B172" s="941" t="s">
        <v>523</v>
      </c>
      <c r="C172" s="942"/>
      <c r="D172" s="942"/>
      <c r="E172" s="942"/>
      <c r="F172" s="942"/>
      <c r="G172" s="942"/>
      <c r="H172" s="943"/>
      <c r="I172" s="384">
        <f>IF(Projektgrundlagen!$I$26,SUM(I169:I171),0)</f>
        <v>0</v>
      </c>
      <c r="J172" s="385">
        <f>IF(Projektgrundlagen!$I$26,SUMIF(L169:L171,TRUE,J169:J171),0)</f>
        <v>0</v>
      </c>
    </row>
    <row r="173" spans="1:13" ht="7.5" customHeight="1" thickBot="1"/>
    <row r="174" spans="1:13" ht="22.75" customHeight="1" thickBot="1">
      <c r="B174" s="941" t="s">
        <v>540</v>
      </c>
      <c r="C174" s="942"/>
      <c r="D174" s="942"/>
      <c r="E174" s="942"/>
      <c r="F174" s="942"/>
      <c r="G174" s="942"/>
      <c r="H174" s="943"/>
      <c r="I174" s="384">
        <f>IF(Projektgrundlagen!$I$26,SUM(I172,I166),0)</f>
        <v>0</v>
      </c>
      <c r="J174" s="385">
        <f>IF(Projektgrundlagen!$I$26,SUMIF(L141:L173,TRUE,J141:J173),0)</f>
        <v>0</v>
      </c>
    </row>
    <row r="175" spans="1:13" ht="17" thickBot="1">
      <c r="B175" s="158"/>
    </row>
    <row r="176" spans="1:13" ht="30" customHeight="1" thickBot="1">
      <c r="B176" s="957" t="s">
        <v>538</v>
      </c>
      <c r="C176" s="958"/>
      <c r="D176" s="958"/>
      <c r="E176" s="958"/>
      <c r="F176" s="958"/>
      <c r="G176" s="958"/>
      <c r="H176" s="959"/>
      <c r="I176" s="503">
        <f>SUM(I48,I76,I120,I135,I166,I172)</f>
        <v>0</v>
      </c>
      <c r="J176" s="504">
        <f>SUM(J48,J76,J120,J135,J166,J172)</f>
        <v>0</v>
      </c>
    </row>
    <row r="177" spans="6:9" ht="12.75" customHeight="1"/>
    <row r="178" spans="6:9" ht="16.5"/>
    <row r="179" spans="6:9" ht="12.75" customHeight="1">
      <c r="F179" s="277"/>
      <c r="G179" s="277"/>
      <c r="H179" s="277"/>
      <c r="I179" s="277"/>
    </row>
    <row r="180" spans="6:9" ht="16.5"/>
    <row r="181" spans="6:9" ht="16.5" hidden="1"/>
    <row r="182" spans="6:9" ht="16.5" hidden="1"/>
    <row r="183" spans="6:9" ht="16.5" hidden="1"/>
    <row r="184" spans="6:9" ht="16.5" hidden="1"/>
    <row r="185" spans="6:9" ht="16.5" hidden="1"/>
    <row r="186" spans="6:9" ht="16.5" hidden="1"/>
    <row r="187" spans="6:9" ht="16.5" hidden="1"/>
    <row r="188" spans="6:9" ht="16.5" hidden="1"/>
    <row r="189" spans="6:9" ht="16.5" hidden="1"/>
    <row r="190" spans="6:9" ht="16.5" hidden="1"/>
    <row r="191" spans="6:9" ht="16.5" hidden="1"/>
    <row r="192" spans="6:9" ht="16.5" hidden="1"/>
    <row r="193" ht="16.5" hidden="1"/>
    <row r="194" ht="16.5" hidden="1"/>
    <row r="195" ht="16.5" hidden="1"/>
    <row r="196" ht="16.5" hidden="1"/>
    <row r="197" ht="16.5" hidden="1"/>
    <row r="198" ht="16.5" hidden="1"/>
    <row r="199" ht="16.5" hidden="1"/>
    <row r="200" ht="16.5" hidden="1"/>
    <row r="201" ht="16.5" hidden="1"/>
    <row r="202" ht="16.5" hidden="1"/>
    <row r="203" ht="16.5" hidden="1"/>
    <row r="204" ht="16.5" hidden="1"/>
    <row r="205" ht="16.5" hidden="1"/>
    <row r="206" ht="16.5" hidden="1"/>
    <row r="207" ht="16.5" hidden="1"/>
    <row r="208" ht="16.5" hidden="1"/>
    <row r="209" ht="16.5" hidden="1"/>
    <row r="210" ht="16.5" hidden="1"/>
    <row r="211" ht="16.5" hidden="1"/>
    <row r="212" ht="16.5" hidden="1"/>
    <row r="213" ht="16.5" hidden="1"/>
    <row r="214" ht="16.5" hidden="1"/>
    <row r="215" ht="16.5" hidden="1"/>
    <row r="216" ht="16.5" hidden="1"/>
    <row r="217" ht="16.5" hidden="1"/>
    <row r="218" ht="16.5" hidden="1"/>
    <row r="219" ht="16.5" hidden="1"/>
    <row r="220" ht="16.5" hidden="1"/>
    <row r="221" ht="16.5" hidden="1"/>
    <row r="222" ht="16.5" hidden="1"/>
    <row r="223" ht="16.5" hidden="1"/>
    <row r="224" ht="16.5" hidden="1"/>
    <row r="225" ht="16.5" hidden="1"/>
    <row r="226" ht="16.5" hidden="1"/>
    <row r="227" ht="16.5" hidden="1"/>
    <row r="228" ht="16.5" hidden="1"/>
    <row r="229" ht="16.5" hidden="1"/>
    <row r="230" ht="16.5" hidden="1"/>
    <row r="231" ht="16.5" hidden="1"/>
    <row r="232" ht="16.5" hidden="1"/>
    <row r="233" ht="16.5" hidden="1"/>
    <row r="234" ht="16.5" hidden="1"/>
    <row r="235" ht="16.5" hidden="1"/>
    <row r="236" ht="16.5" hidden="1"/>
    <row r="237" ht="16.5" hidden="1"/>
    <row r="238" ht="16.5" hidden="1"/>
    <row r="239" ht="16.5" hidden="1"/>
    <row r="240" ht="16.5" hidden="1"/>
    <row r="241" ht="16.5" hidden="1"/>
    <row r="242" ht="16.5" hidden="1"/>
    <row r="243" ht="16.5" hidden="1"/>
    <row r="244" ht="16.5" hidden="1"/>
    <row r="245" ht="16.5" hidden="1"/>
    <row r="246" ht="16.5" hidden="1"/>
    <row r="247" ht="16.5" hidden="1"/>
    <row r="248" ht="16.5" hidden="1"/>
    <row r="249" ht="16.5" hidden="1"/>
    <row r="250" ht="16.5" hidden="1"/>
    <row r="251" ht="16.5" hidden="1"/>
    <row r="252" ht="16.5" hidden="1"/>
    <row r="253" ht="16.5" hidden="1"/>
    <row r="254" ht="16.5" hidden="1"/>
    <row r="255" ht="16.5" hidden="1"/>
    <row r="256" ht="16.5" hidden="1"/>
    <row r="257" ht="16.5" hidden="1"/>
    <row r="258" ht="16.5" hidden="1"/>
    <row r="259" ht="16.5" hidden="1"/>
    <row r="260" ht="16.5" hidden="1"/>
    <row r="261" ht="16.5" hidden="1"/>
    <row r="262" ht="16.5" hidden="1"/>
    <row r="263" ht="16.5" hidden="1"/>
    <row r="264" ht="16.5" hidden="1"/>
    <row r="265" ht="16.5" hidden="1"/>
    <row r="266" ht="16.5" hidden="1"/>
    <row r="267" ht="16.5" hidden="1"/>
    <row r="268" ht="16.5" hidden="1"/>
    <row r="269" ht="16.5" hidden="1"/>
    <row r="270" ht="16.5" hidden="1"/>
    <row r="271" ht="16.5" hidden="1"/>
    <row r="272" ht="16.5" hidden="1"/>
    <row r="273" ht="16.5" hidden="1"/>
    <row r="274" ht="16.5" hidden="1"/>
    <row r="275" ht="16.5" hidden="1"/>
    <row r="276" ht="16.5" hidden="1"/>
    <row r="277" ht="16.5" hidden="1"/>
    <row r="278" ht="16.5" hidden="1"/>
    <row r="279" ht="16.5" hidden="1"/>
    <row r="280" ht="16.5" hidden="1"/>
    <row r="281" ht="16.5" hidden="1"/>
    <row r="282" ht="16.5" hidden="1"/>
    <row r="283" ht="16.5" hidden="1"/>
    <row r="284" ht="16.5" hidden="1"/>
    <row r="285" ht="16.5" hidden="1"/>
    <row r="286" ht="16.5" hidden="1"/>
    <row r="287" ht="16.5" hidden="1"/>
    <row r="288" ht="16.5" hidden="1"/>
    <row r="289" ht="16.5" hidden="1"/>
    <row r="290" ht="16.5" hidden="1"/>
    <row r="291" ht="16.5" hidden="1"/>
    <row r="292" ht="16.5" hidden="1"/>
    <row r="293" ht="16.5" hidden="1"/>
    <row r="294" ht="16.5" hidden="1"/>
    <row r="295" ht="16.5" hidden="1"/>
    <row r="296" ht="16.5" hidden="1"/>
    <row r="297" ht="16.5" hidden="1"/>
    <row r="298" ht="16.5" hidden="1"/>
    <row r="299" ht="16.5" hidden="1"/>
    <row r="300" ht="16.5" hidden="1"/>
    <row r="301" ht="16.5" hidden="1"/>
    <row r="302" ht="16.5" hidden="1"/>
    <row r="303" ht="16.5" hidden="1"/>
    <row r="304" ht="16.5" hidden="1"/>
    <row r="305" ht="16.5" hidden="1"/>
    <row r="306" ht="16.5" hidden="1"/>
    <row r="307" ht="16.5" hidden="1"/>
    <row r="308" ht="16.5" hidden="1"/>
    <row r="309" ht="16.5" hidden="1"/>
    <row r="310" ht="16.5" hidden="1"/>
    <row r="311" ht="16.5" hidden="1"/>
    <row r="312" ht="16.5" hidden="1"/>
    <row r="313" ht="16.5" hidden="1"/>
    <row r="314" ht="16.5" hidden="1"/>
    <row r="315" ht="16.5" hidden="1"/>
    <row r="316" ht="16.5" hidden="1"/>
    <row r="317" ht="16.5" hidden="1"/>
    <row r="318" ht="16.5" hidden="1"/>
    <row r="319" ht="12.75" hidden="1" customHeight="1"/>
  </sheetData>
  <sheetProtection sheet="1" formatRows="0"/>
  <mergeCells count="153">
    <mergeCell ref="F94:H94"/>
    <mergeCell ref="F95:H95"/>
    <mergeCell ref="F96:H96"/>
    <mergeCell ref="F97:H97"/>
    <mergeCell ref="F98:H98"/>
    <mergeCell ref="E88:G88"/>
    <mergeCell ref="E89:G89"/>
    <mergeCell ref="E149:G149"/>
    <mergeCell ref="E151:G151"/>
    <mergeCell ref="E114:G114"/>
    <mergeCell ref="E115:G115"/>
    <mergeCell ref="E101:G101"/>
    <mergeCell ref="E102:H102"/>
    <mergeCell ref="E103:G103"/>
    <mergeCell ref="E104:G104"/>
    <mergeCell ref="E105:H105"/>
    <mergeCell ref="E111:H111"/>
    <mergeCell ref="E112:H112"/>
    <mergeCell ref="E124:G124"/>
    <mergeCell ref="E134:H134"/>
    <mergeCell ref="E123:G123"/>
    <mergeCell ref="B2:F2"/>
    <mergeCell ref="B3:F3"/>
    <mergeCell ref="K2:K8"/>
    <mergeCell ref="B10:F10"/>
    <mergeCell ref="I3:J3"/>
    <mergeCell ref="I5:J5"/>
    <mergeCell ref="I2:J2"/>
    <mergeCell ref="G2:H2"/>
    <mergeCell ref="G3:H3"/>
    <mergeCell ref="G5:H5"/>
    <mergeCell ref="E19:G19"/>
    <mergeCell ref="D13:J13"/>
    <mergeCell ref="D14:J14"/>
    <mergeCell ref="E32:H32"/>
    <mergeCell ref="E20:G20"/>
    <mergeCell ref="E30:G30"/>
    <mergeCell ref="E31:G31"/>
    <mergeCell ref="E33:G33"/>
    <mergeCell ref="E34:G34"/>
    <mergeCell ref="F22:H22"/>
    <mergeCell ref="F23:H23"/>
    <mergeCell ref="F24:H24"/>
    <mergeCell ref="F25:H25"/>
    <mergeCell ref="F26:H26"/>
    <mergeCell ref="F28:H28"/>
    <mergeCell ref="F27:H27"/>
    <mergeCell ref="E29:H29"/>
    <mergeCell ref="B176:H176"/>
    <mergeCell ref="F8:J8"/>
    <mergeCell ref="B8:E8"/>
    <mergeCell ref="B5:E5"/>
    <mergeCell ref="B6:E6"/>
    <mergeCell ref="B7:E7"/>
    <mergeCell ref="F6:J6"/>
    <mergeCell ref="F7:J7"/>
    <mergeCell ref="F76:H76"/>
    <mergeCell ref="E21:H21"/>
    <mergeCell ref="E113:H113"/>
    <mergeCell ref="E116:H116"/>
    <mergeCell ref="E71:H71"/>
    <mergeCell ref="E73:H73"/>
    <mergeCell ref="E45:G45"/>
    <mergeCell ref="E51:G51"/>
    <mergeCell ref="E52:G52"/>
    <mergeCell ref="E75:H75"/>
    <mergeCell ref="E74:G74"/>
    <mergeCell ref="E69:G69"/>
    <mergeCell ref="E70:G70"/>
    <mergeCell ref="E72:G72"/>
    <mergeCell ref="E47:H47"/>
    <mergeCell ref="F36:H36"/>
    <mergeCell ref="F68:H68"/>
    <mergeCell ref="E117:G117"/>
    <mergeCell ref="E118:G118"/>
    <mergeCell ref="E79:G79"/>
    <mergeCell ref="E44:H44"/>
    <mergeCell ref="E42:G42"/>
    <mergeCell ref="E43:G43"/>
    <mergeCell ref="E39:G39"/>
    <mergeCell ref="E40:G40"/>
    <mergeCell ref="E41:H41"/>
    <mergeCell ref="E91:G91"/>
    <mergeCell ref="E92:G92"/>
    <mergeCell ref="E99:H99"/>
    <mergeCell ref="F81:H81"/>
    <mergeCell ref="F82:H82"/>
    <mergeCell ref="F85:H85"/>
    <mergeCell ref="F87:H87"/>
    <mergeCell ref="F86:H86"/>
    <mergeCell ref="E90:H90"/>
    <mergeCell ref="E93:H93"/>
    <mergeCell ref="B48:H48"/>
    <mergeCell ref="E46:G46"/>
    <mergeCell ref="E108:H108"/>
    <mergeCell ref="E100:G100"/>
    <mergeCell ref="F65:H65"/>
    <mergeCell ref="F66:H66"/>
    <mergeCell ref="F61:H61"/>
    <mergeCell ref="F62:H62"/>
    <mergeCell ref="F63:H63"/>
    <mergeCell ref="F64:H64"/>
    <mergeCell ref="F37:H37"/>
    <mergeCell ref="F38:H38"/>
    <mergeCell ref="F67:H67"/>
    <mergeCell ref="E152:G152"/>
    <mergeCell ref="E154:G154"/>
    <mergeCell ref="E155:G155"/>
    <mergeCell ref="E160:G160"/>
    <mergeCell ref="E161:G161"/>
    <mergeCell ref="B137:H137"/>
    <mergeCell ref="E35:H35"/>
    <mergeCell ref="B120:H120"/>
    <mergeCell ref="E80:G80"/>
    <mergeCell ref="E83:G83"/>
    <mergeCell ref="C76:E76"/>
    <mergeCell ref="E106:G106"/>
    <mergeCell ref="E107:G107"/>
    <mergeCell ref="E109:G109"/>
    <mergeCell ref="E110:G110"/>
    <mergeCell ref="E84:G84"/>
    <mergeCell ref="E53:H53"/>
    <mergeCell ref="E54:H54"/>
    <mergeCell ref="E55:H55"/>
    <mergeCell ref="E56:H56"/>
    <mergeCell ref="E57:H57"/>
    <mergeCell ref="E58:H58"/>
    <mergeCell ref="F59:H59"/>
    <mergeCell ref="F60:H60"/>
    <mergeCell ref="B174:H174"/>
    <mergeCell ref="E125:H125"/>
    <mergeCell ref="F128:H128"/>
    <mergeCell ref="F129:H129"/>
    <mergeCell ref="F130:H130"/>
    <mergeCell ref="F131:H131"/>
    <mergeCell ref="F133:H133"/>
    <mergeCell ref="E126:H126"/>
    <mergeCell ref="E127:H127"/>
    <mergeCell ref="F132:H132"/>
    <mergeCell ref="E164:G164"/>
    <mergeCell ref="E169:G169"/>
    <mergeCell ref="E145:G145"/>
    <mergeCell ref="E146:G146"/>
    <mergeCell ref="E142:G142"/>
    <mergeCell ref="E143:G143"/>
    <mergeCell ref="B166:H166"/>
    <mergeCell ref="B135:H135"/>
    <mergeCell ref="B172:H172"/>
    <mergeCell ref="E170:G170"/>
    <mergeCell ref="E163:G163"/>
    <mergeCell ref="E157:G157"/>
    <mergeCell ref="E158:G158"/>
    <mergeCell ref="E148:G148"/>
  </mergeCells>
  <conditionalFormatting sqref="D13:J13">
    <cfRule type="expression" dxfId="412" priority="111">
      <formula>$L$13</formula>
    </cfRule>
  </conditionalFormatting>
  <conditionalFormatting sqref="D14:J14">
    <cfRule type="expression" dxfId="411" priority="110">
      <formula>$L$14</formula>
    </cfRule>
  </conditionalFormatting>
  <conditionalFormatting sqref="F119">
    <cfRule type="expression" dxfId="407" priority="2062">
      <formula>NOT(#REF!)</formula>
    </cfRule>
  </conditionalFormatting>
  <conditionalFormatting sqref="F144">
    <cfRule type="expression" dxfId="405" priority="2">
      <formula>NOT(#REF!)</formula>
    </cfRule>
  </conditionalFormatting>
  <conditionalFormatting sqref="F147">
    <cfRule type="expression" dxfId="403" priority="5">
      <formula>NOT(#REF!)</formula>
    </cfRule>
  </conditionalFormatting>
  <conditionalFormatting sqref="F150">
    <cfRule type="expression" dxfId="402" priority="8">
      <formula>NOT(#REF!)</formula>
    </cfRule>
  </conditionalFormatting>
  <conditionalFormatting sqref="F153">
    <cfRule type="expression" dxfId="399" priority="11">
      <formula>NOT(#REF!)</formula>
    </cfRule>
  </conditionalFormatting>
  <conditionalFormatting sqref="F156">
    <cfRule type="expression" dxfId="397" priority="14">
      <formula>NOT(#REF!)</formula>
    </cfRule>
  </conditionalFormatting>
  <conditionalFormatting sqref="F159">
    <cfRule type="expression" dxfId="396" priority="17">
      <formula>NOT(#REF!)</formula>
    </cfRule>
  </conditionalFormatting>
  <conditionalFormatting sqref="F162">
    <cfRule type="expression" dxfId="394" priority="20">
      <formula>NOT(#REF!)</formula>
    </cfRule>
  </conditionalFormatting>
  <conditionalFormatting sqref="F165">
    <cfRule type="expression" dxfId="391" priority="23">
      <formula>NOT(#REF!)</formula>
    </cfRule>
  </conditionalFormatting>
  <conditionalFormatting sqref="F171">
    <cfRule type="expression" dxfId="389" priority="213">
      <formula>NOT(#REF!)</formula>
    </cfRule>
  </conditionalFormatting>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August 2023&amp;R&amp;P</oddFooter>
  </headerFooter>
  <rowBreaks count="6" manualBreakCount="6">
    <brk id="49" max="10" man="1"/>
    <brk id="76" max="10" man="1"/>
    <brk id="99" max="10" man="1"/>
    <brk id="121" max="10" man="1"/>
    <brk id="138" max="10" man="1"/>
    <brk id="16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ltText="">
                <anchor moveWithCells="1">
                  <from>
                    <xdr:col>1</xdr:col>
                    <xdr:colOff>0</xdr:colOff>
                    <xdr:row>18</xdr:row>
                    <xdr:rowOff>0</xdr:rowOff>
                  </from>
                  <to>
                    <xdr:col>2</xdr:col>
                    <xdr:colOff>0</xdr:colOff>
                    <xdr:row>19</xdr:row>
                    <xdr:rowOff>12700</xdr:rowOff>
                  </to>
                </anchor>
              </controlPr>
            </control>
          </mc:Choice>
        </mc:AlternateContent>
        <mc:AlternateContent xmlns:mc="http://schemas.openxmlformats.org/markup-compatibility/2006">
          <mc:Choice Requires="x14">
            <control shapeId="53250" r:id="rId5" name="Check Box 2">
              <controlPr defaultSize="0" autoFill="0" autoLine="0" autoPict="0" altText="">
                <anchor moveWithCells="1">
                  <from>
                    <xdr:col>1</xdr:col>
                    <xdr:colOff>0</xdr:colOff>
                    <xdr:row>29</xdr:row>
                    <xdr:rowOff>0</xdr:rowOff>
                  </from>
                  <to>
                    <xdr:col>2</xdr:col>
                    <xdr:colOff>0</xdr:colOff>
                    <xdr:row>30</xdr:row>
                    <xdr:rowOff>12700</xdr:rowOff>
                  </to>
                </anchor>
              </controlPr>
            </control>
          </mc:Choice>
        </mc:AlternateContent>
        <mc:AlternateContent xmlns:mc="http://schemas.openxmlformats.org/markup-compatibility/2006">
          <mc:Choice Requires="x14">
            <control shapeId="53252" r:id="rId6" name="Check Box 4">
              <controlPr defaultSize="0" autoFill="0" autoLine="0" autoPict="0" altText="">
                <anchor moveWithCells="1">
                  <from>
                    <xdr:col>1</xdr:col>
                    <xdr:colOff>0</xdr:colOff>
                    <xdr:row>41</xdr:row>
                    <xdr:rowOff>0</xdr:rowOff>
                  </from>
                  <to>
                    <xdr:col>2</xdr:col>
                    <xdr:colOff>0</xdr:colOff>
                    <xdr:row>42</xdr:row>
                    <xdr:rowOff>0</xdr:rowOff>
                  </to>
                </anchor>
              </controlPr>
            </control>
          </mc:Choice>
        </mc:AlternateContent>
        <mc:AlternateContent xmlns:mc="http://schemas.openxmlformats.org/markup-compatibility/2006">
          <mc:Choice Requires="x14">
            <control shapeId="53253" r:id="rId7" name="Check Box 5">
              <controlPr defaultSize="0" autoFill="0" autoLine="0" autoPict="0" altText="">
                <anchor moveWithCells="1">
                  <from>
                    <xdr:col>1</xdr:col>
                    <xdr:colOff>0</xdr:colOff>
                    <xdr:row>44</xdr:row>
                    <xdr:rowOff>0</xdr:rowOff>
                  </from>
                  <to>
                    <xdr:col>2</xdr:col>
                    <xdr:colOff>0</xdr:colOff>
                    <xdr:row>45</xdr:row>
                    <xdr:rowOff>12700</xdr:rowOff>
                  </to>
                </anchor>
              </controlPr>
            </control>
          </mc:Choice>
        </mc:AlternateContent>
        <mc:AlternateContent xmlns:mc="http://schemas.openxmlformats.org/markup-compatibility/2006">
          <mc:Choice Requires="x14">
            <control shapeId="53254" r:id="rId8" name="Check Box 6">
              <controlPr defaultSize="0" autoFill="0" autoLine="0" autoPict="0" altText="">
                <anchor moveWithCells="1">
                  <from>
                    <xdr:col>1</xdr:col>
                    <xdr:colOff>0</xdr:colOff>
                    <xdr:row>50</xdr:row>
                    <xdr:rowOff>0</xdr:rowOff>
                  </from>
                  <to>
                    <xdr:col>2</xdr:col>
                    <xdr:colOff>0</xdr:colOff>
                    <xdr:row>51</xdr:row>
                    <xdr:rowOff>0</xdr:rowOff>
                  </to>
                </anchor>
              </controlPr>
            </control>
          </mc:Choice>
        </mc:AlternateContent>
        <mc:AlternateContent xmlns:mc="http://schemas.openxmlformats.org/markup-compatibility/2006">
          <mc:Choice Requires="x14">
            <control shapeId="53255" r:id="rId9" name="Check Box 7">
              <controlPr defaultSize="0" autoFill="0" autoLine="0" autoPict="0" altText="">
                <anchor moveWithCells="1">
                  <from>
                    <xdr:col>1</xdr:col>
                    <xdr:colOff>0</xdr:colOff>
                    <xdr:row>68</xdr:row>
                    <xdr:rowOff>0</xdr:rowOff>
                  </from>
                  <to>
                    <xdr:col>2</xdr:col>
                    <xdr:colOff>0</xdr:colOff>
                    <xdr:row>69</xdr:row>
                    <xdr:rowOff>12700</xdr:rowOff>
                  </to>
                </anchor>
              </controlPr>
            </control>
          </mc:Choice>
        </mc:AlternateContent>
        <mc:AlternateContent xmlns:mc="http://schemas.openxmlformats.org/markup-compatibility/2006">
          <mc:Choice Requires="x14">
            <control shapeId="53265" r:id="rId10" name="Check Box 17">
              <controlPr defaultSize="0" autoFill="0" autoLine="0" autoPict="0" altText="">
                <anchor moveWithCells="1">
                  <from>
                    <xdr:col>1</xdr:col>
                    <xdr:colOff>0</xdr:colOff>
                    <xdr:row>82</xdr:row>
                    <xdr:rowOff>0</xdr:rowOff>
                  </from>
                  <to>
                    <xdr:col>2</xdr:col>
                    <xdr:colOff>0</xdr:colOff>
                    <xdr:row>83</xdr:row>
                    <xdr:rowOff>12700</xdr:rowOff>
                  </to>
                </anchor>
              </controlPr>
            </control>
          </mc:Choice>
        </mc:AlternateContent>
        <mc:AlternateContent xmlns:mc="http://schemas.openxmlformats.org/markup-compatibility/2006">
          <mc:Choice Requires="x14">
            <control shapeId="53266" r:id="rId11" name="Check Box 18">
              <controlPr defaultSize="0" autoFill="0" autoLine="0" autoPict="0" altText="">
                <anchor moveWithCells="1">
                  <from>
                    <xdr:col>1</xdr:col>
                    <xdr:colOff>0</xdr:colOff>
                    <xdr:row>87</xdr:row>
                    <xdr:rowOff>0</xdr:rowOff>
                  </from>
                  <to>
                    <xdr:col>2</xdr:col>
                    <xdr:colOff>0</xdr:colOff>
                    <xdr:row>87</xdr:row>
                    <xdr:rowOff>190500</xdr:rowOff>
                  </to>
                </anchor>
              </controlPr>
            </control>
          </mc:Choice>
        </mc:AlternateContent>
        <mc:AlternateContent xmlns:mc="http://schemas.openxmlformats.org/markup-compatibility/2006">
          <mc:Choice Requires="x14">
            <control shapeId="53267" r:id="rId12" name="Check Box 19">
              <controlPr defaultSize="0" autoFill="0" autoLine="0" autoPict="0" altText="">
                <anchor moveWithCells="1">
                  <from>
                    <xdr:col>1</xdr:col>
                    <xdr:colOff>0</xdr:colOff>
                    <xdr:row>105</xdr:row>
                    <xdr:rowOff>0</xdr:rowOff>
                  </from>
                  <to>
                    <xdr:col>2</xdr:col>
                    <xdr:colOff>0</xdr:colOff>
                    <xdr:row>106</xdr:row>
                    <xdr:rowOff>12700</xdr:rowOff>
                  </to>
                </anchor>
              </controlPr>
            </control>
          </mc:Choice>
        </mc:AlternateContent>
        <mc:AlternateContent xmlns:mc="http://schemas.openxmlformats.org/markup-compatibility/2006">
          <mc:Choice Requires="x14">
            <control shapeId="53268" r:id="rId13" name="Check Box 20">
              <controlPr defaultSize="0" autoFill="0" autoLine="0" autoPict="0" altText="">
                <anchor moveWithCells="1">
                  <from>
                    <xdr:col>1</xdr:col>
                    <xdr:colOff>0</xdr:colOff>
                    <xdr:row>108</xdr:row>
                    <xdr:rowOff>0</xdr:rowOff>
                  </from>
                  <to>
                    <xdr:col>2</xdr:col>
                    <xdr:colOff>0</xdr:colOff>
                    <xdr:row>109</xdr:row>
                    <xdr:rowOff>12700</xdr:rowOff>
                  </to>
                </anchor>
              </controlPr>
            </control>
          </mc:Choice>
        </mc:AlternateContent>
        <mc:AlternateContent xmlns:mc="http://schemas.openxmlformats.org/markup-compatibility/2006">
          <mc:Choice Requires="x14">
            <control shapeId="53269" r:id="rId14" name="Check Box 21">
              <controlPr defaultSize="0" autoFill="0" autoLine="0" autoPict="0" altText="">
                <anchor moveWithCells="1">
                  <from>
                    <xdr:col>1</xdr:col>
                    <xdr:colOff>0</xdr:colOff>
                    <xdr:row>113</xdr:row>
                    <xdr:rowOff>0</xdr:rowOff>
                  </from>
                  <to>
                    <xdr:col>2</xdr:col>
                    <xdr:colOff>0</xdr:colOff>
                    <xdr:row>114</xdr:row>
                    <xdr:rowOff>12700</xdr:rowOff>
                  </to>
                </anchor>
              </controlPr>
            </control>
          </mc:Choice>
        </mc:AlternateContent>
        <mc:AlternateContent xmlns:mc="http://schemas.openxmlformats.org/markup-compatibility/2006">
          <mc:Choice Requires="x14">
            <control shapeId="53270" r:id="rId15" name="Check Box 22">
              <controlPr defaultSize="0" autoFill="0" autoLine="0" autoPict="0" altText="3 Fahrstreifen">
                <anchor moveWithCells="1">
                  <from>
                    <xdr:col>1</xdr:col>
                    <xdr:colOff>0</xdr:colOff>
                    <xdr:row>116</xdr:row>
                    <xdr:rowOff>0</xdr:rowOff>
                  </from>
                  <to>
                    <xdr:col>2</xdr:col>
                    <xdr:colOff>0</xdr:colOff>
                    <xdr:row>117</xdr:row>
                    <xdr:rowOff>12700</xdr:rowOff>
                  </to>
                </anchor>
              </controlPr>
            </control>
          </mc:Choice>
        </mc:AlternateContent>
        <mc:AlternateContent xmlns:mc="http://schemas.openxmlformats.org/markup-compatibility/2006">
          <mc:Choice Requires="x14">
            <control shapeId="53276" r:id="rId16" name="Check Box 28">
              <controlPr defaultSize="0" autoFill="0" autoLine="0" autoPict="0" altText="">
                <anchor moveWithCells="1">
                  <from>
                    <xdr:col>1</xdr:col>
                    <xdr:colOff>0</xdr:colOff>
                    <xdr:row>141</xdr:row>
                    <xdr:rowOff>0</xdr:rowOff>
                  </from>
                  <to>
                    <xdr:col>2</xdr:col>
                    <xdr:colOff>0</xdr:colOff>
                    <xdr:row>142</xdr:row>
                    <xdr:rowOff>12700</xdr:rowOff>
                  </to>
                </anchor>
              </controlPr>
            </control>
          </mc:Choice>
        </mc:AlternateContent>
        <mc:AlternateContent xmlns:mc="http://schemas.openxmlformats.org/markup-compatibility/2006">
          <mc:Choice Requires="x14">
            <control shapeId="53277" r:id="rId17" name="Check Box 29">
              <controlPr defaultSize="0" autoFill="0" autoLine="0" autoPict="0" altText="">
                <anchor moveWithCells="1">
                  <from>
                    <xdr:col>1</xdr:col>
                    <xdr:colOff>0</xdr:colOff>
                    <xdr:row>144</xdr:row>
                    <xdr:rowOff>0</xdr:rowOff>
                  </from>
                  <to>
                    <xdr:col>2</xdr:col>
                    <xdr:colOff>0</xdr:colOff>
                    <xdr:row>145</xdr:row>
                    <xdr:rowOff>12700</xdr:rowOff>
                  </to>
                </anchor>
              </controlPr>
            </control>
          </mc:Choice>
        </mc:AlternateContent>
        <mc:AlternateContent xmlns:mc="http://schemas.openxmlformats.org/markup-compatibility/2006">
          <mc:Choice Requires="x14">
            <control shapeId="53278" r:id="rId18" name="Check Box 30">
              <controlPr defaultSize="0" autoFill="0" autoLine="0" autoPict="0" altText="">
                <anchor moveWithCells="1">
                  <from>
                    <xdr:col>1</xdr:col>
                    <xdr:colOff>0</xdr:colOff>
                    <xdr:row>153</xdr:row>
                    <xdr:rowOff>0</xdr:rowOff>
                  </from>
                  <to>
                    <xdr:col>2</xdr:col>
                    <xdr:colOff>0</xdr:colOff>
                    <xdr:row>154</xdr:row>
                    <xdr:rowOff>12700</xdr:rowOff>
                  </to>
                </anchor>
              </controlPr>
            </control>
          </mc:Choice>
        </mc:AlternateContent>
        <mc:AlternateContent xmlns:mc="http://schemas.openxmlformats.org/markup-compatibility/2006">
          <mc:Choice Requires="x14">
            <control shapeId="53279" r:id="rId19" name="Check Box 31">
              <controlPr defaultSize="0" autoFill="0" autoLine="0" autoPict="0" altText="">
                <anchor moveWithCells="1">
                  <from>
                    <xdr:col>1</xdr:col>
                    <xdr:colOff>0</xdr:colOff>
                    <xdr:row>162</xdr:row>
                    <xdr:rowOff>0</xdr:rowOff>
                  </from>
                  <to>
                    <xdr:col>2</xdr:col>
                    <xdr:colOff>0</xdr:colOff>
                    <xdr:row>163</xdr:row>
                    <xdr:rowOff>12700</xdr:rowOff>
                  </to>
                </anchor>
              </controlPr>
            </control>
          </mc:Choice>
        </mc:AlternateContent>
        <mc:AlternateContent xmlns:mc="http://schemas.openxmlformats.org/markup-compatibility/2006">
          <mc:Choice Requires="x14">
            <control shapeId="53281" r:id="rId20" name="Check Box 33">
              <controlPr defaultSize="0" autoFill="0" autoLine="0" autoPict="0" altText="">
                <anchor moveWithCells="1">
                  <from>
                    <xdr:col>1</xdr:col>
                    <xdr:colOff>0</xdr:colOff>
                    <xdr:row>168</xdr:row>
                    <xdr:rowOff>0</xdr:rowOff>
                  </from>
                  <to>
                    <xdr:col>2</xdr:col>
                    <xdr:colOff>0</xdr:colOff>
                    <xdr:row>169</xdr:row>
                    <xdr:rowOff>12700</xdr:rowOff>
                  </to>
                </anchor>
              </controlPr>
            </control>
          </mc:Choice>
        </mc:AlternateContent>
        <mc:AlternateContent xmlns:mc="http://schemas.openxmlformats.org/markup-compatibility/2006">
          <mc:Choice Requires="x14">
            <control shapeId="53309" r:id="rId21" name="Check Box 61">
              <controlPr defaultSize="0" autoFill="0" autoLine="0" autoPict="0" altText="">
                <anchor moveWithCells="1">
                  <from>
                    <xdr:col>1</xdr:col>
                    <xdr:colOff>0</xdr:colOff>
                    <xdr:row>122</xdr:row>
                    <xdr:rowOff>0</xdr:rowOff>
                  </from>
                  <to>
                    <xdr:col>2</xdr:col>
                    <xdr:colOff>0</xdr:colOff>
                    <xdr:row>122</xdr:row>
                    <xdr:rowOff>209550</xdr:rowOff>
                  </to>
                </anchor>
              </controlPr>
            </control>
          </mc:Choice>
        </mc:AlternateContent>
        <mc:AlternateContent xmlns:mc="http://schemas.openxmlformats.org/markup-compatibility/2006">
          <mc:Choice Requires="x14">
            <control shapeId="53310" r:id="rId22" name="Check Box 62">
              <controlPr defaultSize="0" autoFill="0" autoLine="0" autoPict="0" altText="3 Fahrstreifen">
                <anchor moveWithCells="1">
                  <from>
                    <xdr:col>1</xdr:col>
                    <xdr:colOff>0</xdr:colOff>
                    <xdr:row>78</xdr:row>
                    <xdr:rowOff>0</xdr:rowOff>
                  </from>
                  <to>
                    <xdr:col>2</xdr:col>
                    <xdr:colOff>0</xdr:colOff>
                    <xdr:row>79</xdr:row>
                    <xdr:rowOff>12700</xdr:rowOff>
                  </to>
                </anchor>
              </controlPr>
            </control>
          </mc:Choice>
        </mc:AlternateContent>
        <mc:AlternateContent xmlns:mc="http://schemas.openxmlformats.org/markup-compatibility/2006">
          <mc:Choice Requires="x14">
            <control shapeId="53322" r:id="rId23" name="Check Box 74">
              <controlPr defaultSize="0" autoFill="0" autoLine="0" autoPict="0" altText="">
                <anchor moveWithCells="1">
                  <from>
                    <xdr:col>1</xdr:col>
                    <xdr:colOff>12700</xdr:colOff>
                    <xdr:row>12</xdr:row>
                    <xdr:rowOff>0</xdr:rowOff>
                  </from>
                  <to>
                    <xdr:col>2</xdr:col>
                    <xdr:colOff>12700</xdr:colOff>
                    <xdr:row>13</xdr:row>
                    <xdr:rowOff>0</xdr:rowOff>
                  </to>
                </anchor>
              </controlPr>
            </control>
          </mc:Choice>
        </mc:AlternateContent>
        <mc:AlternateContent xmlns:mc="http://schemas.openxmlformats.org/markup-compatibility/2006">
          <mc:Choice Requires="x14">
            <control shapeId="53324" r:id="rId24" name="Check Box 76">
              <controlPr defaultSize="0" autoFill="0" autoLine="0" autoPict="0" altText="">
                <anchor moveWithCells="1">
                  <from>
                    <xdr:col>1</xdr:col>
                    <xdr:colOff>12700</xdr:colOff>
                    <xdr:row>13</xdr:row>
                    <xdr:rowOff>0</xdr:rowOff>
                  </from>
                  <to>
                    <xdr:col>2</xdr:col>
                    <xdr:colOff>12700</xdr:colOff>
                    <xdr:row>14</xdr:row>
                    <xdr:rowOff>0</xdr:rowOff>
                  </to>
                </anchor>
              </controlPr>
            </control>
          </mc:Choice>
        </mc:AlternateContent>
        <mc:AlternateContent xmlns:mc="http://schemas.openxmlformats.org/markup-compatibility/2006">
          <mc:Choice Requires="x14">
            <control shapeId="53327" r:id="rId25" name="Check Box 79">
              <controlPr defaultSize="0" autoFill="0" autoLine="0" autoPict="0" altText="">
                <anchor moveWithCells="1">
                  <from>
                    <xdr:col>1</xdr:col>
                    <xdr:colOff>0</xdr:colOff>
                    <xdr:row>32</xdr:row>
                    <xdr:rowOff>0</xdr:rowOff>
                  </from>
                  <to>
                    <xdr:col>2</xdr:col>
                    <xdr:colOff>0</xdr:colOff>
                    <xdr:row>33</xdr:row>
                    <xdr:rowOff>12700</xdr:rowOff>
                  </to>
                </anchor>
              </controlPr>
            </control>
          </mc:Choice>
        </mc:AlternateContent>
        <mc:AlternateContent xmlns:mc="http://schemas.openxmlformats.org/markup-compatibility/2006">
          <mc:Choice Requires="x14">
            <control shapeId="53329" r:id="rId26" name="Check Box 81">
              <controlPr defaultSize="0" autoFill="0" autoLine="0" autoPict="0" altText="">
                <anchor moveWithCells="1">
                  <from>
                    <xdr:col>1</xdr:col>
                    <xdr:colOff>0</xdr:colOff>
                    <xdr:row>147</xdr:row>
                    <xdr:rowOff>0</xdr:rowOff>
                  </from>
                  <to>
                    <xdr:col>2</xdr:col>
                    <xdr:colOff>0</xdr:colOff>
                    <xdr:row>148</xdr:row>
                    <xdr:rowOff>12700</xdr:rowOff>
                  </to>
                </anchor>
              </controlPr>
            </control>
          </mc:Choice>
        </mc:AlternateContent>
        <mc:AlternateContent xmlns:mc="http://schemas.openxmlformats.org/markup-compatibility/2006">
          <mc:Choice Requires="x14">
            <control shapeId="53330" r:id="rId27" name="Check Box 82">
              <controlPr defaultSize="0" autoFill="0" autoLine="0" autoPict="0" altText="">
                <anchor moveWithCells="1">
                  <from>
                    <xdr:col>1</xdr:col>
                    <xdr:colOff>0</xdr:colOff>
                    <xdr:row>150</xdr:row>
                    <xdr:rowOff>0</xdr:rowOff>
                  </from>
                  <to>
                    <xdr:col>2</xdr:col>
                    <xdr:colOff>0</xdr:colOff>
                    <xdr:row>151</xdr:row>
                    <xdr:rowOff>12700</xdr:rowOff>
                  </to>
                </anchor>
              </controlPr>
            </control>
          </mc:Choice>
        </mc:AlternateContent>
        <mc:AlternateContent xmlns:mc="http://schemas.openxmlformats.org/markup-compatibility/2006">
          <mc:Choice Requires="x14">
            <control shapeId="53333" r:id="rId28" name="Check Box 85">
              <controlPr defaultSize="0" autoFill="0" autoLine="0" autoPict="0" altText="">
                <anchor moveWithCells="1">
                  <from>
                    <xdr:col>1</xdr:col>
                    <xdr:colOff>0</xdr:colOff>
                    <xdr:row>44</xdr:row>
                    <xdr:rowOff>0</xdr:rowOff>
                  </from>
                  <to>
                    <xdr:col>2</xdr:col>
                    <xdr:colOff>0</xdr:colOff>
                    <xdr:row>45</xdr:row>
                    <xdr:rowOff>12700</xdr:rowOff>
                  </to>
                </anchor>
              </controlPr>
            </control>
          </mc:Choice>
        </mc:AlternateContent>
        <mc:AlternateContent xmlns:mc="http://schemas.openxmlformats.org/markup-compatibility/2006">
          <mc:Choice Requires="x14">
            <control shapeId="53334" r:id="rId29" name="Check Box 86">
              <controlPr defaultSize="0" autoFill="0" autoLine="0" autoPict="0" altText="">
                <anchor moveWithCells="1">
                  <from>
                    <xdr:col>1</xdr:col>
                    <xdr:colOff>0</xdr:colOff>
                    <xdr:row>44</xdr:row>
                    <xdr:rowOff>0</xdr:rowOff>
                  </from>
                  <to>
                    <xdr:col>2</xdr:col>
                    <xdr:colOff>0</xdr:colOff>
                    <xdr:row>45</xdr:row>
                    <xdr:rowOff>12700</xdr:rowOff>
                  </to>
                </anchor>
              </controlPr>
            </control>
          </mc:Choice>
        </mc:AlternateContent>
        <mc:AlternateContent xmlns:mc="http://schemas.openxmlformats.org/markup-compatibility/2006">
          <mc:Choice Requires="x14">
            <control shapeId="53342" r:id="rId30" name="Check Box 94">
              <controlPr defaultSize="0" autoFill="0" autoLine="0" autoPict="0" altText="">
                <anchor moveWithCells="1">
                  <from>
                    <xdr:col>1</xdr:col>
                    <xdr:colOff>0</xdr:colOff>
                    <xdr:row>38</xdr:row>
                    <xdr:rowOff>0</xdr:rowOff>
                  </from>
                  <to>
                    <xdr:col>2</xdr:col>
                    <xdr:colOff>0</xdr:colOff>
                    <xdr:row>39</xdr:row>
                    <xdr:rowOff>0</xdr:rowOff>
                  </to>
                </anchor>
              </controlPr>
            </control>
          </mc:Choice>
        </mc:AlternateContent>
        <mc:AlternateContent xmlns:mc="http://schemas.openxmlformats.org/markup-compatibility/2006">
          <mc:Choice Requires="x14">
            <control shapeId="53345" r:id="rId31" name="Check Box 97">
              <controlPr defaultSize="0" autoFill="0" autoLine="0" autoPict="0" altText="">
                <anchor moveWithCells="1">
                  <from>
                    <xdr:col>1</xdr:col>
                    <xdr:colOff>0</xdr:colOff>
                    <xdr:row>90</xdr:row>
                    <xdr:rowOff>0</xdr:rowOff>
                  </from>
                  <to>
                    <xdr:col>2</xdr:col>
                    <xdr:colOff>0</xdr:colOff>
                    <xdr:row>91</xdr:row>
                    <xdr:rowOff>12700</xdr:rowOff>
                  </to>
                </anchor>
              </controlPr>
            </control>
          </mc:Choice>
        </mc:AlternateContent>
        <mc:AlternateContent xmlns:mc="http://schemas.openxmlformats.org/markup-compatibility/2006">
          <mc:Choice Requires="x14">
            <control shapeId="53346" r:id="rId32" name="Check Box 98">
              <controlPr defaultSize="0" autoFill="0" autoLine="0" autoPict="0" altText="">
                <anchor moveWithCells="1">
                  <from>
                    <xdr:col>1</xdr:col>
                    <xdr:colOff>0</xdr:colOff>
                    <xdr:row>99</xdr:row>
                    <xdr:rowOff>0</xdr:rowOff>
                  </from>
                  <to>
                    <xdr:col>2</xdr:col>
                    <xdr:colOff>0</xdr:colOff>
                    <xdr:row>100</xdr:row>
                    <xdr:rowOff>12700</xdr:rowOff>
                  </to>
                </anchor>
              </controlPr>
            </control>
          </mc:Choice>
        </mc:AlternateContent>
        <mc:AlternateContent xmlns:mc="http://schemas.openxmlformats.org/markup-compatibility/2006">
          <mc:Choice Requires="x14">
            <control shapeId="53347" r:id="rId33" name="Check Box 99">
              <controlPr defaultSize="0" autoFill="0" autoLine="0" autoPict="0" altText="">
                <anchor moveWithCells="1">
                  <from>
                    <xdr:col>1</xdr:col>
                    <xdr:colOff>0</xdr:colOff>
                    <xdr:row>102</xdr:row>
                    <xdr:rowOff>0</xdr:rowOff>
                  </from>
                  <to>
                    <xdr:col>2</xdr:col>
                    <xdr:colOff>0</xdr:colOff>
                    <xdr:row>103</xdr:row>
                    <xdr:rowOff>12700</xdr:rowOff>
                  </to>
                </anchor>
              </controlPr>
            </control>
          </mc:Choice>
        </mc:AlternateContent>
        <mc:AlternateContent xmlns:mc="http://schemas.openxmlformats.org/markup-compatibility/2006">
          <mc:Choice Requires="x14">
            <control shapeId="53348" r:id="rId34" name="Check Box 100">
              <controlPr defaultSize="0" autoFill="0" autoLine="0" autoPict="0" altText="">
                <anchor moveWithCells="1">
                  <from>
                    <xdr:col>1</xdr:col>
                    <xdr:colOff>0</xdr:colOff>
                    <xdr:row>156</xdr:row>
                    <xdr:rowOff>0</xdr:rowOff>
                  </from>
                  <to>
                    <xdr:col>2</xdr:col>
                    <xdr:colOff>0</xdr:colOff>
                    <xdr:row>157</xdr:row>
                    <xdr:rowOff>12700</xdr:rowOff>
                  </to>
                </anchor>
              </controlPr>
            </control>
          </mc:Choice>
        </mc:AlternateContent>
        <mc:AlternateContent xmlns:mc="http://schemas.openxmlformats.org/markup-compatibility/2006">
          <mc:Choice Requires="x14">
            <control shapeId="53349" r:id="rId35" name="Check Box 101">
              <controlPr defaultSize="0" autoFill="0" autoLine="0" autoPict="0" altText="">
                <anchor moveWithCells="1">
                  <from>
                    <xdr:col>1</xdr:col>
                    <xdr:colOff>0</xdr:colOff>
                    <xdr:row>159</xdr:row>
                    <xdr:rowOff>0</xdr:rowOff>
                  </from>
                  <to>
                    <xdr:col>2</xdr:col>
                    <xdr:colOff>0</xdr:colOff>
                    <xdr:row>160</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9" id="{8502CEF6-07F1-4865-822B-B578DEF70E62}">
            <xm:f>NOT(Projektgrundlagen!$I$26)</xm:f>
            <x14:dxf>
              <font>
                <strike/>
                <color theme="0" tint="-0.14996795556505021"/>
              </font>
              <fill>
                <patternFill>
                  <bgColor theme="0"/>
                </patternFill>
              </fill>
            </x14:dxf>
          </x14:cfRule>
          <xm:sqref>B39:B40</xm:sqref>
        </x14:conditionalFormatting>
        <x14:conditionalFormatting xmlns:xm="http://schemas.microsoft.com/office/excel/2006/main">
          <x14:cfRule type="expression" priority="189" id="{4D9F897C-D0BF-40D4-B906-A0EDF310566B}">
            <xm:f>NOT(Projektgrundlagen!$I$26)</xm:f>
            <x14:dxf>
              <font>
                <strike/>
                <color theme="0" tint="-0.14996795556505021"/>
              </font>
              <fill>
                <patternFill>
                  <bgColor theme="0"/>
                </patternFill>
              </fill>
            </x14:dxf>
          </x14:cfRule>
          <xm:sqref>B42:B46</xm:sqref>
        </x14:conditionalFormatting>
        <x14:conditionalFormatting xmlns:xm="http://schemas.microsoft.com/office/excel/2006/main">
          <x14:cfRule type="expression" priority="101" id="{6E7A0D21-8D14-4DDF-9A38-0C9ABE6DC554}">
            <xm:f>NOT(Projektgrundlagen!$I$26)</xm:f>
            <x14:dxf>
              <font>
                <strike/>
                <color theme="0" tint="-0.14996795556505021"/>
              </font>
              <fill>
                <patternFill>
                  <bgColor theme="0"/>
                </patternFill>
              </fill>
            </x14:dxf>
          </x14:cfRule>
          <xm:sqref>B35:C38</xm:sqref>
        </x14:conditionalFormatting>
        <x14:conditionalFormatting xmlns:xm="http://schemas.microsoft.com/office/excel/2006/main">
          <x14:cfRule type="expression" priority="97" id="{682CDB3A-A8A9-46CF-8F90-15943D3B33DB}">
            <xm:f>NOT(Projektgrundlagen!$I$26)</xm:f>
            <x14:dxf>
              <font>
                <strike/>
                <color theme="0" tint="-0.14996795556505021"/>
              </font>
              <fill>
                <patternFill>
                  <bgColor theme="0"/>
                </patternFill>
              </fill>
            </x14:dxf>
          </x14:cfRule>
          <xm:sqref>B51:E58</xm:sqref>
        </x14:conditionalFormatting>
        <x14:conditionalFormatting xmlns:xm="http://schemas.microsoft.com/office/excel/2006/main">
          <x14:cfRule type="expression" priority="70" id="{DB245E68-82DB-40B7-A557-B76BD02A3695}">
            <xm:f>NOT(Projektgrundlagen!$I$26)</xm:f>
            <x14:dxf>
              <font>
                <strike/>
                <color theme="0" tint="-0.14996795556505021"/>
              </font>
              <fill>
                <patternFill>
                  <bgColor theme="0"/>
                </patternFill>
              </fill>
            </x14:dxf>
          </x14:cfRule>
          <xm:sqref>B88:E93</xm:sqref>
        </x14:conditionalFormatting>
        <x14:conditionalFormatting xmlns:xm="http://schemas.microsoft.com/office/excel/2006/main">
          <x14:cfRule type="expression" priority="44" id="{FDE149A7-2A45-4221-8FAE-AC4BC5173454}">
            <xm:f>NOT(Projektgrundlagen!$I$26)</xm:f>
            <x14:dxf>
              <font>
                <strike/>
                <color theme="0" tint="-0.14996795556505021"/>
              </font>
              <fill>
                <patternFill>
                  <bgColor theme="0"/>
                </patternFill>
              </fill>
            </x14:dxf>
          </x14:cfRule>
          <xm:sqref>B123:E127</xm:sqref>
        </x14:conditionalFormatting>
        <x14:conditionalFormatting xmlns:xm="http://schemas.microsoft.com/office/excel/2006/main">
          <x14:cfRule type="expression" priority="3" id="{E2C7DB3A-F5D9-4F95-87CF-2E1C98C73823}">
            <xm:f>NOT(Projektgrundlagen!$I$26)</xm:f>
            <x14:dxf>
              <font>
                <strike/>
                <color theme="0" tint="-0.14996795556505021"/>
              </font>
              <fill>
                <patternFill>
                  <bgColor theme="0"/>
                </patternFill>
              </fill>
            </x14:dxf>
          </x14:cfRule>
          <xm:sqref>B142:E165</xm:sqref>
        </x14:conditionalFormatting>
        <x14:conditionalFormatting xmlns:xm="http://schemas.microsoft.com/office/excel/2006/main">
          <x14:cfRule type="expression" priority="39" id="{35AD2584-3877-4F3B-B2FF-3A527DAF1783}">
            <xm:f>NOT(Projektgrundlagen!$I$26)</xm:f>
            <x14:dxf>
              <font>
                <strike/>
                <color theme="0" tint="-0.14996795556505021"/>
              </font>
              <fill>
                <patternFill>
                  <bgColor theme="0"/>
                </patternFill>
              </fill>
            </x14:dxf>
          </x14:cfRule>
          <xm:sqref>B22:F28</xm:sqref>
        </x14:conditionalFormatting>
        <x14:conditionalFormatting xmlns:xm="http://schemas.microsoft.com/office/excel/2006/main">
          <x14:cfRule type="expression" priority="38" id="{245458A7-4BA9-45B3-8FB9-D907D546BB25}">
            <xm:f>NOT(Projektgrundlagen!$I$26)</xm:f>
            <x14:dxf>
              <font>
                <strike/>
                <color theme="0" tint="-0.14996795556505021"/>
              </font>
              <fill>
                <patternFill>
                  <bgColor theme="0"/>
                </patternFill>
              </fill>
            </x14:dxf>
          </x14:cfRule>
          <xm:sqref>B59:F68</xm:sqref>
        </x14:conditionalFormatting>
        <x14:conditionalFormatting xmlns:xm="http://schemas.microsoft.com/office/excel/2006/main">
          <x14:cfRule type="expression" priority="37" id="{76372107-6E29-4FFF-AC75-C5509CAD0CB0}">
            <xm:f>NOT(Projektgrundlagen!$I$26)</xm:f>
            <x14:dxf>
              <font>
                <strike/>
                <color theme="0" tint="-0.14996795556505021"/>
              </font>
              <fill>
                <patternFill>
                  <bgColor theme="0"/>
                </patternFill>
              </fill>
            </x14:dxf>
          </x14:cfRule>
          <xm:sqref>B81:F82</xm:sqref>
        </x14:conditionalFormatting>
        <x14:conditionalFormatting xmlns:xm="http://schemas.microsoft.com/office/excel/2006/main">
          <x14:cfRule type="expression" priority="35" id="{6F0D33A0-7922-402B-A98F-DF823DD28E82}">
            <xm:f>NOT(Projektgrundlagen!$I$26)</xm:f>
            <x14:dxf>
              <font>
                <strike/>
                <color theme="0" tint="-0.14996795556505021"/>
              </font>
              <fill>
                <patternFill>
                  <bgColor theme="0"/>
                </patternFill>
              </fill>
            </x14:dxf>
          </x14:cfRule>
          <xm:sqref>B85:F87</xm:sqref>
        </x14:conditionalFormatting>
        <x14:conditionalFormatting xmlns:xm="http://schemas.microsoft.com/office/excel/2006/main">
          <x14:cfRule type="expression" priority="33" id="{34F3C5C2-A1CD-430A-9FC0-E89998AD088C}">
            <xm:f>NOT(Projektgrundlagen!$I$26)</xm:f>
            <x14:dxf>
              <font>
                <strike/>
                <color theme="0" tint="-0.14996795556505021"/>
              </font>
              <fill>
                <patternFill>
                  <bgColor theme="0"/>
                </patternFill>
              </fill>
            </x14:dxf>
          </x14:cfRule>
          <xm:sqref>B94:F98</xm:sqref>
        </x14:conditionalFormatting>
        <x14:conditionalFormatting xmlns:xm="http://schemas.microsoft.com/office/excel/2006/main">
          <x14:cfRule type="expression" priority="53" id="{2C9DB882-1A2D-4547-A31B-7C0DD1882701}">
            <xm:f>NOT(Projektgrundlagen!$I$26)</xm:f>
            <x14:dxf>
              <font>
                <strike/>
                <color theme="0" tint="-0.14996795556505021"/>
              </font>
              <fill>
                <patternFill>
                  <bgColor theme="0"/>
                </patternFill>
              </fill>
            </x14:dxf>
          </x14:cfRule>
          <xm:sqref>B119:F119</xm:sqref>
        </x14:conditionalFormatting>
        <x14:conditionalFormatting xmlns:xm="http://schemas.microsoft.com/office/excel/2006/main">
          <x14:cfRule type="expression" priority="34" id="{8D3F0003-8965-4325-BD71-E2864501B908}">
            <xm:f>NOT(Projektgrundlagen!$I$26)</xm:f>
            <x14:dxf>
              <font>
                <strike/>
                <color theme="0" tint="-0.14996795556505021"/>
              </font>
              <fill>
                <patternFill>
                  <bgColor theme="0"/>
                </patternFill>
              </fill>
            </x14:dxf>
          </x14:cfRule>
          <xm:sqref>B128:F133</xm:sqref>
        </x14:conditionalFormatting>
        <x14:conditionalFormatting xmlns:xm="http://schemas.microsoft.com/office/excel/2006/main">
          <x14:cfRule type="expression" priority="108" id="{E209A368-3670-4037-8A13-3A4C2F99413D}">
            <xm:f>NOT(Projektgrundlagen!$I$26)</xm:f>
            <x14:dxf>
              <font>
                <strike/>
                <color theme="0" tint="-0.14996795556505021"/>
              </font>
              <fill>
                <patternFill>
                  <bgColor theme="0"/>
                </patternFill>
              </fill>
            </x14:dxf>
          </x14:cfRule>
          <xm:sqref>C40:D40</xm:sqref>
        </x14:conditionalFormatting>
        <x14:conditionalFormatting xmlns:xm="http://schemas.microsoft.com/office/excel/2006/main">
          <x14:cfRule type="expression" priority="729" id="{20755979-DAB9-48A8-A976-6B6515271BB1}">
            <xm:f>NOT(Projektgrundlagen!$I$26)</xm:f>
            <x14:dxf>
              <font>
                <strike/>
                <color theme="0" tint="-0.14996795556505021"/>
              </font>
              <fill>
                <patternFill>
                  <bgColor theme="0"/>
                </patternFill>
              </fill>
            </x14:dxf>
          </x14:cfRule>
          <xm:sqref>C43:D43</xm:sqref>
        </x14:conditionalFormatting>
        <x14:conditionalFormatting xmlns:xm="http://schemas.microsoft.com/office/excel/2006/main">
          <x14:cfRule type="expression" priority="191" id="{91F5F88F-2638-4C69-914C-634CE5286FDC}">
            <xm:f>NOT(Projektgrundlagen!$I$26)</xm:f>
            <x14:dxf>
              <font>
                <strike/>
                <color theme="0" tint="-0.14996795556505021"/>
              </font>
              <fill>
                <patternFill>
                  <bgColor theme="0"/>
                </patternFill>
              </fill>
            </x14:dxf>
          </x14:cfRule>
          <xm:sqref>C46:D46</xm:sqref>
        </x14:conditionalFormatting>
        <x14:conditionalFormatting xmlns:xm="http://schemas.microsoft.com/office/excel/2006/main">
          <x14:cfRule type="expression" priority="721" id="{85F0669F-1CCE-403F-9444-163507AE4186}">
            <xm:f>NOT(Projektgrundlagen!$I$26)</xm:f>
            <x14:dxf>
              <font>
                <strike/>
                <color theme="0" tint="-0.14996795556505021"/>
              </font>
              <fill>
                <patternFill>
                  <bgColor theme="0"/>
                </patternFill>
              </fill>
            </x14:dxf>
          </x14:cfRule>
          <xm:sqref>C70:D70</xm:sqref>
        </x14:conditionalFormatting>
        <x14:conditionalFormatting xmlns:xm="http://schemas.microsoft.com/office/excel/2006/main">
          <x14:cfRule type="expression" priority="104" id="{5D0B4560-FFF9-4752-BD17-146CD681CAB5}">
            <xm:f>NOT(Projektgrundlagen!$I$26)</xm:f>
            <x14:dxf>
              <font>
                <strike/>
                <color theme="0" tint="-0.14996795556505021"/>
              </font>
              <fill>
                <patternFill>
                  <bgColor theme="0"/>
                </patternFill>
              </fill>
            </x14:dxf>
          </x14:cfRule>
          <xm:sqref>C39:E39 H39:H40 E40:E41 B41:C41</xm:sqref>
        </x14:conditionalFormatting>
        <x14:conditionalFormatting xmlns:xm="http://schemas.microsoft.com/office/excel/2006/main">
          <x14:cfRule type="expression" priority="690" id="{148B6473-B909-4AA1-B791-EFB0E5097646}">
            <xm:f>NOT(Projektgrundlagen!$I$26)</xm:f>
            <x14:dxf>
              <font>
                <strike/>
                <color theme="0" tint="-0.14996795556505021"/>
              </font>
              <fill>
                <patternFill>
                  <bgColor theme="0"/>
                </patternFill>
              </fill>
            </x14:dxf>
          </x14:cfRule>
          <xm:sqref>C45:E45</xm:sqref>
        </x14:conditionalFormatting>
        <x14:conditionalFormatting xmlns:xm="http://schemas.microsoft.com/office/excel/2006/main">
          <x14:cfRule type="expression" priority="686" id="{92AE0CF6-7C90-4B25-A109-F383E39034F0}">
            <xm:f>NOT(Projektgrundlagen!$I$26)</xm:f>
            <x14:dxf>
              <font>
                <strike/>
                <color theme="0" tint="-0.14996795556505021"/>
              </font>
              <fill>
                <patternFill>
                  <bgColor theme="0"/>
                </patternFill>
              </fill>
            </x14:dxf>
          </x14:cfRule>
          <xm:sqref>C69:E69</xm:sqref>
        </x14:conditionalFormatting>
        <x14:conditionalFormatting xmlns:xm="http://schemas.microsoft.com/office/excel/2006/main">
          <x14:cfRule type="expression" priority="102" id="{8BF0D0E0-E6FF-4011-A3CE-FE77224BC8DD}">
            <xm:f>NOT(Projektgrundlagen!$I$26)</xm:f>
            <x14:dxf>
              <font>
                <strike/>
                <color theme="0" tint="-0.14996795556505021"/>
              </font>
              <fill>
                <patternFill>
                  <bgColor theme="0"/>
                </patternFill>
              </fill>
            </x14:dxf>
          </x14:cfRule>
          <xm:sqref>E35</xm:sqref>
        </x14:conditionalFormatting>
        <x14:conditionalFormatting xmlns:xm="http://schemas.microsoft.com/office/excel/2006/main">
          <x14:cfRule type="expression" priority="103" id="{C2F1F845-144B-43E3-AC32-4C8C1158F977}">
            <xm:f>NOT(Projektgrundlagen!$I$26)</xm:f>
            <x14:dxf>
              <font>
                <strike/>
                <color theme="0" tint="-0.14996795556505021"/>
              </font>
              <fill>
                <patternFill>
                  <bgColor theme="0"/>
                </patternFill>
              </fill>
            </x14:dxf>
          </x14:cfRule>
          <xm:sqref>E46:E47</xm:sqref>
        </x14:conditionalFormatting>
        <x14:conditionalFormatting xmlns:xm="http://schemas.microsoft.com/office/excel/2006/main">
          <x14:cfRule type="expression" priority="40" id="{C647A01E-3CA3-42D5-8FD6-AB2922723EAB}">
            <xm:f>NOT(Projektgrundlagen!$I$26)</xm:f>
            <x14:dxf>
              <font>
                <strike/>
                <color theme="0" tint="-0.14996795556505021"/>
              </font>
              <fill>
                <patternFill>
                  <bgColor theme="0"/>
                </patternFill>
              </fill>
            </x14:dxf>
          </x14:cfRule>
          <xm:sqref>E36:F38</xm:sqref>
        </x14:conditionalFormatting>
        <x14:conditionalFormatting xmlns:xm="http://schemas.microsoft.com/office/excel/2006/main">
          <x14:cfRule type="expression" priority="1" id="{E40472F8-496A-466D-9270-E1BEBC156CAF}">
            <xm:f>NOT(Projektgrundlagen!$I$26)</xm:f>
            <x14:dxf>
              <font>
                <strike/>
                <color theme="0" tint="-0.14996795556505021"/>
              </font>
              <fill>
                <patternFill>
                  <bgColor theme="0"/>
                </patternFill>
              </fill>
            </x14:dxf>
          </x14:cfRule>
          <xm:sqref>F144</xm:sqref>
        </x14:conditionalFormatting>
        <x14:conditionalFormatting xmlns:xm="http://schemas.microsoft.com/office/excel/2006/main">
          <x14:cfRule type="expression" priority="4" id="{CB5AC3DC-4C2C-4E9B-A04A-8ACBD7C8DCDA}">
            <xm:f>NOT(Projektgrundlagen!$I$26)</xm:f>
            <x14:dxf>
              <font>
                <strike/>
                <color theme="0" tint="-0.14996795556505021"/>
              </font>
              <fill>
                <patternFill>
                  <bgColor theme="0"/>
                </patternFill>
              </fill>
            </x14:dxf>
          </x14:cfRule>
          <xm:sqref>F147</xm:sqref>
        </x14:conditionalFormatting>
        <x14:conditionalFormatting xmlns:xm="http://schemas.microsoft.com/office/excel/2006/main">
          <x14:cfRule type="expression" priority="7" id="{DA32D846-B7A7-41FB-84E7-EADC64FD6556}">
            <xm:f>NOT(Projektgrundlagen!$I$26)</xm:f>
            <x14:dxf>
              <font>
                <strike/>
                <color theme="0" tint="-0.14996795556505021"/>
              </font>
              <fill>
                <patternFill>
                  <bgColor theme="0"/>
                </patternFill>
              </fill>
            </x14:dxf>
          </x14:cfRule>
          <xm:sqref>F150</xm:sqref>
        </x14:conditionalFormatting>
        <x14:conditionalFormatting xmlns:xm="http://schemas.microsoft.com/office/excel/2006/main">
          <x14:cfRule type="expression" priority="10" id="{CDA72358-A892-4EEC-97EB-DFF3709EC9AD}">
            <xm:f>NOT(Projektgrundlagen!$I$26)</xm:f>
            <x14:dxf>
              <font>
                <strike/>
                <color theme="0" tint="-0.14996795556505021"/>
              </font>
              <fill>
                <patternFill>
                  <bgColor theme="0"/>
                </patternFill>
              </fill>
            </x14:dxf>
          </x14:cfRule>
          <xm:sqref>F153</xm:sqref>
        </x14:conditionalFormatting>
        <x14:conditionalFormatting xmlns:xm="http://schemas.microsoft.com/office/excel/2006/main">
          <x14:cfRule type="expression" priority="13" id="{93666E4D-819B-49AF-AA6D-6E421E2EBFCD}">
            <xm:f>NOT(Projektgrundlagen!$I$26)</xm:f>
            <x14:dxf>
              <font>
                <strike/>
                <color theme="0" tint="-0.14996795556505021"/>
              </font>
              <fill>
                <patternFill>
                  <bgColor theme="0"/>
                </patternFill>
              </fill>
            </x14:dxf>
          </x14:cfRule>
          <xm:sqref>F156</xm:sqref>
        </x14:conditionalFormatting>
        <x14:conditionalFormatting xmlns:xm="http://schemas.microsoft.com/office/excel/2006/main">
          <x14:cfRule type="expression" priority="16" id="{D464F346-3DC4-4113-A4A1-5FB20F005C80}">
            <xm:f>NOT(Projektgrundlagen!$I$26)</xm:f>
            <x14:dxf>
              <font>
                <strike/>
                <color theme="0" tint="-0.14996795556505021"/>
              </font>
              <fill>
                <patternFill>
                  <bgColor theme="0"/>
                </patternFill>
              </fill>
            </x14:dxf>
          </x14:cfRule>
          <xm:sqref>F159</xm:sqref>
        </x14:conditionalFormatting>
        <x14:conditionalFormatting xmlns:xm="http://schemas.microsoft.com/office/excel/2006/main">
          <x14:cfRule type="expression" priority="19" id="{DB55EC42-372A-420C-92EF-8365D73F7CF4}">
            <xm:f>NOT(Projektgrundlagen!$I$26)</xm:f>
            <x14:dxf>
              <font>
                <strike/>
                <color theme="0" tint="-0.14996795556505021"/>
              </font>
              <fill>
                <patternFill>
                  <bgColor theme="0"/>
                </patternFill>
              </fill>
            </x14:dxf>
          </x14:cfRule>
          <xm:sqref>F162</xm:sqref>
        </x14:conditionalFormatting>
        <x14:conditionalFormatting xmlns:xm="http://schemas.microsoft.com/office/excel/2006/main">
          <x14:cfRule type="expression" priority="22" id="{EFB2C815-F828-4B4E-B171-BDE96E2836B1}">
            <xm:f>NOT(Projektgrundlagen!$I$26)</xm:f>
            <x14:dxf>
              <font>
                <strike/>
                <color theme="0" tint="-0.14996795556505021"/>
              </font>
              <fill>
                <patternFill>
                  <bgColor theme="0"/>
                </patternFill>
              </fill>
            </x14:dxf>
          </x14:cfRule>
          <xm:sqref>F165</xm:sqref>
        </x14:conditionalFormatting>
        <x14:conditionalFormatting xmlns:xm="http://schemas.microsoft.com/office/excel/2006/main">
          <x14:cfRule type="expression" priority="212" id="{ED2F780A-C909-4F3F-8F96-D23B66A2E40D}">
            <xm:f>NOT(Projektgrundlagen!$I$26)</xm:f>
            <x14:dxf>
              <font>
                <strike/>
                <color theme="0" tint="-0.14996795556505021"/>
              </font>
              <fill>
                <patternFill>
                  <bgColor theme="0"/>
                </patternFill>
              </fill>
            </x14:dxf>
          </x14:cfRule>
          <xm:sqref>F171</xm:sqref>
        </x14:conditionalFormatting>
        <x14:conditionalFormatting xmlns:xm="http://schemas.microsoft.com/office/excel/2006/main">
          <x14:cfRule type="expression" priority="278" id="{2E90F5B8-D2F6-41B8-A748-77EE8FE64A72}">
            <xm:f>NOT(Projektgrundlagen!$I$26)</xm:f>
            <x14:dxf>
              <font>
                <strike/>
                <color theme="0" tint="-0.14996795556505021"/>
              </font>
              <fill>
                <patternFill>
                  <bgColor theme="0"/>
                </patternFill>
              </fill>
            </x14:dxf>
          </x14:cfRule>
          <xm:sqref>H19:H20 B19:E21 H30:H31 H33:H34 C42:E42 H42:H43 E43:E44 C44 H45:H46 B47:D47 B69:B70 H69:H70 E70:E72 B71:D72 H72 B73:E75 H74 B79:E80 H79:J80 B83:E84 H83:J84 H88:H89 H106:H107 H109:H110 H114:H115 H117:H118 H123:J124 B134:E134 H142:H143 H145:H146 H148:H149 H151:H152 H154:H155 H163:H164 H169:H170 B169:E171 I169:J171</xm:sqref>
        </x14:conditionalFormatting>
        <x14:conditionalFormatting xmlns:xm="http://schemas.microsoft.com/office/excel/2006/main">
          <x14:cfRule type="expression" priority="85" id="{14A8DBBD-37B6-49CA-B390-4640D6A79A5C}">
            <xm:f>NOT(Projektgrundlagen!$I$26)</xm:f>
            <x14:dxf>
              <font>
                <strike/>
                <color theme="0" tint="-0.14996795556505021"/>
              </font>
              <fill>
                <patternFill>
                  <bgColor theme="0"/>
                </patternFill>
              </fill>
            </x14:dxf>
          </x14:cfRule>
          <xm:sqref>H91:H92 H100:H101 H103:H104</xm:sqref>
        </x14:conditionalFormatting>
        <x14:conditionalFormatting xmlns:xm="http://schemas.microsoft.com/office/excel/2006/main">
          <x14:cfRule type="expression" priority="29" id="{7BD5F151-FB59-4AA0-A2B4-9421E7A79719}">
            <xm:f>NOT(Projektgrundlagen!$I$26)</xm:f>
            <x14:dxf>
              <font>
                <strike/>
                <color theme="0" tint="-0.14996795556505021"/>
              </font>
              <fill>
                <patternFill>
                  <bgColor theme="0"/>
                </patternFill>
              </fill>
            </x14:dxf>
          </x14:cfRule>
          <xm:sqref>H157:H158</xm:sqref>
        </x14:conditionalFormatting>
        <x14:conditionalFormatting xmlns:xm="http://schemas.microsoft.com/office/excel/2006/main">
          <x14:cfRule type="expression" priority="241" id="{2A6D1AA0-E0D5-4852-B93A-B89BCFC3F609}">
            <xm:f>NOT(Projektgrundlagen!$I$26)</xm:f>
            <x14:dxf>
              <font>
                <strike/>
                <color theme="0" tint="-0.14996795556505021"/>
              </font>
              <fill>
                <patternFill>
                  <bgColor theme="0"/>
                </patternFill>
              </fill>
            </x14:dxf>
          </x14:cfRule>
          <xm:sqref>H51:J52</xm:sqref>
        </x14:conditionalFormatting>
        <x14:conditionalFormatting xmlns:xm="http://schemas.microsoft.com/office/excel/2006/main">
          <x14:cfRule type="expression" priority="98" id="{6DC244CD-B3B7-4166-89CB-4CC13DC798BD}">
            <xm:f>NOT(Projektgrundlagen!$I$26)</xm:f>
            <x14:dxf>
              <font>
                <strike/>
                <color theme="0" tint="-0.14996795556505021"/>
              </font>
              <fill>
                <patternFill>
                  <bgColor theme="0"/>
                </patternFill>
              </fill>
            </x14:dxf>
          </x14:cfRule>
          <xm:sqref>I19:J47 B29:E34</xm:sqref>
        </x14:conditionalFormatting>
        <x14:conditionalFormatting xmlns:xm="http://schemas.microsoft.com/office/excel/2006/main">
          <x14:cfRule type="expression" priority="93" id="{C0F7E8E4-EBAB-46ED-9068-A445FE6EFCCA}">
            <xm:f>NOT(Projektgrundlagen!$I$26)</xm:f>
            <x14:dxf>
              <font>
                <strike/>
                <color theme="0" tint="-0.14996795556505021"/>
              </font>
              <fill>
                <patternFill>
                  <bgColor theme="0"/>
                </patternFill>
              </fill>
            </x14:dxf>
          </x14:cfRule>
          <xm:sqref>I53:J75</xm:sqref>
        </x14:conditionalFormatting>
        <x14:conditionalFormatting xmlns:xm="http://schemas.microsoft.com/office/excel/2006/main">
          <x14:cfRule type="expression" priority="83" id="{DDD0B616-8D7A-4A44-860D-55711A87B13E}">
            <xm:f>NOT(Projektgrundlagen!$I$26)</xm:f>
            <x14:dxf>
              <font>
                <strike/>
                <color theme="0" tint="-0.14996795556505021"/>
              </font>
              <fill>
                <patternFill>
                  <bgColor theme="0"/>
                </patternFill>
              </fill>
            </x14:dxf>
          </x14:cfRule>
          <xm:sqref>I81:J82</xm:sqref>
        </x14:conditionalFormatting>
        <x14:conditionalFormatting xmlns:xm="http://schemas.microsoft.com/office/excel/2006/main">
          <x14:cfRule type="expression" priority="56" id="{A21E4861-613F-43C9-9881-5EECDD832234}">
            <xm:f>NOT(Projektgrundlagen!$I$26)</xm:f>
            <x14:dxf>
              <font>
                <strike/>
                <color theme="0" tint="-0.14996795556505021"/>
              </font>
              <fill>
                <patternFill>
                  <bgColor theme="0"/>
                </patternFill>
              </fill>
            </x14:dxf>
          </x14:cfRule>
          <xm:sqref>I85:J119 B99:E118</xm:sqref>
        </x14:conditionalFormatting>
        <x14:conditionalFormatting xmlns:xm="http://schemas.microsoft.com/office/excel/2006/main">
          <x14:cfRule type="expression" priority="42" id="{EBFE7AFB-0DBB-4668-B7ED-67F1E4B665A5}">
            <xm:f>NOT(Projektgrundlagen!$I$26)</xm:f>
            <x14:dxf>
              <font>
                <strike/>
                <color theme="0" tint="-0.14996795556505021"/>
              </font>
              <fill>
                <patternFill>
                  <bgColor theme="0"/>
                </patternFill>
              </fill>
            </x14:dxf>
          </x14:cfRule>
          <xm:sqref>I125:J134</xm:sqref>
        </x14:conditionalFormatting>
        <x14:conditionalFormatting xmlns:xm="http://schemas.microsoft.com/office/excel/2006/main">
          <x14:cfRule type="expression" priority="25" id="{0631E4B0-D68B-433A-B29F-233D6A617CE4}">
            <xm:f>NOT(Projektgrundlagen!$I$26)</xm:f>
            <x14:dxf>
              <font>
                <strike/>
                <color theme="0" tint="-0.14996795556505021"/>
              </font>
              <fill>
                <patternFill>
                  <bgColor theme="0"/>
                </patternFill>
              </fill>
            </x14:dxf>
          </x14:cfRule>
          <xm:sqref>I142:J165 H160:H161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5">
    <tabColor theme="6" tint="0.59999389629810485"/>
    <pageSetUpPr fitToPage="1"/>
  </sheetPr>
  <dimension ref="A1:O287"/>
  <sheetViews>
    <sheetView showGridLines="0" showRuler="0" zoomScaleNormal="100" zoomScaleSheetLayoutView="100" zoomScalePageLayoutView="110" workbookViewId="0">
      <selection activeCell="B10" sqref="B10:F10"/>
    </sheetView>
  </sheetViews>
  <sheetFormatPr baseColWidth="10" defaultColWidth="0" defaultRowHeight="0" customHeight="1" zeroHeight="1"/>
  <cols>
    <col min="1" max="1" width="5.7265625" style="379" customWidth="1"/>
    <col min="2" max="2" width="3.26953125" style="165" customWidth="1"/>
    <col min="3" max="5" width="3.26953125" style="158" customWidth="1"/>
    <col min="6" max="6" width="51.7265625" style="158" customWidth="1"/>
    <col min="7" max="8" width="7.26953125" style="158" customWidth="1"/>
    <col min="9" max="9" width="12.26953125" style="158" customWidth="1"/>
    <col min="10" max="10" width="12.7265625" style="158" customWidth="1"/>
    <col min="11" max="11" width="2.7265625" style="158" customWidth="1"/>
    <col min="12" max="12" width="16.453125" style="159" hidden="1" customWidth="1"/>
    <col min="13" max="16384" width="18" style="158" hidden="1"/>
  </cols>
  <sheetData>
    <row r="1" spans="1:15" ht="16.5"/>
    <row r="2" spans="1:15" s="1" customFormat="1" ht="16.5" customHeight="1">
      <c r="A2" s="343"/>
      <c r="B2" s="876" t="str">
        <f>IF(Projektgrundlagen!B2="","",Projektgrundlagen!B2)</f>
        <v>Landschaftspflegerischer Begleitplan</v>
      </c>
      <c r="C2" s="876"/>
      <c r="D2" s="876"/>
      <c r="E2" s="876"/>
      <c r="F2" s="877"/>
      <c r="G2" s="981" t="str">
        <f>IF(Projektgrundlagen!F2="","",Projektgrundlagen!F2)</f>
        <v>VII.05.4-LBP</v>
      </c>
      <c r="H2" s="919"/>
      <c r="I2" s="919" t="s">
        <v>512</v>
      </c>
      <c r="J2" s="920"/>
      <c r="K2" s="976" t="s">
        <v>513</v>
      </c>
      <c r="L2" s="65" t="s">
        <v>39</v>
      </c>
      <c r="O2" s="157" t="s">
        <v>111</v>
      </c>
    </row>
    <row r="3" spans="1:15" s="1" customFormat="1" ht="16.5">
      <c r="A3" s="343"/>
      <c r="B3" s="853" t="s">
        <v>660</v>
      </c>
      <c r="C3" s="853"/>
      <c r="D3" s="853"/>
      <c r="E3" s="853"/>
      <c r="F3" s="854"/>
      <c r="G3" s="982" t="str">
        <f>IF(Projektgrundlagen!F3="","",Projektgrundlagen!F3)</f>
        <v>Vertragsnr.:</v>
      </c>
      <c r="H3" s="983"/>
      <c r="I3" s="978" t="str">
        <f>IF(Projektgrundlagen!G3="","",Projektgrundlagen!G3)</f>
        <v/>
      </c>
      <c r="J3" s="979"/>
      <c r="K3" s="976"/>
      <c r="L3" s="81"/>
      <c r="O3" s="1" t="str">
        <f ca="1">MID(CELL("dateiname",A2),FIND("]",CELL("dateiname",A2))+1,255)</f>
        <v>StB-C2 Grundlstg oSt</v>
      </c>
    </row>
    <row r="4" spans="1:15" s="1" customFormat="1" ht="7.5" customHeight="1">
      <c r="A4" s="343"/>
      <c r="B4" s="287"/>
      <c r="C4" s="287"/>
      <c r="D4" s="287"/>
      <c r="E4" s="287"/>
      <c r="F4" s="287"/>
      <c r="G4" s="120"/>
      <c r="H4" s="120"/>
      <c r="I4" s="146"/>
      <c r="J4" s="146"/>
      <c r="K4" s="976"/>
      <c r="L4" s="81"/>
    </row>
    <row r="5" spans="1:15" s="1" customFormat="1" ht="16.5">
      <c r="A5" s="343"/>
      <c r="B5" s="964" t="str">
        <f>IF(Projektgrundlagen!B5="","",Projektgrundlagen!B5)</f>
        <v>Maßnahmennr:</v>
      </c>
      <c r="C5" s="965"/>
      <c r="D5" s="965"/>
      <c r="E5" s="965"/>
      <c r="F5" s="308" t="str">
        <f>IF(Projektgrundlagen!E5="","",Projektgrundlagen!E5)</f>
        <v/>
      </c>
      <c r="G5" s="984" t="str">
        <f>IF(Projektgrundlagen!F5="","",Projektgrundlagen!F5)</f>
        <v>Vergabenr.:</v>
      </c>
      <c r="H5" s="984"/>
      <c r="I5" s="927" t="str">
        <f>IF(Projektgrundlagen!G5="","",Projektgrundlagen!G5)</f>
        <v/>
      </c>
      <c r="J5" s="980"/>
      <c r="K5" s="976"/>
      <c r="L5" s="81"/>
    </row>
    <row r="6" spans="1:15" s="1" customFormat="1" ht="16.5">
      <c r="A6" s="343"/>
      <c r="B6" s="966" t="str">
        <f>IF(Projektgrundlagen!B6="","",Projektgrundlagen!B6)</f>
        <v>Bauherr:</v>
      </c>
      <c r="C6" s="967"/>
      <c r="D6" s="967"/>
      <c r="E6" s="967"/>
      <c r="F6" s="970" t="str">
        <f>IF(Projektgrundlagen!E6="","",Projektgrundlagen!E6)</f>
        <v xml:space="preserve">Mittelfränkischen Eisenbahnbetriebs GmbH  </v>
      </c>
      <c r="G6" s="970"/>
      <c r="H6" s="970"/>
      <c r="I6" s="970"/>
      <c r="J6" s="971"/>
      <c r="K6" s="976"/>
      <c r="L6" s="81"/>
    </row>
    <row r="7" spans="1:15" s="1" customFormat="1" ht="16.5">
      <c r="A7" s="343"/>
      <c r="B7" s="968" t="str">
        <f>IF(Projektgrundlagen!B7="","",Projektgrundlagen!B7)</f>
        <v>Maßnahme:</v>
      </c>
      <c r="C7" s="969"/>
      <c r="D7" s="969"/>
      <c r="E7" s="969"/>
      <c r="F7" s="972" t="str">
        <f>IF(Projektgrundlagen!E7="","",Projektgrundlagen!E7)</f>
        <v>Reaktivierung der Bahnstrecke 5331 im Abschnitt Wilburgstetten - Dombühl für den SPNV</v>
      </c>
      <c r="G7" s="972"/>
      <c r="H7" s="972"/>
      <c r="I7" s="972"/>
      <c r="J7" s="973"/>
      <c r="K7" s="976"/>
      <c r="L7" s="81"/>
    </row>
    <row r="8" spans="1:15" s="1" customFormat="1" ht="16.5">
      <c r="A8" s="343"/>
      <c r="B8" s="962" t="str">
        <f>IF(Projektgrundlagen!B8="","",Projektgrundlagen!B8)</f>
        <v>Bieter:</v>
      </c>
      <c r="C8" s="963"/>
      <c r="D8" s="963"/>
      <c r="E8" s="963"/>
      <c r="F8" s="960" t="str">
        <f>IF(Projektgrundlagen!E8="","",Projektgrundlagen!E8)</f>
        <v/>
      </c>
      <c r="G8" s="960"/>
      <c r="H8" s="960"/>
      <c r="I8" s="960"/>
      <c r="J8" s="961"/>
      <c r="K8" s="976"/>
      <c r="L8" s="81"/>
    </row>
    <row r="9" spans="1:15" ht="16.5"/>
    <row r="10" spans="1:15" ht="27" customHeight="1">
      <c r="B10" s="977" t="s">
        <v>662</v>
      </c>
      <c r="C10" s="977"/>
      <c r="D10" s="977"/>
      <c r="E10" s="977"/>
      <c r="F10" s="977"/>
      <c r="G10" s="416"/>
      <c r="H10" s="417"/>
      <c r="I10" s="737" t="s">
        <v>249</v>
      </c>
      <c r="J10" s="738" t="s">
        <v>247</v>
      </c>
    </row>
    <row r="11" spans="1:15" s="83" customFormat="1" ht="27" customHeight="1">
      <c r="A11" s="380"/>
      <c r="B11" s="595" t="s">
        <v>183</v>
      </c>
      <c r="C11" s="596"/>
      <c r="D11" s="596"/>
      <c r="E11" s="596"/>
      <c r="F11" s="596"/>
      <c r="G11" s="597"/>
      <c r="H11" s="598" t="str">
        <f>IF(Projektgrundlagen!$I$27,"","Grundleistungen Straßenbau sind nicht Teil dieser Honorarermittlung!")</f>
        <v/>
      </c>
      <c r="I11" s="601" t="s">
        <v>182</v>
      </c>
      <c r="J11" s="602" t="s">
        <v>182</v>
      </c>
      <c r="L11" s="84"/>
      <c r="M11" s="135"/>
    </row>
    <row r="12" spans="1:15" ht="7.5" customHeight="1">
      <c r="B12" s="644"/>
      <c r="C12" s="645"/>
      <c r="D12" s="645"/>
      <c r="E12" s="645"/>
      <c r="F12" s="645"/>
      <c r="G12" s="645"/>
      <c r="H12" s="645"/>
      <c r="I12" s="645"/>
      <c r="J12" s="645"/>
      <c r="M12" s="725"/>
    </row>
    <row r="13" spans="1:15" ht="16">
      <c r="A13" s="731" t="str">
        <f>IF(COUNTIF($L$13:$L$14,TRUE)&gt;1,"è","")</f>
        <v/>
      </c>
      <c r="B13" s="586"/>
      <c r="C13" s="586"/>
      <c r="D13" s="974" t="s">
        <v>396</v>
      </c>
      <c r="E13" s="974"/>
      <c r="F13" s="974"/>
      <c r="G13" s="974"/>
      <c r="H13" s="974"/>
      <c r="I13" s="974"/>
      <c r="J13" s="975"/>
      <c r="L13" s="165" t="b">
        <f>Projektgrundlagen!I19</f>
        <v>0</v>
      </c>
      <c r="M13" s="109"/>
    </row>
    <row r="14" spans="1:15" ht="16">
      <c r="A14" s="731" t="str">
        <f>IF(COUNTIF($L$13:$L$14,TRUE)&gt;1,"è","")</f>
        <v/>
      </c>
      <c r="B14" s="586"/>
      <c r="C14" s="586"/>
      <c r="D14" s="974" t="s">
        <v>397</v>
      </c>
      <c r="E14" s="974"/>
      <c r="F14" s="974"/>
      <c r="G14" s="974"/>
      <c r="H14" s="974"/>
      <c r="I14" s="974"/>
      <c r="J14" s="975"/>
      <c r="L14" s="165" t="b">
        <f>Projektgrundlagen!I21</f>
        <v>1</v>
      </c>
    </row>
    <row r="15" spans="1:15" ht="7.5" customHeight="1">
      <c r="D15" s="208"/>
      <c r="G15" s="208"/>
      <c r="H15" s="208"/>
    </row>
    <row r="16" spans="1:15" s="160" customFormat="1" ht="22.75" customHeight="1">
      <c r="A16" s="381"/>
      <c r="B16" s="387" t="s">
        <v>398</v>
      </c>
      <c r="C16" s="388"/>
      <c r="D16" s="388"/>
      <c r="E16" s="388"/>
      <c r="F16" s="388"/>
      <c r="G16" s="389"/>
      <c r="H16" s="389"/>
      <c r="I16" s="390"/>
      <c r="J16" s="391"/>
      <c r="L16" s="161"/>
    </row>
    <row r="17" spans="1:13" ht="17.5">
      <c r="B17" s="162"/>
      <c r="C17" s="780" t="s">
        <v>155</v>
      </c>
      <c r="D17" s="781"/>
      <c r="E17" s="949" t="s">
        <v>400</v>
      </c>
      <c r="F17" s="949"/>
      <c r="G17" s="949"/>
      <c r="H17" s="316"/>
      <c r="I17" s="505">
        <v>0.5</v>
      </c>
      <c r="J17" s="318">
        <f>IF(L17,I17,0)</f>
        <v>0</v>
      </c>
      <c r="L17" s="159" t="b">
        <v>0</v>
      </c>
    </row>
    <row r="18" spans="1:13" ht="16.5">
      <c r="B18" s="144"/>
      <c r="C18" s="217"/>
      <c r="D18" s="510"/>
      <c r="E18" s="948" t="s">
        <v>401</v>
      </c>
      <c r="F18" s="948"/>
      <c r="G18" s="948"/>
      <c r="H18" s="276"/>
      <c r="I18" s="506"/>
      <c r="J18" s="164"/>
    </row>
    <row r="19" spans="1:13" ht="15.5">
      <c r="A19" s="188"/>
      <c r="B19" s="215"/>
      <c r="C19" s="216"/>
      <c r="D19" s="511"/>
      <c r="E19" s="944" t="s">
        <v>416</v>
      </c>
      <c r="F19" s="945"/>
      <c r="G19" s="945"/>
      <c r="H19" s="945"/>
      <c r="I19" s="783"/>
      <c r="J19" s="784"/>
    </row>
    <row r="20" spans="1:13" ht="15.5">
      <c r="A20" s="188"/>
      <c r="B20" s="215"/>
      <c r="C20" s="216"/>
      <c r="D20" s="511"/>
      <c r="E20" s="810" t="s">
        <v>137</v>
      </c>
      <c r="F20" s="810" t="s">
        <v>417</v>
      </c>
      <c r="G20" s="810"/>
      <c r="H20" s="810"/>
      <c r="I20" s="783"/>
      <c r="J20" s="784"/>
    </row>
    <row r="21" spans="1:13" ht="15.5">
      <c r="A21" s="188"/>
      <c r="B21" s="215"/>
      <c r="C21" s="216"/>
      <c r="D21" s="511"/>
      <c r="E21" s="810" t="s">
        <v>137</v>
      </c>
      <c r="F21" s="810" t="s">
        <v>418</v>
      </c>
      <c r="G21" s="810"/>
      <c r="H21" s="810"/>
      <c r="I21" s="783"/>
      <c r="J21" s="784"/>
    </row>
    <row r="22" spans="1:13" ht="15.5">
      <c r="A22" s="188"/>
      <c r="B22" s="215"/>
      <c r="C22" s="216"/>
      <c r="D22" s="511"/>
      <c r="E22" s="810" t="s">
        <v>137</v>
      </c>
      <c r="F22" s="810" t="s">
        <v>419</v>
      </c>
      <c r="G22" s="810"/>
      <c r="H22" s="810"/>
      <c r="I22" s="783"/>
      <c r="J22" s="784"/>
    </row>
    <row r="23" spans="1:13" ht="15" customHeight="1">
      <c r="A23" s="188"/>
      <c r="B23" s="215"/>
      <c r="C23" s="216"/>
      <c r="D23" s="511"/>
      <c r="E23" s="810" t="s">
        <v>137</v>
      </c>
      <c r="F23" s="944" t="s">
        <v>420</v>
      </c>
      <c r="G23" s="944"/>
      <c r="H23" s="947"/>
      <c r="I23" s="783"/>
      <c r="J23" s="784"/>
    </row>
    <row r="24" spans="1:13" ht="15.5">
      <c r="A24" s="188"/>
      <c r="B24" s="215"/>
      <c r="C24" s="216"/>
      <c r="D24" s="511"/>
      <c r="E24" s="810" t="s">
        <v>137</v>
      </c>
      <c r="F24" s="810" t="s">
        <v>421</v>
      </c>
      <c r="G24" s="810"/>
      <c r="H24" s="810"/>
      <c r="I24" s="783"/>
      <c r="J24" s="784"/>
    </row>
    <row r="25" spans="1:13" ht="15.5">
      <c r="A25" s="188"/>
      <c r="B25" s="215"/>
      <c r="C25" s="216"/>
      <c r="D25" s="511"/>
      <c r="E25" s="810" t="s">
        <v>137</v>
      </c>
      <c r="F25" s="810" t="s">
        <v>422</v>
      </c>
      <c r="G25" s="810"/>
      <c r="H25" s="810"/>
      <c r="I25" s="783"/>
      <c r="J25" s="784"/>
    </row>
    <row r="26" spans="1:13" ht="15.5">
      <c r="A26" s="188"/>
      <c r="B26" s="215"/>
      <c r="C26" s="216"/>
      <c r="D26" s="511"/>
      <c r="E26" s="810" t="s">
        <v>137</v>
      </c>
      <c r="F26" s="810" t="s">
        <v>423</v>
      </c>
      <c r="G26" s="810"/>
      <c r="H26" s="810"/>
      <c r="I26" s="783"/>
      <c r="J26" s="784"/>
    </row>
    <row r="27" spans="1:13" ht="15" customHeight="1">
      <c r="A27" s="188"/>
      <c r="B27" s="215"/>
      <c r="C27" s="216"/>
      <c r="D27" s="511"/>
      <c r="E27" s="953" t="s">
        <v>424</v>
      </c>
      <c r="F27" s="953"/>
      <c r="G27" s="953"/>
      <c r="H27" s="954"/>
      <c r="I27" s="783"/>
      <c r="J27" s="784"/>
    </row>
    <row r="28" spans="1:13" ht="17.5">
      <c r="B28" s="163"/>
      <c r="C28" s="780" t="s">
        <v>156</v>
      </c>
      <c r="D28" s="782"/>
      <c r="E28" s="951" t="s">
        <v>268</v>
      </c>
      <c r="F28" s="951"/>
      <c r="G28" s="951"/>
      <c r="H28" s="316"/>
      <c r="I28" s="507">
        <v>0.5</v>
      </c>
      <c r="J28" s="318">
        <f>IF(L28,I28,0)</f>
        <v>0</v>
      </c>
      <c r="L28" s="159" t="b">
        <v>0</v>
      </c>
    </row>
    <row r="29" spans="1:13" s="83" customFormat="1" ht="16.5" customHeight="1">
      <c r="A29" s="380"/>
      <c r="B29" s="144"/>
      <c r="C29" s="217"/>
      <c r="D29" s="510"/>
      <c r="E29" s="948"/>
      <c r="F29" s="948"/>
      <c r="G29" s="948"/>
      <c r="H29" s="276"/>
      <c r="I29" s="506"/>
      <c r="J29" s="164"/>
      <c r="L29" s="84"/>
      <c r="M29" s="136"/>
    </row>
    <row r="30" spans="1:13" ht="15.5">
      <c r="A30" s="188"/>
      <c r="B30" s="213"/>
      <c r="C30" s="189"/>
      <c r="D30" s="510"/>
      <c r="E30" s="944" t="s">
        <v>410</v>
      </c>
      <c r="F30" s="945"/>
      <c r="G30" s="945"/>
      <c r="H30" s="945"/>
      <c r="I30" s="783"/>
      <c r="J30" s="784"/>
    </row>
    <row r="31" spans="1:13" ht="17.5">
      <c r="B31" s="163"/>
      <c r="C31" s="780" t="s">
        <v>157</v>
      </c>
      <c r="D31" s="782"/>
      <c r="E31" s="951" t="s">
        <v>402</v>
      </c>
      <c r="F31" s="951"/>
      <c r="G31" s="951"/>
      <c r="H31" s="316"/>
      <c r="I31" s="507">
        <v>1</v>
      </c>
      <c r="J31" s="318">
        <f>IF(L31,I31,0)</f>
        <v>0</v>
      </c>
      <c r="L31" s="159" t="b">
        <v>0</v>
      </c>
    </row>
    <row r="32" spans="1:13" s="83" customFormat="1" ht="16.5" customHeight="1">
      <c r="A32" s="380"/>
      <c r="B32" s="144"/>
      <c r="C32" s="217"/>
      <c r="D32" s="510"/>
      <c r="E32" s="948" t="s">
        <v>403</v>
      </c>
      <c r="F32" s="948"/>
      <c r="G32" s="948"/>
      <c r="H32" s="276"/>
      <c r="I32" s="506"/>
      <c r="J32" s="164"/>
      <c r="L32" s="84"/>
      <c r="M32" s="136"/>
    </row>
    <row r="33" spans="1:13" ht="22.5" customHeight="1">
      <c r="A33" s="188"/>
      <c r="B33" s="213"/>
      <c r="C33" s="189"/>
      <c r="D33" s="511"/>
      <c r="E33" s="944" t="s">
        <v>412</v>
      </c>
      <c r="F33" s="944"/>
      <c r="G33" s="944"/>
      <c r="H33" s="944"/>
      <c r="I33" s="508"/>
      <c r="J33" s="164"/>
    </row>
    <row r="34" spans="1:13" ht="24" customHeight="1">
      <c r="A34" s="188"/>
      <c r="B34" s="213"/>
      <c r="C34" s="189"/>
      <c r="D34" s="511"/>
      <c r="E34" s="810" t="s">
        <v>137</v>
      </c>
      <c r="F34" s="944" t="s">
        <v>413</v>
      </c>
      <c r="G34" s="944"/>
      <c r="H34" s="947"/>
      <c r="I34" s="508"/>
      <c r="J34" s="164"/>
    </row>
    <row r="35" spans="1:13" ht="15" customHeight="1">
      <c r="A35" s="188"/>
      <c r="B35" s="213"/>
      <c r="C35" s="189"/>
      <c r="D35" s="511"/>
      <c r="E35" s="810" t="s">
        <v>137</v>
      </c>
      <c r="F35" s="944" t="s">
        <v>414</v>
      </c>
      <c r="G35" s="944"/>
      <c r="H35" s="947"/>
      <c r="I35" s="508"/>
      <c r="J35" s="164"/>
    </row>
    <row r="36" spans="1:13" ht="15" customHeight="1">
      <c r="A36" s="188"/>
      <c r="B36" s="213"/>
      <c r="C36" s="189"/>
      <c r="D36" s="511"/>
      <c r="E36" s="810" t="s">
        <v>137</v>
      </c>
      <c r="F36" s="953" t="s">
        <v>415</v>
      </c>
      <c r="G36" s="953"/>
      <c r="H36" s="954"/>
      <c r="I36" s="508"/>
      <c r="J36" s="164"/>
    </row>
    <row r="37" spans="1:13" ht="18" customHeight="1">
      <c r="B37" s="163"/>
      <c r="C37" s="780" t="s">
        <v>158</v>
      </c>
      <c r="D37" s="782" t="s">
        <v>52</v>
      </c>
      <c r="E37" s="951" t="s">
        <v>404</v>
      </c>
      <c r="F37" s="951"/>
      <c r="G37" s="951"/>
      <c r="H37" s="316"/>
      <c r="I37" s="507">
        <v>0.4</v>
      </c>
      <c r="J37" s="318">
        <f>IF(L37,I37,0)</f>
        <v>0</v>
      </c>
      <c r="L37" s="159" t="b">
        <v>0</v>
      </c>
    </row>
    <row r="38" spans="1:13" ht="16.5">
      <c r="B38" s="209"/>
      <c r="C38" s="217"/>
      <c r="D38" s="510"/>
      <c r="E38" s="948"/>
      <c r="F38" s="948"/>
      <c r="G38" s="948"/>
      <c r="H38" s="276"/>
      <c r="I38" s="506"/>
      <c r="J38" s="164"/>
    </row>
    <row r="39" spans="1:13" ht="27" customHeight="1">
      <c r="A39" s="188"/>
      <c r="B39" s="214"/>
      <c r="C39" s="320"/>
      <c r="D39" s="512"/>
      <c r="E39" s="953" t="s">
        <v>411</v>
      </c>
      <c r="F39" s="953"/>
      <c r="G39" s="953"/>
      <c r="H39" s="953"/>
      <c r="I39" s="509"/>
      <c r="J39" s="317"/>
    </row>
    <row r="40" spans="1:13" ht="18" customHeight="1">
      <c r="B40" s="163"/>
      <c r="C40" s="780" t="s">
        <v>159</v>
      </c>
      <c r="D40" s="782" t="s">
        <v>52</v>
      </c>
      <c r="E40" s="951" t="s">
        <v>405</v>
      </c>
      <c r="F40" s="951"/>
      <c r="G40" s="951"/>
      <c r="H40" s="316"/>
      <c r="I40" s="507">
        <v>0.4</v>
      </c>
      <c r="J40" s="318">
        <f>IF(L40,I40,0)</f>
        <v>0</v>
      </c>
      <c r="L40" s="159" t="b">
        <v>0</v>
      </c>
    </row>
    <row r="41" spans="1:13" ht="16.5">
      <c r="B41" s="209"/>
      <c r="C41" s="217"/>
      <c r="D41" s="510"/>
      <c r="E41" s="948" t="s">
        <v>406</v>
      </c>
      <c r="F41" s="948"/>
      <c r="G41" s="948"/>
      <c r="H41" s="276"/>
      <c r="I41" s="506"/>
      <c r="J41" s="164"/>
    </row>
    <row r="42" spans="1:13" ht="27" customHeight="1">
      <c r="A42" s="188"/>
      <c r="B42" s="214"/>
      <c r="C42" s="320"/>
      <c r="D42" s="512"/>
      <c r="E42" s="953" t="s">
        <v>640</v>
      </c>
      <c r="F42" s="953"/>
      <c r="G42" s="953"/>
      <c r="H42" s="953"/>
      <c r="I42" s="509"/>
      <c r="J42" s="317"/>
    </row>
    <row r="43" spans="1:13" ht="17.5">
      <c r="B43" s="603"/>
      <c r="C43" s="780" t="s">
        <v>160</v>
      </c>
      <c r="D43" s="782"/>
      <c r="E43" s="951" t="s">
        <v>408</v>
      </c>
      <c r="F43" s="951"/>
      <c r="G43" s="951"/>
      <c r="H43" s="316"/>
      <c r="I43" s="507">
        <v>0.2</v>
      </c>
      <c r="J43" s="318">
        <f>IF(L43,I43,0)</f>
        <v>0</v>
      </c>
      <c r="L43" s="159" t="b">
        <v>0</v>
      </c>
    </row>
    <row r="44" spans="1:13" ht="16.5">
      <c r="B44" s="209"/>
      <c r="C44" s="217"/>
      <c r="D44" s="510"/>
      <c r="E44" s="948" t="s">
        <v>407</v>
      </c>
      <c r="F44" s="948"/>
      <c r="G44" s="948"/>
      <c r="H44" s="276"/>
      <c r="I44" s="506"/>
      <c r="J44" s="164"/>
    </row>
    <row r="45" spans="1:13" s="83" customFormat="1" ht="16.5" customHeight="1" thickBot="1">
      <c r="A45" s="380"/>
      <c r="B45" s="155"/>
      <c r="C45" s="217"/>
      <c r="D45" s="510"/>
      <c r="E45" s="953" t="s">
        <v>409</v>
      </c>
      <c r="F45" s="953"/>
      <c r="G45" s="953"/>
      <c r="H45" s="953"/>
      <c r="I45" s="506"/>
      <c r="J45" s="164"/>
      <c r="L45" s="84"/>
      <c r="M45" s="136"/>
    </row>
    <row r="46" spans="1:13" ht="22.75" customHeight="1" thickBot="1">
      <c r="B46" s="941" t="s">
        <v>304</v>
      </c>
      <c r="C46" s="942"/>
      <c r="D46" s="942"/>
      <c r="E46" s="942"/>
      <c r="F46" s="942"/>
      <c r="G46" s="942"/>
      <c r="H46" s="943"/>
      <c r="I46" s="384">
        <f>IF(Projektgrundlagen!$I$27,SUM(I17:I45),0)</f>
        <v>3</v>
      </c>
      <c r="J46" s="385">
        <f>IF(Projektgrundlagen!$I$27,SUMIF(L17:L45,TRUE,J17:J45),0)</f>
        <v>0</v>
      </c>
    </row>
    <row r="47" spans="1:13" ht="7.5" customHeight="1"/>
    <row r="48" spans="1:13" s="160" customFormat="1" ht="22.75" customHeight="1">
      <c r="A48" s="381"/>
      <c r="B48" s="387" t="s">
        <v>399</v>
      </c>
      <c r="C48" s="388"/>
      <c r="D48" s="388"/>
      <c r="E48" s="388"/>
      <c r="F48" s="388"/>
      <c r="G48" s="390"/>
      <c r="H48" s="390"/>
      <c r="I48" s="392"/>
      <c r="J48" s="393"/>
      <c r="L48" s="161"/>
    </row>
    <row r="49" spans="1:13" ht="17.5">
      <c r="B49" s="163"/>
      <c r="C49" s="780" t="s">
        <v>155</v>
      </c>
      <c r="D49" s="781"/>
      <c r="E49" s="949" t="s">
        <v>427</v>
      </c>
      <c r="F49" s="949"/>
      <c r="G49" s="949"/>
      <c r="H49" s="321"/>
      <c r="I49" s="505">
        <v>12</v>
      </c>
      <c r="J49" s="848">
        <v>4</v>
      </c>
      <c r="L49" s="159" t="b">
        <v>1</v>
      </c>
    </row>
    <row r="50" spans="1:13" s="83" customFormat="1" ht="42" customHeight="1">
      <c r="A50" s="380"/>
      <c r="B50" s="144"/>
      <c r="C50" s="217"/>
      <c r="D50" s="510"/>
      <c r="E50" s="948" t="s">
        <v>426</v>
      </c>
      <c r="F50" s="948"/>
      <c r="G50" s="948"/>
      <c r="H50" s="276"/>
      <c r="I50" s="506"/>
      <c r="J50" s="164"/>
      <c r="L50" s="84"/>
      <c r="M50" s="136"/>
    </row>
    <row r="51" spans="1:13" ht="50.25" customHeight="1">
      <c r="A51" s="188"/>
      <c r="B51" s="213"/>
      <c r="C51" s="189"/>
      <c r="D51" s="513"/>
      <c r="E51" s="944" t="s">
        <v>428</v>
      </c>
      <c r="F51" s="944"/>
      <c r="G51" s="944"/>
      <c r="H51" s="944"/>
      <c r="I51" s="515"/>
      <c r="J51" s="218"/>
    </row>
    <row r="52" spans="1:13" ht="40.5" customHeight="1">
      <c r="A52" s="188"/>
      <c r="B52" s="213"/>
      <c r="C52" s="189"/>
      <c r="D52" s="513"/>
      <c r="E52" s="944" t="s">
        <v>656</v>
      </c>
      <c r="F52" s="944"/>
      <c r="G52" s="944"/>
      <c r="H52" s="944"/>
      <c r="I52" s="515"/>
      <c r="J52" s="218"/>
    </row>
    <row r="53" spans="1:13" ht="27" customHeight="1">
      <c r="A53" s="188"/>
      <c r="B53" s="213"/>
      <c r="C53" s="189"/>
      <c r="D53" s="513"/>
      <c r="E53" s="986" t="s">
        <v>436</v>
      </c>
      <c r="F53" s="944"/>
      <c r="G53" s="944"/>
      <c r="H53" s="944"/>
      <c r="I53" s="515"/>
      <c r="J53" s="218"/>
    </row>
    <row r="54" spans="1:13" ht="40" customHeight="1">
      <c r="A54" s="188"/>
      <c r="B54" s="213"/>
      <c r="C54" s="189"/>
      <c r="D54" s="513"/>
      <c r="E54" s="944" t="s">
        <v>437</v>
      </c>
      <c r="F54" s="944"/>
      <c r="G54" s="944"/>
      <c r="H54" s="944"/>
      <c r="I54" s="515"/>
      <c r="J54" s="218"/>
    </row>
    <row r="55" spans="1:13" ht="40" customHeight="1">
      <c r="A55" s="188"/>
      <c r="B55" s="213"/>
      <c r="C55" s="189"/>
      <c r="D55" s="513"/>
      <c r="E55" s="944" t="s">
        <v>654</v>
      </c>
      <c r="F55" s="944"/>
      <c r="G55" s="944"/>
      <c r="H55" s="944"/>
      <c r="I55" s="515"/>
      <c r="J55" s="218"/>
    </row>
    <row r="56" spans="1:13" ht="15.5">
      <c r="A56" s="188"/>
      <c r="B56" s="213"/>
      <c r="C56" s="189"/>
      <c r="D56" s="513"/>
      <c r="E56" s="944" t="s">
        <v>439</v>
      </c>
      <c r="F56" s="944"/>
      <c r="G56" s="944"/>
      <c r="H56" s="944"/>
      <c r="I56" s="515"/>
      <c r="J56" s="218"/>
    </row>
    <row r="57" spans="1:13" ht="27" customHeight="1">
      <c r="A57" s="188"/>
      <c r="B57" s="213"/>
      <c r="C57" s="189"/>
      <c r="D57" s="513"/>
      <c r="E57" s="810" t="s">
        <v>137</v>
      </c>
      <c r="F57" s="944" t="s">
        <v>440</v>
      </c>
      <c r="G57" s="944"/>
      <c r="H57" s="947"/>
      <c r="I57" s="515"/>
      <c r="J57" s="218"/>
    </row>
    <row r="58" spans="1:13" ht="27" customHeight="1">
      <c r="A58" s="188"/>
      <c r="B58" s="213"/>
      <c r="C58" s="189"/>
      <c r="D58" s="513"/>
      <c r="E58" s="810" t="s">
        <v>137</v>
      </c>
      <c r="F58" s="944" t="s">
        <v>655</v>
      </c>
      <c r="G58" s="944"/>
      <c r="H58" s="947"/>
      <c r="I58" s="515"/>
      <c r="J58" s="218"/>
    </row>
    <row r="59" spans="1:13" ht="27" customHeight="1">
      <c r="A59" s="188"/>
      <c r="B59" s="213"/>
      <c r="C59" s="189"/>
      <c r="D59" s="513"/>
      <c r="E59" s="810" t="s">
        <v>137</v>
      </c>
      <c r="F59" s="944" t="s">
        <v>641</v>
      </c>
      <c r="G59" s="944"/>
      <c r="H59" s="947"/>
      <c r="I59" s="515"/>
      <c r="J59" s="218"/>
    </row>
    <row r="60" spans="1:13" ht="15.5">
      <c r="A60" s="188"/>
      <c r="B60" s="213"/>
      <c r="C60" s="189"/>
      <c r="D60" s="513"/>
      <c r="E60" s="810" t="s">
        <v>137</v>
      </c>
      <c r="F60" s="944" t="s">
        <v>442</v>
      </c>
      <c r="G60" s="944"/>
      <c r="H60" s="947"/>
      <c r="I60" s="515"/>
      <c r="J60" s="218"/>
    </row>
    <row r="61" spans="1:13" ht="15" customHeight="1">
      <c r="A61" s="188"/>
      <c r="B61" s="213"/>
      <c r="C61" s="189"/>
      <c r="D61" s="513"/>
      <c r="E61" s="810" t="s">
        <v>137</v>
      </c>
      <c r="F61" s="944" t="s">
        <v>443</v>
      </c>
      <c r="G61" s="944"/>
      <c r="H61" s="947"/>
      <c r="I61" s="515"/>
      <c r="J61" s="218"/>
    </row>
    <row r="62" spans="1:13" ht="15.5">
      <c r="A62" s="188"/>
      <c r="B62" s="213"/>
      <c r="C62" s="189"/>
      <c r="D62" s="513"/>
      <c r="E62" s="810" t="s">
        <v>137</v>
      </c>
      <c r="F62" s="944" t="s">
        <v>444</v>
      </c>
      <c r="G62" s="944"/>
      <c r="H62" s="947"/>
      <c r="I62" s="515"/>
      <c r="J62" s="218"/>
    </row>
    <row r="63" spans="1:13" ht="15.5">
      <c r="A63" s="188"/>
      <c r="B63" s="213"/>
      <c r="C63" s="189"/>
      <c r="D63" s="513"/>
      <c r="E63" s="810" t="s">
        <v>137</v>
      </c>
      <c r="F63" s="944" t="s">
        <v>445</v>
      </c>
      <c r="G63" s="944"/>
      <c r="H63" s="947"/>
      <c r="I63" s="515"/>
      <c r="J63" s="218"/>
    </row>
    <row r="64" spans="1:13" ht="15.5">
      <c r="A64" s="188"/>
      <c r="B64" s="213"/>
      <c r="C64" s="189"/>
      <c r="D64" s="513"/>
      <c r="E64" s="810" t="s">
        <v>137</v>
      </c>
      <c r="F64" s="944" t="s">
        <v>446</v>
      </c>
      <c r="G64" s="944"/>
      <c r="H64" s="947"/>
      <c r="I64" s="515"/>
      <c r="J64" s="218"/>
    </row>
    <row r="65" spans="1:13" ht="15.5">
      <c r="A65" s="188"/>
      <c r="B65" s="213"/>
      <c r="C65" s="189"/>
      <c r="D65" s="513"/>
      <c r="E65" s="810" t="s">
        <v>137</v>
      </c>
      <c r="F65" s="944" t="s">
        <v>447</v>
      </c>
      <c r="G65" s="944"/>
      <c r="H65" s="947"/>
      <c r="I65" s="515"/>
      <c r="J65" s="218"/>
    </row>
    <row r="66" spans="1:13" ht="39" customHeight="1">
      <c r="A66" s="188"/>
      <c r="B66" s="213"/>
      <c r="C66" s="189"/>
      <c r="D66" s="513"/>
      <c r="E66" s="810" t="s">
        <v>137</v>
      </c>
      <c r="F66" s="953" t="s">
        <v>448</v>
      </c>
      <c r="G66" s="953"/>
      <c r="H66" s="954"/>
      <c r="I66" s="515"/>
      <c r="J66" s="218"/>
    </row>
    <row r="67" spans="1:13" ht="17.5">
      <c r="B67" s="162"/>
      <c r="C67" s="780" t="s">
        <v>156</v>
      </c>
      <c r="D67" s="782"/>
      <c r="E67" s="951" t="s">
        <v>429</v>
      </c>
      <c r="F67" s="951"/>
      <c r="G67" s="951"/>
      <c r="H67" s="316"/>
      <c r="I67" s="507">
        <v>25</v>
      </c>
      <c r="J67" s="318">
        <f>IF(L67,I67,0)</f>
        <v>25</v>
      </c>
      <c r="L67" s="159" t="b">
        <v>1</v>
      </c>
    </row>
    <row r="68" spans="1:13" s="83" customFormat="1" ht="42" customHeight="1">
      <c r="A68" s="85"/>
      <c r="B68" s="144"/>
      <c r="C68" s="217"/>
      <c r="D68" s="510"/>
      <c r="E68" s="948" t="s">
        <v>430</v>
      </c>
      <c r="F68" s="948"/>
      <c r="G68" s="948"/>
      <c r="H68" s="276"/>
      <c r="I68" s="506"/>
      <c r="J68" s="164"/>
      <c r="L68" s="84"/>
      <c r="M68" s="136"/>
    </row>
    <row r="69" spans="1:13" ht="15.5">
      <c r="A69" s="188"/>
      <c r="B69" s="213"/>
      <c r="C69" s="189"/>
      <c r="D69" s="513"/>
      <c r="E69" s="944" t="s">
        <v>431</v>
      </c>
      <c r="F69" s="944"/>
      <c r="G69" s="944"/>
      <c r="H69" s="944"/>
      <c r="I69" s="515"/>
      <c r="J69" s="218"/>
    </row>
    <row r="70" spans="1:13" ht="27" customHeight="1">
      <c r="B70" s="213"/>
      <c r="C70" s="217"/>
      <c r="D70" s="510"/>
      <c r="E70" s="948" t="s">
        <v>432</v>
      </c>
      <c r="F70" s="948"/>
      <c r="G70" s="948"/>
      <c r="H70" s="276"/>
      <c r="I70" s="506"/>
      <c r="J70" s="164"/>
    </row>
    <row r="71" spans="1:13" ht="15.5">
      <c r="A71" s="188"/>
      <c r="B71" s="213"/>
      <c r="C71" s="216"/>
      <c r="D71" s="510"/>
      <c r="E71" s="945"/>
      <c r="F71" s="945"/>
      <c r="G71" s="945"/>
      <c r="H71" s="945"/>
      <c r="I71" s="508"/>
      <c r="J71" s="164"/>
    </row>
    <row r="72" spans="1:13" ht="27" customHeight="1">
      <c r="B72" s="213"/>
      <c r="C72" s="217"/>
      <c r="D72" s="510"/>
      <c r="E72" s="948" t="s">
        <v>433</v>
      </c>
      <c r="F72" s="948"/>
      <c r="G72" s="948"/>
      <c r="H72" s="276"/>
      <c r="I72" s="506"/>
      <c r="J72" s="164"/>
    </row>
    <row r="73" spans="1:13" ht="40.5" customHeight="1" thickBot="1">
      <c r="A73" s="188"/>
      <c r="B73" s="213"/>
      <c r="C73" s="216"/>
      <c r="D73" s="514"/>
      <c r="E73" s="945" t="s">
        <v>434</v>
      </c>
      <c r="F73" s="945"/>
      <c r="G73" s="945"/>
      <c r="H73" s="945"/>
      <c r="I73" s="508"/>
      <c r="J73" s="164"/>
    </row>
    <row r="74" spans="1:13" ht="22.75" customHeight="1" thickBot="1">
      <c r="B74" s="383"/>
      <c r="C74" s="942"/>
      <c r="D74" s="942"/>
      <c r="E74" s="942"/>
      <c r="F74" s="942" t="s">
        <v>425</v>
      </c>
      <c r="G74" s="942"/>
      <c r="H74" s="942"/>
      <c r="I74" s="384">
        <f>IF(Projektgrundlagen!$I$27,SUM(I49:I73),0)</f>
        <v>37</v>
      </c>
      <c r="J74" s="385">
        <f>IF(Projektgrundlagen!$I$27,SUMIF(L49:L73,TRUE,J49:J73),0)</f>
        <v>29</v>
      </c>
    </row>
    <row r="75" spans="1:13" ht="7.5" customHeight="1"/>
    <row r="76" spans="1:13" ht="22.75" customHeight="1">
      <c r="B76" s="387" t="s">
        <v>449</v>
      </c>
      <c r="C76" s="388"/>
      <c r="D76" s="388"/>
      <c r="E76" s="388"/>
      <c r="F76" s="388"/>
      <c r="G76" s="394"/>
      <c r="H76" s="394"/>
      <c r="I76" s="392"/>
      <c r="J76" s="393"/>
    </row>
    <row r="77" spans="1:13" ht="17.5">
      <c r="B77" s="163"/>
      <c r="C77" s="780" t="s">
        <v>155</v>
      </c>
      <c r="D77" s="781" t="s">
        <v>10</v>
      </c>
      <c r="E77" s="949" t="s">
        <v>451</v>
      </c>
      <c r="F77" s="949"/>
      <c r="G77" s="949"/>
      <c r="H77" s="316"/>
      <c r="I77" s="505">
        <v>11.75</v>
      </c>
      <c r="J77" s="318">
        <f>IF(L77,I77,0)</f>
        <v>11.75</v>
      </c>
      <c r="L77" s="159" t="b">
        <v>1</v>
      </c>
    </row>
    <row r="78" spans="1:13" ht="44.25" customHeight="1">
      <c r="B78" s="209"/>
      <c r="C78" s="217"/>
      <c r="D78" s="510"/>
      <c r="E78" s="948" t="s">
        <v>452</v>
      </c>
      <c r="F78" s="948"/>
      <c r="G78" s="948"/>
      <c r="H78" s="276"/>
      <c r="I78" s="506"/>
      <c r="J78" s="164"/>
    </row>
    <row r="79" spans="1:13" ht="27" customHeight="1">
      <c r="A79" s="188"/>
      <c r="B79" s="213"/>
      <c r="C79" s="216"/>
      <c r="D79" s="510"/>
      <c r="E79" s="985" t="s">
        <v>458</v>
      </c>
      <c r="F79" s="985"/>
      <c r="G79" s="985"/>
      <c r="H79" s="985"/>
      <c r="I79" s="508"/>
      <c r="J79" s="164"/>
    </row>
    <row r="80" spans="1:13" ht="40.5" customHeight="1">
      <c r="A80" s="188"/>
      <c r="B80" s="213"/>
      <c r="C80" s="189"/>
      <c r="D80" s="513"/>
      <c r="E80" s="810" t="s">
        <v>137</v>
      </c>
      <c r="F80" s="944" t="s">
        <v>644</v>
      </c>
      <c r="G80" s="944"/>
      <c r="H80" s="947"/>
      <c r="I80" s="515"/>
      <c r="J80" s="218"/>
    </row>
    <row r="81" spans="1:12" ht="40.5" customHeight="1">
      <c r="A81" s="188"/>
      <c r="B81" s="213"/>
      <c r="C81" s="189"/>
      <c r="D81" s="513"/>
      <c r="E81" s="810" t="s">
        <v>137</v>
      </c>
      <c r="F81" s="944" t="s">
        <v>455</v>
      </c>
      <c r="G81" s="944"/>
      <c r="H81" s="947"/>
      <c r="I81" s="515"/>
      <c r="J81" s="218"/>
    </row>
    <row r="82" spans="1:12" ht="17.5">
      <c r="B82" s="163"/>
      <c r="C82" s="780" t="s">
        <v>156</v>
      </c>
      <c r="D82" s="782"/>
      <c r="E82" s="951" t="s">
        <v>456</v>
      </c>
      <c r="F82" s="951"/>
      <c r="G82" s="951"/>
      <c r="H82" s="316"/>
      <c r="I82" s="507">
        <v>6</v>
      </c>
      <c r="J82" s="318">
        <f>IF(L82,I82,0)</f>
        <v>6</v>
      </c>
      <c r="L82" s="159" t="b">
        <v>1</v>
      </c>
    </row>
    <row r="83" spans="1:12" ht="43.5" customHeight="1">
      <c r="B83" s="209"/>
      <c r="C83" s="217"/>
      <c r="D83" s="510"/>
      <c r="E83" s="948" t="s">
        <v>457</v>
      </c>
      <c r="F83" s="948"/>
      <c r="G83" s="948"/>
      <c r="H83" s="276"/>
      <c r="I83" s="506"/>
      <c r="J83" s="164"/>
    </row>
    <row r="84" spans="1:12" ht="27" customHeight="1">
      <c r="A84" s="188"/>
      <c r="B84" s="213"/>
      <c r="C84" s="216"/>
      <c r="D84" s="510"/>
      <c r="E84" s="985" t="s">
        <v>453</v>
      </c>
      <c r="F84" s="985"/>
      <c r="G84" s="985"/>
      <c r="H84" s="985"/>
      <c r="I84" s="508"/>
      <c r="J84" s="164"/>
    </row>
    <row r="85" spans="1:12" ht="40.5" customHeight="1">
      <c r="A85" s="188"/>
      <c r="B85" s="213"/>
      <c r="C85" s="189"/>
      <c r="D85" s="513"/>
      <c r="E85" s="810" t="s">
        <v>137</v>
      </c>
      <c r="F85" s="944" t="s">
        <v>459</v>
      </c>
      <c r="G85" s="944"/>
      <c r="H85" s="947"/>
      <c r="I85" s="515"/>
      <c r="J85" s="218"/>
    </row>
    <row r="86" spans="1:12" ht="40.5" customHeight="1">
      <c r="A86" s="188"/>
      <c r="B86" s="213"/>
      <c r="C86" s="189"/>
      <c r="D86" s="513"/>
      <c r="E86" s="810" t="s">
        <v>137</v>
      </c>
      <c r="F86" s="944" t="s">
        <v>645</v>
      </c>
      <c r="G86" s="944"/>
      <c r="H86" s="947"/>
      <c r="I86" s="515"/>
      <c r="J86" s="218"/>
    </row>
    <row r="87" spans="1:12" ht="27" customHeight="1">
      <c r="A87" s="188"/>
      <c r="B87" s="213"/>
      <c r="C87" s="189"/>
      <c r="D87" s="513"/>
      <c r="E87" s="810" t="s">
        <v>137</v>
      </c>
      <c r="F87" s="944" t="s">
        <v>646</v>
      </c>
      <c r="G87" s="944"/>
      <c r="H87" s="947"/>
      <c r="I87" s="515"/>
      <c r="J87" s="218"/>
    </row>
    <row r="88" spans="1:12" ht="17.5">
      <c r="B88" s="163"/>
      <c r="C88" s="787" t="s">
        <v>157</v>
      </c>
      <c r="D88" s="788"/>
      <c r="E88" s="951" t="s">
        <v>462</v>
      </c>
      <c r="F88" s="951"/>
      <c r="G88" s="951"/>
      <c r="H88" s="316"/>
      <c r="I88" s="507">
        <v>3.5</v>
      </c>
      <c r="J88" s="318">
        <f>IF(L88,I88,0)</f>
        <v>3.5</v>
      </c>
      <c r="L88" s="159" t="b">
        <v>1</v>
      </c>
    </row>
    <row r="89" spans="1:12" ht="16.5">
      <c r="B89" s="209"/>
      <c r="C89" s="217"/>
      <c r="D89" s="510"/>
      <c r="E89" s="948" t="s">
        <v>463</v>
      </c>
      <c r="F89" s="948"/>
      <c r="G89" s="948"/>
      <c r="H89" s="276"/>
      <c r="I89" s="506"/>
      <c r="J89" s="164"/>
    </row>
    <row r="90" spans="1:12" ht="27" customHeight="1">
      <c r="A90" s="188"/>
      <c r="B90" s="213"/>
      <c r="C90" s="216"/>
      <c r="D90" s="510"/>
      <c r="E90" s="985" t="s">
        <v>464</v>
      </c>
      <c r="F90" s="985"/>
      <c r="G90" s="985"/>
      <c r="H90" s="985"/>
      <c r="I90" s="508"/>
      <c r="J90" s="164"/>
    </row>
    <row r="91" spans="1:12" ht="40.5" customHeight="1">
      <c r="A91" s="188"/>
      <c r="B91" s="213"/>
      <c r="C91" s="216"/>
      <c r="D91" s="510"/>
      <c r="E91" s="953" t="s">
        <v>465</v>
      </c>
      <c r="F91" s="955"/>
      <c r="G91" s="955"/>
      <c r="H91" s="956"/>
      <c r="I91" s="508"/>
      <c r="J91" s="164"/>
    </row>
    <row r="92" spans="1:12" ht="17.5">
      <c r="B92" s="163"/>
      <c r="C92" s="780" t="s">
        <v>158</v>
      </c>
      <c r="D92" s="782"/>
      <c r="E92" s="951" t="s">
        <v>466</v>
      </c>
      <c r="F92" s="951"/>
      <c r="G92" s="951"/>
      <c r="H92" s="316"/>
      <c r="I92" s="507">
        <v>15.5</v>
      </c>
      <c r="J92" s="318">
        <f>IF(L92,I92,0)</f>
        <v>15.5</v>
      </c>
      <c r="L92" s="159" t="b">
        <v>1</v>
      </c>
    </row>
    <row r="93" spans="1:12" ht="58.5" customHeight="1">
      <c r="B93" s="209"/>
      <c r="C93" s="217"/>
      <c r="D93" s="510"/>
      <c r="E93" s="948" t="s">
        <v>467</v>
      </c>
      <c r="F93" s="948"/>
      <c r="G93" s="948"/>
      <c r="H93" s="276"/>
      <c r="I93" s="506"/>
      <c r="J93" s="164"/>
    </row>
    <row r="94" spans="1:12" ht="27" customHeight="1">
      <c r="A94" s="188"/>
      <c r="B94" s="213"/>
      <c r="C94" s="216"/>
      <c r="D94" s="510"/>
      <c r="E94" s="985" t="s">
        <v>468</v>
      </c>
      <c r="F94" s="985"/>
      <c r="G94" s="985"/>
      <c r="H94" s="985"/>
      <c r="I94" s="508"/>
      <c r="J94" s="164"/>
    </row>
    <row r="95" spans="1:12" ht="39.75" customHeight="1">
      <c r="A95" s="188"/>
      <c r="B95" s="213"/>
      <c r="C95" s="216"/>
      <c r="D95" s="511"/>
      <c r="E95" s="944" t="s">
        <v>469</v>
      </c>
      <c r="F95" s="945"/>
      <c r="G95" s="945"/>
      <c r="H95" s="946"/>
      <c r="I95" s="508"/>
      <c r="J95" s="164"/>
    </row>
    <row r="96" spans="1:12" ht="15" customHeight="1">
      <c r="A96" s="188"/>
      <c r="B96" s="213"/>
      <c r="C96" s="189"/>
      <c r="D96" s="513"/>
      <c r="E96" s="810" t="s">
        <v>137</v>
      </c>
      <c r="F96" s="944" t="s">
        <v>470</v>
      </c>
      <c r="G96" s="944"/>
      <c r="H96" s="947"/>
      <c r="I96" s="515"/>
      <c r="J96" s="218"/>
    </row>
    <row r="97" spans="1:12" ht="40.5" customHeight="1">
      <c r="A97" s="188"/>
      <c r="B97" s="213"/>
      <c r="C97" s="189"/>
      <c r="D97" s="513"/>
      <c r="E97" s="810" t="s">
        <v>137</v>
      </c>
      <c r="F97" s="944" t="s">
        <v>471</v>
      </c>
      <c r="G97" s="944"/>
      <c r="H97" s="947"/>
      <c r="I97" s="515"/>
      <c r="J97" s="218"/>
    </row>
    <row r="98" spans="1:12" ht="15.5">
      <c r="A98" s="188"/>
      <c r="B98" s="213"/>
      <c r="C98" s="189"/>
      <c r="D98" s="513"/>
      <c r="E98" s="810" t="s">
        <v>137</v>
      </c>
      <c r="F98" s="944" t="s">
        <v>472</v>
      </c>
      <c r="G98" s="944"/>
      <c r="H98" s="947"/>
      <c r="I98" s="515"/>
      <c r="J98" s="218"/>
    </row>
    <row r="99" spans="1:12" ht="40.5" customHeight="1">
      <c r="A99" s="188"/>
      <c r="B99" s="213"/>
      <c r="C99" s="189"/>
      <c r="D99" s="513"/>
      <c r="E99" s="810" t="s">
        <v>137</v>
      </c>
      <c r="F99" s="944" t="s">
        <v>473</v>
      </c>
      <c r="G99" s="944"/>
      <c r="H99" s="947"/>
      <c r="I99" s="515"/>
      <c r="J99" s="218"/>
    </row>
    <row r="100" spans="1:12" ht="15" customHeight="1">
      <c r="A100" s="188"/>
      <c r="B100" s="213"/>
      <c r="C100" s="189"/>
      <c r="D100" s="513"/>
      <c r="E100" s="810" t="s">
        <v>137</v>
      </c>
      <c r="F100" s="944" t="s">
        <v>474</v>
      </c>
      <c r="G100" s="944"/>
      <c r="H100" s="947"/>
      <c r="I100" s="515"/>
      <c r="J100" s="218"/>
    </row>
    <row r="101" spans="1:12" ht="27" customHeight="1">
      <c r="A101" s="188"/>
      <c r="B101" s="214"/>
      <c r="C101" s="319"/>
      <c r="D101" s="512"/>
      <c r="E101" s="953" t="s">
        <v>475</v>
      </c>
      <c r="F101" s="955"/>
      <c r="G101" s="955"/>
      <c r="H101" s="956"/>
      <c r="I101" s="509"/>
      <c r="J101" s="317"/>
    </row>
    <row r="102" spans="1:12" ht="17.5">
      <c r="B102" s="163"/>
      <c r="C102" s="780" t="s">
        <v>159</v>
      </c>
      <c r="D102" s="788"/>
      <c r="E102" s="951" t="s">
        <v>476</v>
      </c>
      <c r="F102" s="951"/>
      <c r="G102" s="951"/>
      <c r="H102" s="316"/>
      <c r="I102" s="507">
        <v>2.25</v>
      </c>
      <c r="J102" s="318">
        <f>IF(L102,I102,0)</f>
        <v>2.25</v>
      </c>
      <c r="L102" s="159" t="b">
        <v>1</v>
      </c>
    </row>
    <row r="103" spans="1:12" ht="40.5" customHeight="1">
      <c r="B103" s="209"/>
      <c r="C103" s="217"/>
      <c r="D103" s="517"/>
      <c r="E103" s="948" t="s">
        <v>477</v>
      </c>
      <c r="F103" s="948"/>
      <c r="G103" s="948"/>
      <c r="H103" s="276"/>
      <c r="I103" s="506"/>
      <c r="J103" s="164"/>
    </row>
    <row r="104" spans="1:12" ht="27" customHeight="1">
      <c r="A104" s="188"/>
      <c r="B104" s="213"/>
      <c r="C104" s="216"/>
      <c r="D104" s="510"/>
      <c r="E104" s="985" t="s">
        <v>478</v>
      </c>
      <c r="F104" s="985"/>
      <c r="G104" s="985"/>
      <c r="H104" s="985"/>
      <c r="I104" s="508"/>
      <c r="J104" s="164"/>
    </row>
    <row r="105" spans="1:12" ht="27" customHeight="1">
      <c r="A105" s="188"/>
      <c r="B105" s="214"/>
      <c r="C105" s="319"/>
      <c r="D105" s="512"/>
      <c r="E105" s="953" t="s">
        <v>642</v>
      </c>
      <c r="F105" s="955"/>
      <c r="G105" s="955"/>
      <c r="H105" s="955"/>
      <c r="I105" s="509"/>
      <c r="J105" s="317"/>
    </row>
    <row r="106" spans="1:12" ht="17.5">
      <c r="B106" s="163"/>
      <c r="C106" s="785" t="s">
        <v>160</v>
      </c>
      <c r="D106" s="786"/>
      <c r="E106" s="951" t="s">
        <v>480</v>
      </c>
      <c r="F106" s="951"/>
      <c r="G106" s="951"/>
      <c r="H106" s="275"/>
      <c r="I106" s="516">
        <v>2.25</v>
      </c>
      <c r="J106" s="322">
        <f>IF(L106,I106,0)</f>
        <v>2.25</v>
      </c>
      <c r="L106" s="159" t="b">
        <v>1</v>
      </c>
    </row>
    <row r="107" spans="1:12" ht="40" customHeight="1">
      <c r="B107" s="209"/>
      <c r="C107" s="217"/>
      <c r="D107" s="510"/>
      <c r="E107" s="948" t="s">
        <v>481</v>
      </c>
      <c r="F107" s="948"/>
      <c r="G107" s="948"/>
      <c r="H107" s="276"/>
      <c r="I107" s="506"/>
      <c r="J107" s="164"/>
    </row>
    <row r="108" spans="1:12" ht="27" customHeight="1">
      <c r="A108" s="188"/>
      <c r="B108" s="213"/>
      <c r="C108" s="216"/>
      <c r="D108" s="510"/>
      <c r="E108" s="985" t="s">
        <v>482</v>
      </c>
      <c r="F108" s="985"/>
      <c r="G108" s="985"/>
      <c r="H108" s="985"/>
      <c r="I108" s="508"/>
      <c r="J108" s="164"/>
    </row>
    <row r="109" spans="1:12" ht="40.5" customHeight="1">
      <c r="A109" s="188"/>
      <c r="B109" s="213"/>
      <c r="C109" s="216"/>
      <c r="D109" s="512"/>
      <c r="E109" s="953" t="s">
        <v>479</v>
      </c>
      <c r="F109" s="955"/>
      <c r="G109" s="955"/>
      <c r="H109" s="955"/>
      <c r="I109" s="509"/>
      <c r="J109" s="317"/>
    </row>
    <row r="110" spans="1:12" ht="17.5">
      <c r="B110" s="163"/>
      <c r="C110" s="780" t="s">
        <v>161</v>
      </c>
      <c r="D110" s="782"/>
      <c r="E110" s="951" t="s">
        <v>483</v>
      </c>
      <c r="F110" s="951"/>
      <c r="G110" s="951"/>
      <c r="H110" s="316"/>
      <c r="I110" s="507">
        <v>1.5</v>
      </c>
      <c r="J110" s="318">
        <f>IF(L110,I110,0)</f>
        <v>1.5</v>
      </c>
      <c r="L110" s="159" t="b">
        <v>1</v>
      </c>
    </row>
    <row r="111" spans="1:12" ht="16.5">
      <c r="B111" s="209"/>
      <c r="C111" s="217"/>
      <c r="D111" s="510"/>
      <c r="E111" s="948"/>
      <c r="F111" s="948"/>
      <c r="G111" s="948"/>
      <c r="H111" s="276"/>
      <c r="I111" s="506"/>
      <c r="J111" s="164"/>
    </row>
    <row r="112" spans="1:12" ht="27" customHeight="1">
      <c r="A112" s="188"/>
      <c r="B112" s="214"/>
      <c r="C112" s="319"/>
      <c r="D112" s="512"/>
      <c r="E112" s="953" t="s">
        <v>484</v>
      </c>
      <c r="F112" s="955"/>
      <c r="G112" s="955"/>
      <c r="H112" s="956"/>
      <c r="I112" s="509"/>
      <c r="J112" s="317"/>
    </row>
    <row r="113" spans="1:12" ht="17.5">
      <c r="B113" s="163"/>
      <c r="C113" s="780" t="s">
        <v>162</v>
      </c>
      <c r="D113" s="788"/>
      <c r="E113" s="951" t="s">
        <v>485</v>
      </c>
      <c r="F113" s="951"/>
      <c r="G113" s="951"/>
      <c r="H113" s="316"/>
      <c r="I113" s="507">
        <v>3.75</v>
      </c>
      <c r="J113" s="318">
        <f>IF(L113,I113,0)</f>
        <v>3.75</v>
      </c>
      <c r="L113" s="159" t="b">
        <v>1</v>
      </c>
    </row>
    <row r="114" spans="1:12" ht="16.5">
      <c r="B114" s="209"/>
      <c r="C114" s="217"/>
      <c r="D114" s="517"/>
      <c r="E114" s="948" t="s">
        <v>463</v>
      </c>
      <c r="F114" s="948"/>
      <c r="G114" s="948"/>
      <c r="H114" s="276"/>
      <c r="I114" s="506"/>
      <c r="J114" s="164"/>
    </row>
    <row r="115" spans="1:12" ht="27" customHeight="1">
      <c r="A115" s="188"/>
      <c r="B115" s="213"/>
      <c r="C115" s="216"/>
      <c r="D115" s="510"/>
      <c r="E115" s="985" t="s">
        <v>486</v>
      </c>
      <c r="F115" s="985"/>
      <c r="G115" s="985"/>
      <c r="H115" s="985"/>
      <c r="I115" s="508"/>
      <c r="J115" s="164"/>
    </row>
    <row r="116" spans="1:12" ht="15.5">
      <c r="A116" s="188"/>
      <c r="B116" s="213"/>
      <c r="C116" s="216"/>
      <c r="D116" s="511"/>
      <c r="E116" s="944" t="s">
        <v>487</v>
      </c>
      <c r="F116" s="945"/>
      <c r="G116" s="945"/>
      <c r="H116" s="945"/>
      <c r="I116" s="508"/>
      <c r="J116" s="164"/>
    </row>
    <row r="117" spans="1:12" ht="51" customHeight="1">
      <c r="A117" s="188"/>
      <c r="B117" s="213"/>
      <c r="C117" s="216"/>
      <c r="D117" s="511"/>
      <c r="E117" s="944" t="s">
        <v>488</v>
      </c>
      <c r="F117" s="945"/>
      <c r="G117" s="945"/>
      <c r="H117" s="945"/>
      <c r="I117" s="508"/>
      <c r="J117" s="164"/>
    </row>
    <row r="118" spans="1:12" ht="27" customHeight="1">
      <c r="A118" s="188"/>
      <c r="B118" s="214"/>
      <c r="C118" s="319"/>
      <c r="D118" s="512"/>
      <c r="E118" s="953" t="s">
        <v>489</v>
      </c>
      <c r="F118" s="955"/>
      <c r="G118" s="955"/>
      <c r="H118" s="955"/>
      <c r="I118" s="509"/>
      <c r="J118" s="317"/>
    </row>
    <row r="119" spans="1:12" ht="17.5">
      <c r="B119" s="163"/>
      <c r="C119" s="785" t="s">
        <v>163</v>
      </c>
      <c r="D119" s="786"/>
      <c r="E119" s="951" t="s">
        <v>490</v>
      </c>
      <c r="F119" s="951"/>
      <c r="G119" s="951"/>
      <c r="H119" s="275"/>
      <c r="I119" s="516">
        <v>3</v>
      </c>
      <c r="J119" s="322">
        <f>IF(L119,I119,0)</f>
        <v>3</v>
      </c>
      <c r="L119" s="159" t="b">
        <v>1</v>
      </c>
    </row>
    <row r="120" spans="1:12" ht="16.5" customHeight="1">
      <c r="B120" s="209"/>
      <c r="C120" s="217"/>
      <c r="D120" s="510"/>
      <c r="E120" s="948" t="s">
        <v>491</v>
      </c>
      <c r="F120" s="948"/>
      <c r="G120" s="948"/>
      <c r="H120" s="276"/>
      <c r="I120" s="506"/>
      <c r="J120" s="164"/>
    </row>
    <row r="121" spans="1:12" ht="15.5">
      <c r="A121" s="188"/>
      <c r="B121" s="213"/>
      <c r="C121" s="216"/>
      <c r="D121" s="512"/>
      <c r="E121" s="953" t="s">
        <v>492</v>
      </c>
      <c r="F121" s="955"/>
      <c r="G121" s="955"/>
      <c r="H121" s="955"/>
      <c r="I121" s="509"/>
      <c r="J121" s="317"/>
    </row>
    <row r="122" spans="1:12" ht="17.5">
      <c r="B122" s="163"/>
      <c r="C122" s="780" t="s">
        <v>164</v>
      </c>
      <c r="D122" s="786"/>
      <c r="E122" s="951" t="s">
        <v>493</v>
      </c>
      <c r="F122" s="951"/>
      <c r="G122" s="951"/>
      <c r="H122" s="275"/>
      <c r="I122" s="516">
        <v>0.5</v>
      </c>
      <c r="J122" s="322">
        <f>IF(L122,I122,0)</f>
        <v>0.5</v>
      </c>
      <c r="L122" s="159" t="b">
        <v>1</v>
      </c>
    </row>
    <row r="123" spans="1:12" ht="16.5" customHeight="1">
      <c r="B123" s="209"/>
      <c r="C123" s="217"/>
      <c r="D123" s="510"/>
      <c r="E123" s="948"/>
      <c r="F123" s="948"/>
      <c r="G123" s="948"/>
      <c r="H123" s="276"/>
      <c r="I123" s="506"/>
      <c r="J123" s="164"/>
    </row>
    <row r="124" spans="1:12" ht="27" customHeight="1" thickBot="1">
      <c r="A124" s="188"/>
      <c r="B124" s="213"/>
      <c r="C124" s="216"/>
      <c r="D124" s="511"/>
      <c r="E124" s="778"/>
      <c r="F124" s="599"/>
      <c r="G124" s="778"/>
      <c r="H124" s="740"/>
      <c r="I124" s="508"/>
      <c r="J124" s="164"/>
    </row>
    <row r="125" spans="1:12" ht="22.75" customHeight="1" thickBot="1">
      <c r="B125" s="941" t="s">
        <v>450</v>
      </c>
      <c r="C125" s="942"/>
      <c r="D125" s="942"/>
      <c r="E125" s="942"/>
      <c r="F125" s="942"/>
      <c r="G125" s="942"/>
      <c r="H125" s="942"/>
      <c r="I125" s="384">
        <f>IF(Projektgrundlagen!$I$27,SUM(I77:I124),0)</f>
        <v>50</v>
      </c>
      <c r="J125" s="385">
        <f>IF(Projektgrundlagen!$I$27,SUMIF(L77:L124,TRUE,J77:J124),0)</f>
        <v>50</v>
      </c>
    </row>
    <row r="126" spans="1:12" ht="7.5" customHeight="1"/>
    <row r="127" spans="1:12" ht="22.75" customHeight="1">
      <c r="B127" s="387" t="s">
        <v>494</v>
      </c>
      <c r="C127" s="388"/>
      <c r="D127" s="388"/>
      <c r="E127" s="388"/>
      <c r="F127" s="388"/>
      <c r="G127" s="394"/>
      <c r="H127" s="394"/>
      <c r="I127" s="392"/>
      <c r="J127" s="393"/>
    </row>
    <row r="128" spans="1:12" ht="17.5">
      <c r="B128" s="163"/>
      <c r="C128" s="780" t="s">
        <v>155</v>
      </c>
      <c r="D128" s="789"/>
      <c r="E128" s="949" t="s">
        <v>496</v>
      </c>
      <c r="F128" s="949"/>
      <c r="G128" s="949"/>
      <c r="H128" s="316"/>
      <c r="I128" s="505">
        <v>10</v>
      </c>
      <c r="J128" s="318">
        <f>IF(L128,I128,0)</f>
        <v>10</v>
      </c>
      <c r="L128" s="159" t="b">
        <v>1</v>
      </c>
    </row>
    <row r="129" spans="1:10" ht="16.5">
      <c r="B129" s="209"/>
      <c r="C129" s="217"/>
      <c r="D129" s="517"/>
      <c r="E129" s="948" t="s">
        <v>643</v>
      </c>
      <c r="F129" s="948"/>
      <c r="G129" s="948"/>
      <c r="H129" s="276"/>
      <c r="I129" s="506"/>
      <c r="J129" s="164"/>
    </row>
    <row r="130" spans="1:10" ht="27.75" customHeight="1">
      <c r="A130" s="188"/>
      <c r="B130" s="213"/>
      <c r="C130" s="216"/>
      <c r="D130" s="511"/>
      <c r="E130" s="944" t="s">
        <v>647</v>
      </c>
      <c r="F130" s="945"/>
      <c r="G130" s="945"/>
      <c r="H130" s="946"/>
      <c r="I130" s="508"/>
      <c r="J130" s="164"/>
    </row>
    <row r="131" spans="1:10" ht="15.5">
      <c r="A131" s="188"/>
      <c r="B131" s="213"/>
      <c r="C131" s="216"/>
      <c r="D131" s="511"/>
      <c r="E131" s="944" t="s">
        <v>648</v>
      </c>
      <c r="F131" s="945"/>
      <c r="G131" s="945"/>
      <c r="H131" s="946"/>
      <c r="I131" s="508"/>
      <c r="J131" s="164"/>
    </row>
    <row r="132" spans="1:10" ht="15.5">
      <c r="A132" s="188"/>
      <c r="B132" s="213"/>
      <c r="C132" s="216"/>
      <c r="D132" s="511"/>
      <c r="E132" s="944" t="s">
        <v>500</v>
      </c>
      <c r="F132" s="945"/>
      <c r="G132" s="945"/>
      <c r="H132" s="946"/>
      <c r="I132" s="508"/>
      <c r="J132" s="164"/>
    </row>
    <row r="133" spans="1:10" ht="15.5">
      <c r="A133" s="188"/>
      <c r="B133" s="213"/>
      <c r="C133" s="189"/>
      <c r="D133" s="513"/>
      <c r="E133" s="810" t="s">
        <v>137</v>
      </c>
      <c r="F133" s="944" t="s">
        <v>501</v>
      </c>
      <c r="G133" s="944"/>
      <c r="H133" s="947"/>
      <c r="I133" s="515"/>
      <c r="J133" s="218"/>
    </row>
    <row r="134" spans="1:10" ht="15.5">
      <c r="A134" s="188"/>
      <c r="B134" s="213"/>
      <c r="C134" s="189"/>
      <c r="D134" s="513"/>
      <c r="E134" s="810" t="s">
        <v>137</v>
      </c>
      <c r="F134" s="944" t="s">
        <v>502</v>
      </c>
      <c r="G134" s="944"/>
      <c r="H134" s="947"/>
      <c r="I134" s="515"/>
      <c r="J134" s="218"/>
    </row>
    <row r="135" spans="1:10" ht="15.5">
      <c r="A135" s="188"/>
      <c r="B135" s="213"/>
      <c r="C135" s="189"/>
      <c r="D135" s="513"/>
      <c r="E135" s="810" t="s">
        <v>137</v>
      </c>
      <c r="F135" s="944" t="s">
        <v>503</v>
      </c>
      <c r="G135" s="944"/>
      <c r="H135" s="947"/>
      <c r="I135" s="515"/>
      <c r="J135" s="218"/>
    </row>
    <row r="136" spans="1:10" ht="27" customHeight="1">
      <c r="A136" s="188"/>
      <c r="B136" s="213"/>
      <c r="C136" s="189"/>
      <c r="D136" s="513"/>
      <c r="E136" s="810" t="s">
        <v>137</v>
      </c>
      <c r="F136" s="944" t="s">
        <v>504</v>
      </c>
      <c r="G136" s="944"/>
      <c r="H136" s="947"/>
      <c r="I136" s="515"/>
      <c r="J136" s="218"/>
    </row>
    <row r="137" spans="1:10" ht="24.75" customHeight="1">
      <c r="A137" s="188"/>
      <c r="B137" s="213"/>
      <c r="C137" s="189"/>
      <c r="D137" s="513"/>
      <c r="E137" s="810" t="s">
        <v>137</v>
      </c>
      <c r="F137" s="944" t="s">
        <v>505</v>
      </c>
      <c r="G137" s="944"/>
      <c r="H137" s="947"/>
      <c r="I137" s="515"/>
      <c r="J137" s="218"/>
    </row>
    <row r="138" spans="1:10" ht="15" customHeight="1">
      <c r="A138" s="188"/>
      <c r="B138" s="213"/>
      <c r="C138" s="189"/>
      <c r="D138" s="513"/>
      <c r="E138" s="810" t="s">
        <v>137</v>
      </c>
      <c r="F138" s="944" t="s">
        <v>506</v>
      </c>
      <c r="G138" s="944"/>
      <c r="H138" s="947"/>
      <c r="I138" s="515"/>
      <c r="J138" s="218"/>
    </row>
    <row r="139" spans="1:10" ht="27" customHeight="1" thickBot="1">
      <c r="A139" s="188"/>
      <c r="B139" s="214"/>
      <c r="C139" s="319"/>
      <c r="D139" s="512"/>
      <c r="E139" s="953" t="s">
        <v>507</v>
      </c>
      <c r="F139" s="955"/>
      <c r="G139" s="955"/>
      <c r="H139" s="955"/>
      <c r="I139" s="509"/>
      <c r="J139" s="317"/>
    </row>
    <row r="140" spans="1:10" ht="22.75" customHeight="1" thickBot="1">
      <c r="B140" s="941" t="s">
        <v>495</v>
      </c>
      <c r="C140" s="942"/>
      <c r="D140" s="942"/>
      <c r="E140" s="942"/>
      <c r="F140" s="942"/>
      <c r="G140" s="942"/>
      <c r="H140" s="943"/>
      <c r="I140" s="386">
        <f>IF(Projektgrundlagen!$I$27,SUM(I128:I139),0)</f>
        <v>10</v>
      </c>
      <c r="J140" s="385">
        <f>IF(Projektgrundlagen!$I$27,SUMIF(L128:L139,TRUE,J128:J139),0)</f>
        <v>10</v>
      </c>
    </row>
    <row r="141" spans="1:10" ht="17" thickBot="1">
      <c r="B141" s="158"/>
    </row>
    <row r="142" spans="1:10" ht="30" customHeight="1" thickBot="1">
      <c r="B142" s="957" t="s">
        <v>511</v>
      </c>
      <c r="C142" s="958"/>
      <c r="D142" s="958"/>
      <c r="E142" s="958"/>
      <c r="F142" s="958"/>
      <c r="G142" s="958"/>
      <c r="H142" s="959"/>
      <c r="I142" s="503">
        <f>SUM(I46,I74,I125,I140)</f>
        <v>100</v>
      </c>
      <c r="J142" s="504">
        <f>SUM(J46,J74,J125,J140)</f>
        <v>89</v>
      </c>
    </row>
    <row r="143" spans="1:10" ht="12.75" customHeight="1"/>
    <row r="144" spans="1:10" ht="16.5"/>
    <row r="145" spans="2:15" ht="12.75" customHeight="1">
      <c r="F145" s="277"/>
      <c r="G145" s="277"/>
      <c r="H145" s="277"/>
      <c r="I145" s="277"/>
    </row>
    <row r="146" spans="2:15" ht="16.5"/>
    <row r="147" spans="2:15" ht="16.5" hidden="1"/>
    <row r="148" spans="2:15" ht="16.5" hidden="1"/>
    <row r="149" spans="2:15" ht="16.5" hidden="1"/>
    <row r="150" spans="2:15" ht="16.5" hidden="1"/>
    <row r="151" spans="2:15" ht="16.5" hidden="1"/>
    <row r="152" spans="2:15" ht="16.5" hidden="1"/>
    <row r="153" spans="2:15" ht="16.5" hidden="1"/>
    <row r="154" spans="2:15" ht="16.5" hidden="1"/>
    <row r="155" spans="2:15" ht="16.5" hidden="1"/>
    <row r="156" spans="2:15" ht="16.5" hidden="1"/>
    <row r="157" spans="2:15" ht="16.5" hidden="1"/>
    <row r="158" spans="2:15" ht="16.5" hidden="1"/>
    <row r="159" spans="2:15" ht="16.5" hidden="1"/>
    <row r="160" spans="2:15" s="379" customFormat="1" ht="16.5" hidden="1">
      <c r="B160" s="165"/>
      <c r="C160" s="158"/>
      <c r="D160" s="158"/>
      <c r="E160" s="158"/>
      <c r="F160" s="158"/>
      <c r="G160" s="158"/>
      <c r="H160" s="158"/>
      <c r="I160" s="158"/>
      <c r="J160" s="158"/>
      <c r="K160" s="158"/>
      <c r="L160" s="159"/>
      <c r="M160" s="158"/>
      <c r="N160" s="158"/>
      <c r="O160" s="158"/>
    </row>
    <row r="161" spans="2:15" s="379" customFormat="1" ht="16.5" hidden="1">
      <c r="B161" s="165"/>
      <c r="C161" s="158"/>
      <c r="D161" s="158"/>
      <c r="E161" s="158"/>
      <c r="F161" s="158"/>
      <c r="G161" s="158"/>
      <c r="H161" s="158"/>
      <c r="I161" s="158"/>
      <c r="J161" s="158"/>
      <c r="K161" s="158"/>
      <c r="L161" s="159"/>
      <c r="M161" s="158"/>
      <c r="N161" s="158"/>
      <c r="O161" s="158"/>
    </row>
    <row r="162" spans="2:15" s="379" customFormat="1" ht="16.5" hidden="1">
      <c r="B162" s="165"/>
      <c r="C162" s="158"/>
      <c r="D162" s="158"/>
      <c r="E162" s="158"/>
      <c r="F162" s="158"/>
      <c r="G162" s="158"/>
      <c r="H162" s="158"/>
      <c r="I162" s="158"/>
      <c r="J162" s="158"/>
      <c r="K162" s="158"/>
      <c r="L162" s="159"/>
      <c r="M162" s="158"/>
      <c r="N162" s="158"/>
      <c r="O162" s="158"/>
    </row>
    <row r="163" spans="2:15" s="379" customFormat="1" ht="16.5" hidden="1">
      <c r="B163" s="165"/>
      <c r="C163" s="158"/>
      <c r="D163" s="158"/>
      <c r="E163" s="158"/>
      <c r="F163" s="158"/>
      <c r="G163" s="158"/>
      <c r="H163" s="158"/>
      <c r="I163" s="158"/>
      <c r="J163" s="158"/>
      <c r="K163" s="158"/>
      <c r="L163" s="159"/>
      <c r="M163" s="158"/>
      <c r="N163" s="158"/>
      <c r="O163" s="158"/>
    </row>
    <row r="164" spans="2:15" s="379" customFormat="1" ht="16.5" hidden="1">
      <c r="B164" s="165"/>
      <c r="C164" s="158"/>
      <c r="D164" s="158"/>
      <c r="E164" s="158"/>
      <c r="F164" s="158"/>
      <c r="G164" s="158"/>
      <c r="H164" s="158"/>
      <c r="I164" s="158"/>
      <c r="J164" s="158"/>
      <c r="K164" s="158"/>
      <c r="L164" s="159"/>
      <c r="M164" s="158"/>
      <c r="N164" s="158"/>
      <c r="O164" s="158"/>
    </row>
    <row r="165" spans="2:15" s="379" customFormat="1" ht="16.5" hidden="1">
      <c r="B165" s="165"/>
      <c r="C165" s="158"/>
      <c r="D165" s="158"/>
      <c r="E165" s="158"/>
      <c r="F165" s="158"/>
      <c r="G165" s="158"/>
      <c r="H165" s="158"/>
      <c r="I165" s="158"/>
      <c r="J165" s="158"/>
      <c r="K165" s="158"/>
      <c r="L165" s="159"/>
      <c r="M165" s="158"/>
      <c r="N165" s="158"/>
      <c r="O165" s="158"/>
    </row>
    <row r="166" spans="2:15" s="379" customFormat="1" ht="16.5" hidden="1">
      <c r="B166" s="165"/>
      <c r="C166" s="158"/>
      <c r="D166" s="158"/>
      <c r="E166" s="158"/>
      <c r="F166" s="158"/>
      <c r="G166" s="158"/>
      <c r="H166" s="158"/>
      <c r="I166" s="158"/>
      <c r="J166" s="158"/>
      <c r="K166" s="158"/>
      <c r="L166" s="159"/>
      <c r="M166" s="158"/>
      <c r="N166" s="158"/>
      <c r="O166" s="158"/>
    </row>
    <row r="167" spans="2:15" s="379" customFormat="1" ht="16.5" hidden="1">
      <c r="B167" s="165"/>
      <c r="C167" s="158"/>
      <c r="D167" s="158"/>
      <c r="E167" s="158"/>
      <c r="F167" s="158"/>
      <c r="G167" s="158"/>
      <c r="H167" s="158"/>
      <c r="I167" s="158"/>
      <c r="J167" s="158"/>
      <c r="K167" s="158"/>
      <c r="L167" s="159"/>
      <c r="M167" s="158"/>
      <c r="N167" s="158"/>
      <c r="O167" s="158"/>
    </row>
    <row r="168" spans="2:15" s="379" customFormat="1" ht="16.5" hidden="1">
      <c r="B168" s="165"/>
      <c r="C168" s="158"/>
      <c r="D168" s="158"/>
      <c r="E168" s="158"/>
      <c r="F168" s="158"/>
      <c r="G168" s="158"/>
      <c r="H168" s="158"/>
      <c r="I168" s="158"/>
      <c r="J168" s="158"/>
      <c r="K168" s="158"/>
      <c r="L168" s="159"/>
      <c r="M168" s="158"/>
      <c r="N168" s="158"/>
      <c r="O168" s="158"/>
    </row>
    <row r="169" spans="2:15" s="379" customFormat="1" ht="16.5" hidden="1">
      <c r="B169" s="165"/>
      <c r="C169" s="158"/>
      <c r="D169" s="158"/>
      <c r="E169" s="158"/>
      <c r="F169" s="158"/>
      <c r="G169" s="158"/>
      <c r="H169" s="158"/>
      <c r="I169" s="158"/>
      <c r="J169" s="158"/>
      <c r="K169" s="158"/>
      <c r="L169" s="159"/>
      <c r="M169" s="158"/>
      <c r="N169" s="158"/>
      <c r="O169" s="158"/>
    </row>
    <row r="170" spans="2:15" s="379" customFormat="1" ht="16.5" hidden="1">
      <c r="B170" s="165"/>
      <c r="C170" s="158"/>
      <c r="D170" s="158"/>
      <c r="E170" s="158"/>
      <c r="F170" s="158"/>
      <c r="G170" s="158"/>
      <c r="H170" s="158"/>
      <c r="I170" s="158"/>
      <c r="J170" s="158"/>
      <c r="K170" s="158"/>
      <c r="L170" s="159"/>
      <c r="M170" s="158"/>
      <c r="N170" s="158"/>
      <c r="O170" s="158"/>
    </row>
    <row r="171" spans="2:15" s="379" customFormat="1" ht="16.5" hidden="1">
      <c r="B171" s="165"/>
      <c r="C171" s="158"/>
      <c r="D171" s="158"/>
      <c r="E171" s="158"/>
      <c r="F171" s="158"/>
      <c r="G171" s="158"/>
      <c r="H171" s="158"/>
      <c r="I171" s="158"/>
      <c r="J171" s="158"/>
      <c r="K171" s="158"/>
      <c r="L171" s="159"/>
      <c r="M171" s="158"/>
      <c r="N171" s="158"/>
      <c r="O171" s="158"/>
    </row>
    <row r="172" spans="2:15" s="379" customFormat="1" ht="16.5" hidden="1">
      <c r="B172" s="165"/>
      <c r="C172" s="158"/>
      <c r="D172" s="158"/>
      <c r="E172" s="158"/>
      <c r="F172" s="158"/>
      <c r="G172" s="158"/>
      <c r="H172" s="158"/>
      <c r="I172" s="158"/>
      <c r="J172" s="158"/>
      <c r="K172" s="158"/>
      <c r="L172" s="159"/>
      <c r="M172" s="158"/>
      <c r="N172" s="158"/>
      <c r="O172" s="158"/>
    </row>
    <row r="173" spans="2:15" s="379" customFormat="1" ht="16.5" hidden="1">
      <c r="B173" s="165"/>
      <c r="C173" s="158"/>
      <c r="D173" s="158"/>
      <c r="E173" s="158"/>
      <c r="F173" s="158"/>
      <c r="G173" s="158"/>
      <c r="H173" s="158"/>
      <c r="I173" s="158"/>
      <c r="J173" s="158"/>
      <c r="K173" s="158"/>
      <c r="L173" s="159"/>
      <c r="M173" s="158"/>
      <c r="N173" s="158"/>
      <c r="O173" s="158"/>
    </row>
    <row r="174" spans="2:15" s="379" customFormat="1" ht="16.5" hidden="1">
      <c r="B174" s="165"/>
      <c r="C174" s="158"/>
      <c r="D174" s="158"/>
      <c r="E174" s="158"/>
      <c r="F174" s="158"/>
      <c r="G174" s="158"/>
      <c r="H174" s="158"/>
      <c r="I174" s="158"/>
      <c r="J174" s="158"/>
      <c r="K174" s="158"/>
      <c r="L174" s="159"/>
      <c r="M174" s="158"/>
      <c r="N174" s="158"/>
      <c r="O174" s="158"/>
    </row>
    <row r="175" spans="2:15" s="379" customFormat="1" ht="16.5" hidden="1">
      <c r="B175" s="165"/>
      <c r="C175" s="158"/>
      <c r="D175" s="158"/>
      <c r="E175" s="158"/>
      <c r="F175" s="158"/>
      <c r="G175" s="158"/>
      <c r="H175" s="158"/>
      <c r="I175" s="158"/>
      <c r="J175" s="158"/>
      <c r="K175" s="158"/>
      <c r="L175" s="159"/>
      <c r="M175" s="158"/>
      <c r="N175" s="158"/>
      <c r="O175" s="158"/>
    </row>
    <row r="176" spans="2:15" s="379" customFormat="1" ht="16.5" hidden="1">
      <c r="B176" s="165"/>
      <c r="C176" s="158"/>
      <c r="D176" s="158"/>
      <c r="E176" s="158"/>
      <c r="F176" s="158"/>
      <c r="G176" s="158"/>
      <c r="H176" s="158"/>
      <c r="I176" s="158"/>
      <c r="J176" s="158"/>
      <c r="K176" s="158"/>
      <c r="L176" s="159"/>
      <c r="M176" s="158"/>
      <c r="N176" s="158"/>
      <c r="O176" s="158"/>
    </row>
    <row r="177" spans="2:15" s="379" customFormat="1" ht="16.5" hidden="1">
      <c r="B177" s="165"/>
      <c r="C177" s="158"/>
      <c r="D177" s="158"/>
      <c r="E177" s="158"/>
      <c r="F177" s="158"/>
      <c r="G177" s="158"/>
      <c r="H177" s="158"/>
      <c r="I177" s="158"/>
      <c r="J177" s="158"/>
      <c r="K177" s="158"/>
      <c r="L177" s="159"/>
      <c r="M177" s="158"/>
      <c r="N177" s="158"/>
      <c r="O177" s="158"/>
    </row>
    <row r="178" spans="2:15" s="379" customFormat="1" ht="16.5" hidden="1">
      <c r="B178" s="165"/>
      <c r="C178" s="158"/>
      <c r="D178" s="158"/>
      <c r="E178" s="158"/>
      <c r="F178" s="158"/>
      <c r="G178" s="158"/>
      <c r="H178" s="158"/>
      <c r="I178" s="158"/>
      <c r="J178" s="158"/>
      <c r="K178" s="158"/>
      <c r="L178" s="159"/>
      <c r="M178" s="158"/>
      <c r="N178" s="158"/>
      <c r="O178" s="158"/>
    </row>
    <row r="179" spans="2:15" s="379" customFormat="1" ht="16.5" hidden="1">
      <c r="B179" s="165"/>
      <c r="C179" s="158"/>
      <c r="D179" s="158"/>
      <c r="E179" s="158"/>
      <c r="F179" s="158"/>
      <c r="G179" s="158"/>
      <c r="H179" s="158"/>
      <c r="I179" s="158"/>
      <c r="J179" s="158"/>
      <c r="K179" s="158"/>
      <c r="L179" s="159"/>
      <c r="M179" s="158"/>
      <c r="N179" s="158"/>
      <c r="O179" s="158"/>
    </row>
    <row r="180" spans="2:15" s="379" customFormat="1" ht="16.5" hidden="1">
      <c r="B180" s="165"/>
      <c r="C180" s="158"/>
      <c r="D180" s="158"/>
      <c r="E180" s="158"/>
      <c r="F180" s="158"/>
      <c r="G180" s="158"/>
      <c r="H180" s="158"/>
      <c r="I180" s="158"/>
      <c r="J180" s="158"/>
      <c r="K180" s="158"/>
      <c r="L180" s="159"/>
      <c r="M180" s="158"/>
      <c r="N180" s="158"/>
      <c r="O180" s="158"/>
    </row>
    <row r="181" spans="2:15" s="379" customFormat="1" ht="16.5" hidden="1">
      <c r="B181" s="165"/>
      <c r="C181" s="158"/>
      <c r="D181" s="158"/>
      <c r="E181" s="158"/>
      <c r="F181" s="158"/>
      <c r="G181" s="158"/>
      <c r="H181" s="158"/>
      <c r="I181" s="158"/>
      <c r="J181" s="158"/>
      <c r="K181" s="158"/>
      <c r="L181" s="159"/>
      <c r="M181" s="158"/>
      <c r="N181" s="158"/>
      <c r="O181" s="158"/>
    </row>
    <row r="182" spans="2:15" s="379" customFormat="1" ht="16.5" hidden="1">
      <c r="B182" s="165"/>
      <c r="C182" s="158"/>
      <c r="D182" s="158"/>
      <c r="E182" s="158"/>
      <c r="F182" s="158"/>
      <c r="G182" s="158"/>
      <c r="H182" s="158"/>
      <c r="I182" s="158"/>
      <c r="J182" s="158"/>
      <c r="K182" s="158"/>
      <c r="L182" s="159"/>
      <c r="M182" s="158"/>
      <c r="N182" s="158"/>
      <c r="O182" s="158"/>
    </row>
    <row r="183" spans="2:15" s="379" customFormat="1" ht="16.5" hidden="1">
      <c r="B183" s="165"/>
      <c r="C183" s="158"/>
      <c r="D183" s="158"/>
      <c r="E183" s="158"/>
      <c r="F183" s="158"/>
      <c r="G183" s="158"/>
      <c r="H183" s="158"/>
      <c r="I183" s="158"/>
      <c r="J183" s="158"/>
      <c r="K183" s="158"/>
      <c r="L183" s="159"/>
      <c r="M183" s="158"/>
      <c r="N183" s="158"/>
      <c r="O183" s="158"/>
    </row>
    <row r="184" spans="2:15" s="379" customFormat="1" ht="16.5" hidden="1">
      <c r="B184" s="165"/>
      <c r="C184" s="158"/>
      <c r="D184" s="158"/>
      <c r="E184" s="158"/>
      <c r="F184" s="158"/>
      <c r="G184" s="158"/>
      <c r="H184" s="158"/>
      <c r="I184" s="158"/>
      <c r="J184" s="158"/>
      <c r="K184" s="158"/>
      <c r="L184" s="159"/>
      <c r="M184" s="158"/>
      <c r="N184" s="158"/>
      <c r="O184" s="158"/>
    </row>
    <row r="185" spans="2:15" s="379" customFormat="1" ht="16.5" hidden="1">
      <c r="B185" s="165"/>
      <c r="C185" s="158"/>
      <c r="D185" s="158"/>
      <c r="E185" s="158"/>
      <c r="F185" s="158"/>
      <c r="G185" s="158"/>
      <c r="H185" s="158"/>
      <c r="I185" s="158"/>
      <c r="J185" s="158"/>
      <c r="K185" s="158"/>
      <c r="L185" s="159"/>
      <c r="M185" s="158"/>
      <c r="N185" s="158"/>
      <c r="O185" s="158"/>
    </row>
    <row r="186" spans="2:15" s="379" customFormat="1" ht="16.5" hidden="1">
      <c r="B186" s="165"/>
      <c r="C186" s="158"/>
      <c r="D186" s="158"/>
      <c r="E186" s="158"/>
      <c r="F186" s="158"/>
      <c r="G186" s="158"/>
      <c r="H186" s="158"/>
      <c r="I186" s="158"/>
      <c r="J186" s="158"/>
      <c r="K186" s="158"/>
      <c r="L186" s="159"/>
      <c r="M186" s="158"/>
      <c r="N186" s="158"/>
      <c r="O186" s="158"/>
    </row>
    <row r="187" spans="2:15" s="379" customFormat="1" ht="16.5" hidden="1">
      <c r="B187" s="165"/>
      <c r="C187" s="158"/>
      <c r="D187" s="158"/>
      <c r="E187" s="158"/>
      <c r="F187" s="158"/>
      <c r="G187" s="158"/>
      <c r="H187" s="158"/>
      <c r="I187" s="158"/>
      <c r="J187" s="158"/>
      <c r="K187" s="158"/>
      <c r="L187" s="159"/>
      <c r="M187" s="158"/>
      <c r="N187" s="158"/>
      <c r="O187" s="158"/>
    </row>
    <row r="188" spans="2:15" s="379" customFormat="1" ht="16.5" hidden="1">
      <c r="B188" s="165"/>
      <c r="C188" s="158"/>
      <c r="D188" s="158"/>
      <c r="E188" s="158"/>
      <c r="F188" s="158"/>
      <c r="G188" s="158"/>
      <c r="H188" s="158"/>
      <c r="I188" s="158"/>
      <c r="J188" s="158"/>
      <c r="K188" s="158"/>
      <c r="L188" s="159"/>
      <c r="M188" s="158"/>
      <c r="N188" s="158"/>
      <c r="O188" s="158"/>
    </row>
    <row r="189" spans="2:15" s="379" customFormat="1" ht="16.5" hidden="1">
      <c r="B189" s="165"/>
      <c r="C189" s="158"/>
      <c r="D189" s="158"/>
      <c r="E189" s="158"/>
      <c r="F189" s="158"/>
      <c r="G189" s="158"/>
      <c r="H189" s="158"/>
      <c r="I189" s="158"/>
      <c r="J189" s="158"/>
      <c r="K189" s="158"/>
      <c r="L189" s="159"/>
      <c r="M189" s="158"/>
      <c r="N189" s="158"/>
      <c r="O189" s="158"/>
    </row>
    <row r="190" spans="2:15" s="379" customFormat="1" ht="16.5" hidden="1">
      <c r="B190" s="165"/>
      <c r="C190" s="158"/>
      <c r="D190" s="158"/>
      <c r="E190" s="158"/>
      <c r="F190" s="158"/>
      <c r="G190" s="158"/>
      <c r="H190" s="158"/>
      <c r="I190" s="158"/>
      <c r="J190" s="158"/>
      <c r="K190" s="158"/>
      <c r="L190" s="159"/>
      <c r="M190" s="158"/>
      <c r="N190" s="158"/>
      <c r="O190" s="158"/>
    </row>
    <row r="191" spans="2:15" s="379" customFormat="1" ht="16.5" hidden="1">
      <c r="B191" s="165"/>
      <c r="C191" s="158"/>
      <c r="D191" s="158"/>
      <c r="E191" s="158"/>
      <c r="F191" s="158"/>
      <c r="G191" s="158"/>
      <c r="H191" s="158"/>
      <c r="I191" s="158"/>
      <c r="J191" s="158"/>
      <c r="K191" s="158"/>
      <c r="L191" s="159"/>
      <c r="M191" s="158"/>
      <c r="N191" s="158"/>
      <c r="O191" s="158"/>
    </row>
    <row r="192" spans="2:15" s="379" customFormat="1" ht="16.5" hidden="1">
      <c r="B192" s="165"/>
      <c r="C192" s="158"/>
      <c r="D192" s="158"/>
      <c r="E192" s="158"/>
      <c r="F192" s="158"/>
      <c r="G192" s="158"/>
      <c r="H192" s="158"/>
      <c r="I192" s="158"/>
      <c r="J192" s="158"/>
      <c r="K192" s="158"/>
      <c r="L192" s="159"/>
      <c r="M192" s="158"/>
      <c r="N192" s="158"/>
      <c r="O192" s="158"/>
    </row>
    <row r="193" spans="2:15" s="379" customFormat="1" ht="16.5" hidden="1">
      <c r="B193" s="165"/>
      <c r="C193" s="158"/>
      <c r="D193" s="158"/>
      <c r="E193" s="158"/>
      <c r="F193" s="158"/>
      <c r="G193" s="158"/>
      <c r="H193" s="158"/>
      <c r="I193" s="158"/>
      <c r="J193" s="158"/>
      <c r="K193" s="158"/>
      <c r="L193" s="159"/>
      <c r="M193" s="158"/>
      <c r="N193" s="158"/>
      <c r="O193" s="158"/>
    </row>
    <row r="194" spans="2:15" s="379" customFormat="1" ht="16.5" hidden="1">
      <c r="B194" s="165"/>
      <c r="C194" s="158"/>
      <c r="D194" s="158"/>
      <c r="E194" s="158"/>
      <c r="F194" s="158"/>
      <c r="G194" s="158"/>
      <c r="H194" s="158"/>
      <c r="I194" s="158"/>
      <c r="J194" s="158"/>
      <c r="K194" s="158"/>
      <c r="L194" s="159"/>
      <c r="M194" s="158"/>
      <c r="N194" s="158"/>
      <c r="O194" s="158"/>
    </row>
    <row r="195" spans="2:15" s="379" customFormat="1" ht="16.5" hidden="1">
      <c r="B195" s="165"/>
      <c r="C195" s="158"/>
      <c r="D195" s="158"/>
      <c r="E195" s="158"/>
      <c r="F195" s="158"/>
      <c r="G195" s="158"/>
      <c r="H195" s="158"/>
      <c r="I195" s="158"/>
      <c r="J195" s="158"/>
      <c r="K195" s="158"/>
      <c r="L195" s="159"/>
      <c r="M195" s="158"/>
      <c r="N195" s="158"/>
      <c r="O195" s="158"/>
    </row>
    <row r="196" spans="2:15" s="379" customFormat="1" ht="16.5" hidden="1">
      <c r="B196" s="165"/>
      <c r="C196" s="158"/>
      <c r="D196" s="158"/>
      <c r="E196" s="158"/>
      <c r="F196" s="158"/>
      <c r="G196" s="158"/>
      <c r="H196" s="158"/>
      <c r="I196" s="158"/>
      <c r="J196" s="158"/>
      <c r="K196" s="158"/>
      <c r="L196" s="159"/>
      <c r="M196" s="158"/>
      <c r="N196" s="158"/>
      <c r="O196" s="158"/>
    </row>
    <row r="197" spans="2:15" s="379" customFormat="1" ht="16.5" hidden="1">
      <c r="B197" s="165"/>
      <c r="C197" s="158"/>
      <c r="D197" s="158"/>
      <c r="E197" s="158"/>
      <c r="F197" s="158"/>
      <c r="G197" s="158"/>
      <c r="H197" s="158"/>
      <c r="I197" s="158"/>
      <c r="J197" s="158"/>
      <c r="K197" s="158"/>
      <c r="L197" s="159"/>
      <c r="M197" s="158"/>
      <c r="N197" s="158"/>
      <c r="O197" s="158"/>
    </row>
    <row r="198" spans="2:15" s="379" customFormat="1" ht="16.5" hidden="1">
      <c r="B198" s="165"/>
      <c r="C198" s="158"/>
      <c r="D198" s="158"/>
      <c r="E198" s="158"/>
      <c r="F198" s="158"/>
      <c r="G198" s="158"/>
      <c r="H198" s="158"/>
      <c r="I198" s="158"/>
      <c r="J198" s="158"/>
      <c r="K198" s="158"/>
      <c r="L198" s="159"/>
      <c r="M198" s="158"/>
      <c r="N198" s="158"/>
      <c r="O198" s="158"/>
    </row>
    <row r="199" spans="2:15" s="379" customFormat="1" ht="16.5" hidden="1">
      <c r="B199" s="165"/>
      <c r="C199" s="158"/>
      <c r="D199" s="158"/>
      <c r="E199" s="158"/>
      <c r="F199" s="158"/>
      <c r="G199" s="158"/>
      <c r="H199" s="158"/>
      <c r="I199" s="158"/>
      <c r="J199" s="158"/>
      <c r="K199" s="158"/>
      <c r="L199" s="159"/>
      <c r="M199" s="158"/>
      <c r="N199" s="158"/>
      <c r="O199" s="158"/>
    </row>
    <row r="200" spans="2:15" s="379" customFormat="1" ht="16.5" hidden="1">
      <c r="B200" s="165"/>
      <c r="C200" s="158"/>
      <c r="D200" s="158"/>
      <c r="E200" s="158"/>
      <c r="F200" s="158"/>
      <c r="G200" s="158"/>
      <c r="H200" s="158"/>
      <c r="I200" s="158"/>
      <c r="J200" s="158"/>
      <c r="K200" s="158"/>
      <c r="L200" s="159"/>
      <c r="M200" s="158"/>
      <c r="N200" s="158"/>
      <c r="O200" s="158"/>
    </row>
    <row r="201" spans="2:15" s="379" customFormat="1" ht="16.5" hidden="1">
      <c r="B201" s="165"/>
      <c r="C201" s="158"/>
      <c r="D201" s="158"/>
      <c r="E201" s="158"/>
      <c r="F201" s="158"/>
      <c r="G201" s="158"/>
      <c r="H201" s="158"/>
      <c r="I201" s="158"/>
      <c r="J201" s="158"/>
      <c r="K201" s="158"/>
      <c r="L201" s="159"/>
      <c r="M201" s="158"/>
      <c r="N201" s="158"/>
      <c r="O201" s="158"/>
    </row>
    <row r="202" spans="2:15" s="379" customFormat="1" ht="16.5" hidden="1">
      <c r="B202" s="165"/>
      <c r="C202" s="158"/>
      <c r="D202" s="158"/>
      <c r="E202" s="158"/>
      <c r="F202" s="158"/>
      <c r="G202" s="158"/>
      <c r="H202" s="158"/>
      <c r="I202" s="158"/>
      <c r="J202" s="158"/>
      <c r="K202" s="158"/>
      <c r="L202" s="159"/>
      <c r="M202" s="158"/>
      <c r="N202" s="158"/>
      <c r="O202" s="158"/>
    </row>
    <row r="203" spans="2:15" s="379" customFormat="1" ht="16.5" hidden="1">
      <c r="B203" s="165"/>
      <c r="C203" s="158"/>
      <c r="D203" s="158"/>
      <c r="E203" s="158"/>
      <c r="F203" s="158"/>
      <c r="G203" s="158"/>
      <c r="H203" s="158"/>
      <c r="I203" s="158"/>
      <c r="J203" s="158"/>
      <c r="K203" s="158"/>
      <c r="L203" s="159"/>
      <c r="M203" s="158"/>
      <c r="N203" s="158"/>
      <c r="O203" s="158"/>
    </row>
    <row r="204" spans="2:15" s="379" customFormat="1" ht="16.5" hidden="1">
      <c r="B204" s="165"/>
      <c r="C204" s="158"/>
      <c r="D204" s="158"/>
      <c r="E204" s="158"/>
      <c r="F204" s="158"/>
      <c r="G204" s="158"/>
      <c r="H204" s="158"/>
      <c r="I204" s="158"/>
      <c r="J204" s="158"/>
      <c r="K204" s="158"/>
      <c r="L204" s="159"/>
      <c r="M204" s="158"/>
      <c r="N204" s="158"/>
      <c r="O204" s="158"/>
    </row>
    <row r="205" spans="2:15" s="379" customFormat="1" ht="16.5" hidden="1">
      <c r="B205" s="165"/>
      <c r="C205" s="158"/>
      <c r="D205" s="158"/>
      <c r="E205" s="158"/>
      <c r="F205" s="158"/>
      <c r="G205" s="158"/>
      <c r="H205" s="158"/>
      <c r="I205" s="158"/>
      <c r="J205" s="158"/>
      <c r="K205" s="158"/>
      <c r="L205" s="159"/>
      <c r="M205" s="158"/>
      <c r="N205" s="158"/>
      <c r="O205" s="158"/>
    </row>
    <row r="206" spans="2:15" s="379" customFormat="1" ht="16.5" hidden="1">
      <c r="B206" s="165"/>
      <c r="C206" s="158"/>
      <c r="D206" s="158"/>
      <c r="E206" s="158"/>
      <c r="F206" s="158"/>
      <c r="G206" s="158"/>
      <c r="H206" s="158"/>
      <c r="I206" s="158"/>
      <c r="J206" s="158"/>
      <c r="K206" s="158"/>
      <c r="L206" s="159"/>
      <c r="M206" s="158"/>
      <c r="N206" s="158"/>
      <c r="O206" s="158"/>
    </row>
    <row r="207" spans="2:15" s="379" customFormat="1" ht="16.5" hidden="1">
      <c r="B207" s="165"/>
      <c r="C207" s="158"/>
      <c r="D207" s="158"/>
      <c r="E207" s="158"/>
      <c r="F207" s="158"/>
      <c r="G207" s="158"/>
      <c r="H207" s="158"/>
      <c r="I207" s="158"/>
      <c r="J207" s="158"/>
      <c r="K207" s="158"/>
      <c r="L207" s="159"/>
      <c r="M207" s="158"/>
      <c r="N207" s="158"/>
      <c r="O207" s="158"/>
    </row>
    <row r="208" spans="2:15" s="379" customFormat="1" ht="16.5" hidden="1">
      <c r="B208" s="165"/>
      <c r="C208" s="158"/>
      <c r="D208" s="158"/>
      <c r="E208" s="158"/>
      <c r="F208" s="158"/>
      <c r="G208" s="158"/>
      <c r="H208" s="158"/>
      <c r="I208" s="158"/>
      <c r="J208" s="158"/>
      <c r="K208" s="158"/>
      <c r="L208" s="159"/>
      <c r="M208" s="158"/>
      <c r="N208" s="158"/>
      <c r="O208" s="158"/>
    </row>
    <row r="209" spans="2:15" s="379" customFormat="1" ht="16.5" hidden="1">
      <c r="B209" s="165"/>
      <c r="C209" s="158"/>
      <c r="D209" s="158"/>
      <c r="E209" s="158"/>
      <c r="F209" s="158"/>
      <c r="G209" s="158"/>
      <c r="H209" s="158"/>
      <c r="I209" s="158"/>
      <c r="J209" s="158"/>
      <c r="K209" s="158"/>
      <c r="L209" s="159"/>
      <c r="M209" s="158"/>
      <c r="N209" s="158"/>
      <c r="O209" s="158"/>
    </row>
    <row r="210" spans="2:15" s="379" customFormat="1" ht="16.5" hidden="1">
      <c r="B210" s="165"/>
      <c r="C210" s="158"/>
      <c r="D210" s="158"/>
      <c r="E210" s="158"/>
      <c r="F210" s="158"/>
      <c r="G210" s="158"/>
      <c r="H210" s="158"/>
      <c r="I210" s="158"/>
      <c r="J210" s="158"/>
      <c r="K210" s="158"/>
      <c r="L210" s="159"/>
      <c r="M210" s="158"/>
      <c r="N210" s="158"/>
      <c r="O210" s="158"/>
    </row>
    <row r="211" spans="2:15" s="379" customFormat="1" ht="16.5" hidden="1">
      <c r="B211" s="165"/>
      <c r="C211" s="158"/>
      <c r="D211" s="158"/>
      <c r="E211" s="158"/>
      <c r="F211" s="158"/>
      <c r="G211" s="158"/>
      <c r="H211" s="158"/>
      <c r="I211" s="158"/>
      <c r="J211" s="158"/>
      <c r="K211" s="158"/>
      <c r="L211" s="159"/>
      <c r="M211" s="158"/>
      <c r="N211" s="158"/>
      <c r="O211" s="158"/>
    </row>
    <row r="212" spans="2:15" s="379" customFormat="1" ht="16.5" hidden="1">
      <c r="B212" s="165"/>
      <c r="C212" s="158"/>
      <c r="D212" s="158"/>
      <c r="E212" s="158"/>
      <c r="F212" s="158"/>
      <c r="G212" s="158"/>
      <c r="H212" s="158"/>
      <c r="I212" s="158"/>
      <c r="J212" s="158"/>
      <c r="K212" s="158"/>
      <c r="L212" s="159"/>
      <c r="M212" s="158"/>
      <c r="N212" s="158"/>
      <c r="O212" s="158"/>
    </row>
    <row r="213" spans="2:15" s="379" customFormat="1" ht="16.5" hidden="1">
      <c r="B213" s="165"/>
      <c r="C213" s="158"/>
      <c r="D213" s="158"/>
      <c r="E213" s="158"/>
      <c r="F213" s="158"/>
      <c r="G213" s="158"/>
      <c r="H213" s="158"/>
      <c r="I213" s="158"/>
      <c r="J213" s="158"/>
      <c r="K213" s="158"/>
      <c r="L213" s="159"/>
      <c r="M213" s="158"/>
      <c r="N213" s="158"/>
      <c r="O213" s="158"/>
    </row>
    <row r="214" spans="2:15" s="379" customFormat="1" ht="16.5" hidden="1">
      <c r="B214" s="165"/>
      <c r="C214" s="158"/>
      <c r="D214" s="158"/>
      <c r="E214" s="158"/>
      <c r="F214" s="158"/>
      <c r="G214" s="158"/>
      <c r="H214" s="158"/>
      <c r="I214" s="158"/>
      <c r="J214" s="158"/>
      <c r="K214" s="158"/>
      <c r="L214" s="159"/>
      <c r="M214" s="158"/>
      <c r="N214" s="158"/>
      <c r="O214" s="158"/>
    </row>
    <row r="215" spans="2:15" s="379" customFormat="1" ht="16.5" hidden="1">
      <c r="B215" s="165"/>
      <c r="C215" s="158"/>
      <c r="D215" s="158"/>
      <c r="E215" s="158"/>
      <c r="F215" s="158"/>
      <c r="G215" s="158"/>
      <c r="H215" s="158"/>
      <c r="I215" s="158"/>
      <c r="J215" s="158"/>
      <c r="K215" s="158"/>
      <c r="L215" s="159"/>
      <c r="M215" s="158"/>
      <c r="N215" s="158"/>
      <c r="O215" s="158"/>
    </row>
    <row r="216" spans="2:15" s="379" customFormat="1" ht="16.5" hidden="1">
      <c r="B216" s="165"/>
      <c r="C216" s="158"/>
      <c r="D216" s="158"/>
      <c r="E216" s="158"/>
      <c r="F216" s="158"/>
      <c r="G216" s="158"/>
      <c r="H216" s="158"/>
      <c r="I216" s="158"/>
      <c r="J216" s="158"/>
      <c r="K216" s="158"/>
      <c r="L216" s="159"/>
      <c r="M216" s="158"/>
      <c r="N216" s="158"/>
      <c r="O216" s="158"/>
    </row>
    <row r="217" spans="2:15" s="379" customFormat="1" ht="16.5" hidden="1">
      <c r="B217" s="165"/>
      <c r="C217" s="158"/>
      <c r="D217" s="158"/>
      <c r="E217" s="158"/>
      <c r="F217" s="158"/>
      <c r="G217" s="158"/>
      <c r="H217" s="158"/>
      <c r="I217" s="158"/>
      <c r="J217" s="158"/>
      <c r="K217" s="158"/>
      <c r="L217" s="159"/>
      <c r="M217" s="158"/>
      <c r="N217" s="158"/>
      <c r="O217" s="158"/>
    </row>
    <row r="218" spans="2:15" s="379" customFormat="1" ht="16.5" hidden="1">
      <c r="B218" s="165"/>
      <c r="C218" s="158"/>
      <c r="D218" s="158"/>
      <c r="E218" s="158"/>
      <c r="F218" s="158"/>
      <c r="G218" s="158"/>
      <c r="H218" s="158"/>
      <c r="I218" s="158"/>
      <c r="J218" s="158"/>
      <c r="K218" s="158"/>
      <c r="L218" s="159"/>
      <c r="M218" s="158"/>
      <c r="N218" s="158"/>
      <c r="O218" s="158"/>
    </row>
    <row r="219" spans="2:15" s="379" customFormat="1" ht="16.5" hidden="1">
      <c r="B219" s="165"/>
      <c r="C219" s="158"/>
      <c r="D219" s="158"/>
      <c r="E219" s="158"/>
      <c r="F219" s="158"/>
      <c r="G219" s="158"/>
      <c r="H219" s="158"/>
      <c r="I219" s="158"/>
      <c r="J219" s="158"/>
      <c r="K219" s="158"/>
      <c r="L219" s="159"/>
      <c r="M219" s="158"/>
      <c r="N219" s="158"/>
      <c r="O219" s="158"/>
    </row>
    <row r="220" spans="2:15" s="379" customFormat="1" ht="16.5" hidden="1">
      <c r="B220" s="165"/>
      <c r="C220" s="158"/>
      <c r="D220" s="158"/>
      <c r="E220" s="158"/>
      <c r="F220" s="158"/>
      <c r="G220" s="158"/>
      <c r="H220" s="158"/>
      <c r="I220" s="158"/>
      <c r="J220" s="158"/>
      <c r="K220" s="158"/>
      <c r="L220" s="159"/>
      <c r="M220" s="158"/>
      <c r="N220" s="158"/>
      <c r="O220" s="158"/>
    </row>
    <row r="221" spans="2:15" s="379" customFormat="1" ht="16.5" hidden="1">
      <c r="B221" s="165"/>
      <c r="C221" s="158"/>
      <c r="D221" s="158"/>
      <c r="E221" s="158"/>
      <c r="F221" s="158"/>
      <c r="G221" s="158"/>
      <c r="H221" s="158"/>
      <c r="I221" s="158"/>
      <c r="J221" s="158"/>
      <c r="K221" s="158"/>
      <c r="L221" s="159"/>
      <c r="M221" s="158"/>
      <c r="N221" s="158"/>
      <c r="O221" s="158"/>
    </row>
    <row r="222" spans="2:15" s="379" customFormat="1" ht="16.5" hidden="1">
      <c r="B222" s="165"/>
      <c r="C222" s="158"/>
      <c r="D222" s="158"/>
      <c r="E222" s="158"/>
      <c r="F222" s="158"/>
      <c r="G222" s="158"/>
      <c r="H222" s="158"/>
      <c r="I222" s="158"/>
      <c r="J222" s="158"/>
      <c r="K222" s="158"/>
      <c r="L222" s="159"/>
      <c r="M222" s="158"/>
      <c r="N222" s="158"/>
      <c r="O222" s="158"/>
    </row>
    <row r="223" spans="2:15" s="379" customFormat="1" ht="16.5" hidden="1">
      <c r="B223" s="165"/>
      <c r="C223" s="158"/>
      <c r="D223" s="158"/>
      <c r="E223" s="158"/>
      <c r="F223" s="158"/>
      <c r="G223" s="158"/>
      <c r="H223" s="158"/>
      <c r="I223" s="158"/>
      <c r="J223" s="158"/>
      <c r="K223" s="158"/>
      <c r="L223" s="159"/>
      <c r="M223" s="158"/>
      <c r="N223" s="158"/>
      <c r="O223" s="158"/>
    </row>
    <row r="224" spans="2:15" s="379" customFormat="1" ht="16.5" hidden="1">
      <c r="B224" s="165"/>
      <c r="C224" s="158"/>
      <c r="D224" s="158"/>
      <c r="E224" s="158"/>
      <c r="F224" s="158"/>
      <c r="G224" s="158"/>
      <c r="H224" s="158"/>
      <c r="I224" s="158"/>
      <c r="J224" s="158"/>
      <c r="K224" s="158"/>
      <c r="L224" s="159"/>
      <c r="M224" s="158"/>
      <c r="N224" s="158"/>
      <c r="O224" s="158"/>
    </row>
    <row r="225" spans="2:15" s="379" customFormat="1" ht="16.5" hidden="1">
      <c r="B225" s="165"/>
      <c r="C225" s="158"/>
      <c r="D225" s="158"/>
      <c r="E225" s="158"/>
      <c r="F225" s="158"/>
      <c r="G225" s="158"/>
      <c r="H225" s="158"/>
      <c r="I225" s="158"/>
      <c r="J225" s="158"/>
      <c r="K225" s="158"/>
      <c r="L225" s="159"/>
      <c r="M225" s="158"/>
      <c r="N225" s="158"/>
      <c r="O225" s="158"/>
    </row>
    <row r="226" spans="2:15" s="379" customFormat="1" ht="16.5" hidden="1">
      <c r="B226" s="165"/>
      <c r="C226" s="158"/>
      <c r="D226" s="158"/>
      <c r="E226" s="158"/>
      <c r="F226" s="158"/>
      <c r="G226" s="158"/>
      <c r="H226" s="158"/>
      <c r="I226" s="158"/>
      <c r="J226" s="158"/>
      <c r="K226" s="158"/>
      <c r="L226" s="159"/>
      <c r="M226" s="158"/>
      <c r="N226" s="158"/>
      <c r="O226" s="158"/>
    </row>
    <row r="227" spans="2:15" s="379" customFormat="1" ht="16.5" hidden="1">
      <c r="B227" s="165"/>
      <c r="C227" s="158"/>
      <c r="D227" s="158"/>
      <c r="E227" s="158"/>
      <c r="F227" s="158"/>
      <c r="G227" s="158"/>
      <c r="H227" s="158"/>
      <c r="I227" s="158"/>
      <c r="J227" s="158"/>
      <c r="K227" s="158"/>
      <c r="L227" s="159"/>
      <c r="M227" s="158"/>
      <c r="N227" s="158"/>
      <c r="O227" s="158"/>
    </row>
    <row r="228" spans="2:15" s="379" customFormat="1" ht="16.5" hidden="1">
      <c r="B228" s="165"/>
      <c r="C228" s="158"/>
      <c r="D228" s="158"/>
      <c r="E228" s="158"/>
      <c r="F228" s="158"/>
      <c r="G228" s="158"/>
      <c r="H228" s="158"/>
      <c r="I228" s="158"/>
      <c r="J228" s="158"/>
      <c r="K228" s="158"/>
      <c r="L228" s="159"/>
      <c r="M228" s="158"/>
      <c r="N228" s="158"/>
      <c r="O228" s="158"/>
    </row>
    <row r="229" spans="2:15" s="379" customFormat="1" ht="16.5" hidden="1">
      <c r="B229" s="165"/>
      <c r="C229" s="158"/>
      <c r="D229" s="158"/>
      <c r="E229" s="158"/>
      <c r="F229" s="158"/>
      <c r="G229" s="158"/>
      <c r="H229" s="158"/>
      <c r="I229" s="158"/>
      <c r="J229" s="158"/>
      <c r="K229" s="158"/>
      <c r="L229" s="159"/>
      <c r="M229" s="158"/>
      <c r="N229" s="158"/>
      <c r="O229" s="158"/>
    </row>
    <row r="230" spans="2:15" s="379" customFormat="1" ht="16.5" hidden="1">
      <c r="B230" s="165"/>
      <c r="C230" s="158"/>
      <c r="D230" s="158"/>
      <c r="E230" s="158"/>
      <c r="F230" s="158"/>
      <c r="G230" s="158"/>
      <c r="H230" s="158"/>
      <c r="I230" s="158"/>
      <c r="J230" s="158"/>
      <c r="K230" s="158"/>
      <c r="L230" s="159"/>
      <c r="M230" s="158"/>
      <c r="N230" s="158"/>
      <c r="O230" s="158"/>
    </row>
    <row r="231" spans="2:15" s="379" customFormat="1" ht="16.5" hidden="1">
      <c r="B231" s="165"/>
      <c r="C231" s="158"/>
      <c r="D231" s="158"/>
      <c r="E231" s="158"/>
      <c r="F231" s="158"/>
      <c r="G231" s="158"/>
      <c r="H231" s="158"/>
      <c r="I231" s="158"/>
      <c r="J231" s="158"/>
      <c r="K231" s="158"/>
      <c r="L231" s="159"/>
      <c r="M231" s="158"/>
      <c r="N231" s="158"/>
      <c r="O231" s="158"/>
    </row>
    <row r="232" spans="2:15" s="379" customFormat="1" ht="16.5" hidden="1">
      <c r="B232" s="165"/>
      <c r="C232" s="158"/>
      <c r="D232" s="158"/>
      <c r="E232" s="158"/>
      <c r="F232" s="158"/>
      <c r="G232" s="158"/>
      <c r="H232" s="158"/>
      <c r="I232" s="158"/>
      <c r="J232" s="158"/>
      <c r="K232" s="158"/>
      <c r="L232" s="159"/>
      <c r="M232" s="158"/>
      <c r="N232" s="158"/>
      <c r="O232" s="158"/>
    </row>
    <row r="233" spans="2:15" s="379" customFormat="1" ht="16.5" hidden="1">
      <c r="B233" s="165"/>
      <c r="C233" s="158"/>
      <c r="D233" s="158"/>
      <c r="E233" s="158"/>
      <c r="F233" s="158"/>
      <c r="G233" s="158"/>
      <c r="H233" s="158"/>
      <c r="I233" s="158"/>
      <c r="J233" s="158"/>
      <c r="K233" s="158"/>
      <c r="L233" s="159"/>
      <c r="M233" s="158"/>
      <c r="N233" s="158"/>
      <c r="O233" s="158"/>
    </row>
    <row r="234" spans="2:15" s="379" customFormat="1" ht="16.5" hidden="1">
      <c r="B234" s="165"/>
      <c r="C234" s="158"/>
      <c r="D234" s="158"/>
      <c r="E234" s="158"/>
      <c r="F234" s="158"/>
      <c r="G234" s="158"/>
      <c r="H234" s="158"/>
      <c r="I234" s="158"/>
      <c r="J234" s="158"/>
      <c r="K234" s="158"/>
      <c r="L234" s="159"/>
      <c r="M234" s="158"/>
      <c r="N234" s="158"/>
      <c r="O234" s="158"/>
    </row>
    <row r="235" spans="2:15" s="379" customFormat="1" ht="16.5" hidden="1">
      <c r="B235" s="165"/>
      <c r="C235" s="158"/>
      <c r="D235" s="158"/>
      <c r="E235" s="158"/>
      <c r="F235" s="158"/>
      <c r="G235" s="158"/>
      <c r="H235" s="158"/>
      <c r="I235" s="158"/>
      <c r="J235" s="158"/>
      <c r="K235" s="158"/>
      <c r="L235" s="159"/>
      <c r="M235" s="158"/>
      <c r="N235" s="158"/>
      <c r="O235" s="158"/>
    </row>
    <row r="236" spans="2:15" s="379" customFormat="1" ht="16.5" hidden="1">
      <c r="B236" s="165"/>
      <c r="C236" s="158"/>
      <c r="D236" s="158"/>
      <c r="E236" s="158"/>
      <c r="F236" s="158"/>
      <c r="G236" s="158"/>
      <c r="H236" s="158"/>
      <c r="I236" s="158"/>
      <c r="J236" s="158"/>
      <c r="K236" s="158"/>
      <c r="L236" s="159"/>
      <c r="M236" s="158"/>
      <c r="N236" s="158"/>
      <c r="O236" s="158"/>
    </row>
    <row r="237" spans="2:15" s="379" customFormat="1" ht="16.5" hidden="1">
      <c r="B237" s="165"/>
      <c r="C237" s="158"/>
      <c r="D237" s="158"/>
      <c r="E237" s="158"/>
      <c r="F237" s="158"/>
      <c r="G237" s="158"/>
      <c r="H237" s="158"/>
      <c r="I237" s="158"/>
      <c r="J237" s="158"/>
      <c r="K237" s="158"/>
      <c r="L237" s="159"/>
      <c r="M237" s="158"/>
      <c r="N237" s="158"/>
      <c r="O237" s="158"/>
    </row>
    <row r="238" spans="2:15" s="379" customFormat="1" ht="16.5" hidden="1">
      <c r="B238" s="165"/>
      <c r="C238" s="158"/>
      <c r="D238" s="158"/>
      <c r="E238" s="158"/>
      <c r="F238" s="158"/>
      <c r="G238" s="158"/>
      <c r="H238" s="158"/>
      <c r="I238" s="158"/>
      <c r="J238" s="158"/>
      <c r="K238" s="158"/>
      <c r="L238" s="159"/>
      <c r="M238" s="158"/>
      <c r="N238" s="158"/>
      <c r="O238" s="158"/>
    </row>
    <row r="239" spans="2:15" s="379" customFormat="1" ht="16.5" hidden="1">
      <c r="B239" s="165"/>
      <c r="C239" s="158"/>
      <c r="D239" s="158"/>
      <c r="E239" s="158"/>
      <c r="F239" s="158"/>
      <c r="G239" s="158"/>
      <c r="H239" s="158"/>
      <c r="I239" s="158"/>
      <c r="J239" s="158"/>
      <c r="K239" s="158"/>
      <c r="L239" s="159"/>
      <c r="M239" s="158"/>
      <c r="N239" s="158"/>
      <c r="O239" s="158"/>
    </row>
    <row r="240" spans="2:15" s="379" customFormat="1" ht="16.5" hidden="1">
      <c r="B240" s="165"/>
      <c r="C240" s="158"/>
      <c r="D240" s="158"/>
      <c r="E240" s="158"/>
      <c r="F240" s="158"/>
      <c r="G240" s="158"/>
      <c r="H240" s="158"/>
      <c r="I240" s="158"/>
      <c r="J240" s="158"/>
      <c r="K240" s="158"/>
      <c r="L240" s="159"/>
      <c r="M240" s="158"/>
      <c r="N240" s="158"/>
      <c r="O240" s="158"/>
    </row>
    <row r="241" spans="2:15" s="379" customFormat="1" ht="16.5" hidden="1">
      <c r="B241" s="165"/>
      <c r="C241" s="158"/>
      <c r="D241" s="158"/>
      <c r="E241" s="158"/>
      <c r="F241" s="158"/>
      <c r="G241" s="158"/>
      <c r="H241" s="158"/>
      <c r="I241" s="158"/>
      <c r="J241" s="158"/>
      <c r="K241" s="158"/>
      <c r="L241" s="159"/>
      <c r="M241" s="158"/>
      <c r="N241" s="158"/>
      <c r="O241" s="158"/>
    </row>
    <row r="242" spans="2:15" s="379" customFormat="1" ht="16.5" hidden="1">
      <c r="B242" s="165"/>
      <c r="C242" s="158"/>
      <c r="D242" s="158"/>
      <c r="E242" s="158"/>
      <c r="F242" s="158"/>
      <c r="G242" s="158"/>
      <c r="H242" s="158"/>
      <c r="I242" s="158"/>
      <c r="J242" s="158"/>
      <c r="K242" s="158"/>
      <c r="L242" s="159"/>
      <c r="M242" s="158"/>
      <c r="N242" s="158"/>
      <c r="O242" s="158"/>
    </row>
    <row r="243" spans="2:15" s="379" customFormat="1" ht="16.5" hidden="1">
      <c r="B243" s="165"/>
      <c r="C243" s="158"/>
      <c r="D243" s="158"/>
      <c r="E243" s="158"/>
      <c r="F243" s="158"/>
      <c r="G243" s="158"/>
      <c r="H243" s="158"/>
      <c r="I243" s="158"/>
      <c r="J243" s="158"/>
      <c r="K243" s="158"/>
      <c r="L243" s="159"/>
      <c r="M243" s="158"/>
      <c r="N243" s="158"/>
      <c r="O243" s="158"/>
    </row>
    <row r="244" spans="2:15" s="379" customFormat="1" ht="16.5" hidden="1">
      <c r="B244" s="165"/>
      <c r="C244" s="158"/>
      <c r="D244" s="158"/>
      <c r="E244" s="158"/>
      <c r="F244" s="158"/>
      <c r="G244" s="158"/>
      <c r="H244" s="158"/>
      <c r="I244" s="158"/>
      <c r="J244" s="158"/>
      <c r="K244" s="158"/>
      <c r="L244" s="159"/>
      <c r="M244" s="158"/>
      <c r="N244" s="158"/>
      <c r="O244" s="158"/>
    </row>
    <row r="245" spans="2:15" s="379" customFormat="1" ht="16.5" hidden="1">
      <c r="B245" s="165"/>
      <c r="C245" s="158"/>
      <c r="D245" s="158"/>
      <c r="E245" s="158"/>
      <c r="F245" s="158"/>
      <c r="G245" s="158"/>
      <c r="H245" s="158"/>
      <c r="I245" s="158"/>
      <c r="J245" s="158"/>
      <c r="K245" s="158"/>
      <c r="L245" s="159"/>
      <c r="M245" s="158"/>
      <c r="N245" s="158"/>
      <c r="O245" s="158"/>
    </row>
    <row r="246" spans="2:15" s="379" customFormat="1" ht="16.5" hidden="1">
      <c r="B246" s="165"/>
      <c r="C246" s="158"/>
      <c r="D246" s="158"/>
      <c r="E246" s="158"/>
      <c r="F246" s="158"/>
      <c r="G246" s="158"/>
      <c r="H246" s="158"/>
      <c r="I246" s="158"/>
      <c r="J246" s="158"/>
      <c r="K246" s="158"/>
      <c r="L246" s="159"/>
      <c r="M246" s="158"/>
      <c r="N246" s="158"/>
      <c r="O246" s="158"/>
    </row>
    <row r="247" spans="2:15" s="379" customFormat="1" ht="16.5" hidden="1">
      <c r="B247" s="165"/>
      <c r="C247" s="158"/>
      <c r="D247" s="158"/>
      <c r="E247" s="158"/>
      <c r="F247" s="158"/>
      <c r="G247" s="158"/>
      <c r="H247" s="158"/>
      <c r="I247" s="158"/>
      <c r="J247" s="158"/>
      <c r="K247" s="158"/>
      <c r="L247" s="159"/>
      <c r="M247" s="158"/>
      <c r="N247" s="158"/>
      <c r="O247" s="158"/>
    </row>
    <row r="248" spans="2:15" s="379" customFormat="1" ht="16.5" hidden="1">
      <c r="B248" s="165"/>
      <c r="C248" s="158"/>
      <c r="D248" s="158"/>
      <c r="E248" s="158"/>
      <c r="F248" s="158"/>
      <c r="G248" s="158"/>
      <c r="H248" s="158"/>
      <c r="I248" s="158"/>
      <c r="J248" s="158"/>
      <c r="K248" s="158"/>
      <c r="L248" s="159"/>
      <c r="M248" s="158"/>
      <c r="N248" s="158"/>
      <c r="O248" s="158"/>
    </row>
    <row r="249" spans="2:15" s="379" customFormat="1" ht="16.5" hidden="1">
      <c r="B249" s="165"/>
      <c r="C249" s="158"/>
      <c r="D249" s="158"/>
      <c r="E249" s="158"/>
      <c r="F249" s="158"/>
      <c r="G249" s="158"/>
      <c r="H249" s="158"/>
      <c r="I249" s="158"/>
      <c r="J249" s="158"/>
      <c r="K249" s="158"/>
      <c r="L249" s="159"/>
      <c r="M249" s="158"/>
      <c r="N249" s="158"/>
      <c r="O249" s="158"/>
    </row>
    <row r="250" spans="2:15" s="379" customFormat="1" ht="16.5" hidden="1">
      <c r="B250" s="165"/>
      <c r="C250" s="158"/>
      <c r="D250" s="158"/>
      <c r="E250" s="158"/>
      <c r="F250" s="158"/>
      <c r="G250" s="158"/>
      <c r="H250" s="158"/>
      <c r="I250" s="158"/>
      <c r="J250" s="158"/>
      <c r="K250" s="158"/>
      <c r="L250" s="159"/>
      <c r="M250" s="158"/>
      <c r="N250" s="158"/>
      <c r="O250" s="158"/>
    </row>
    <row r="251" spans="2:15" s="379" customFormat="1" ht="16.5" hidden="1">
      <c r="B251" s="165"/>
      <c r="C251" s="158"/>
      <c r="D251" s="158"/>
      <c r="E251" s="158"/>
      <c r="F251" s="158"/>
      <c r="G251" s="158"/>
      <c r="H251" s="158"/>
      <c r="I251" s="158"/>
      <c r="J251" s="158"/>
      <c r="K251" s="158"/>
      <c r="L251" s="159"/>
      <c r="M251" s="158"/>
      <c r="N251" s="158"/>
      <c r="O251" s="158"/>
    </row>
    <row r="252" spans="2:15" s="379" customFormat="1" ht="16.5" hidden="1">
      <c r="B252" s="165"/>
      <c r="C252" s="158"/>
      <c r="D252" s="158"/>
      <c r="E252" s="158"/>
      <c r="F252" s="158"/>
      <c r="G252" s="158"/>
      <c r="H252" s="158"/>
      <c r="I252" s="158"/>
      <c r="J252" s="158"/>
      <c r="K252" s="158"/>
      <c r="L252" s="159"/>
      <c r="M252" s="158"/>
      <c r="N252" s="158"/>
      <c r="O252" s="158"/>
    </row>
    <row r="253" spans="2:15" s="379" customFormat="1" ht="16.5" hidden="1">
      <c r="B253" s="165"/>
      <c r="C253" s="158"/>
      <c r="D253" s="158"/>
      <c r="E253" s="158"/>
      <c r="F253" s="158"/>
      <c r="G253" s="158"/>
      <c r="H253" s="158"/>
      <c r="I253" s="158"/>
      <c r="J253" s="158"/>
      <c r="K253" s="158"/>
      <c r="L253" s="159"/>
      <c r="M253" s="158"/>
      <c r="N253" s="158"/>
      <c r="O253" s="158"/>
    </row>
    <row r="254" spans="2:15" s="379" customFormat="1" ht="16.5" hidden="1">
      <c r="B254" s="165"/>
      <c r="C254" s="158"/>
      <c r="D254" s="158"/>
      <c r="E254" s="158"/>
      <c r="F254" s="158"/>
      <c r="G254" s="158"/>
      <c r="H254" s="158"/>
      <c r="I254" s="158"/>
      <c r="J254" s="158"/>
      <c r="K254" s="158"/>
      <c r="L254" s="159"/>
      <c r="M254" s="158"/>
      <c r="N254" s="158"/>
      <c r="O254" s="158"/>
    </row>
    <row r="255" spans="2:15" s="379" customFormat="1" ht="16.5" hidden="1">
      <c r="B255" s="165"/>
      <c r="C255" s="158"/>
      <c r="D255" s="158"/>
      <c r="E255" s="158"/>
      <c r="F255" s="158"/>
      <c r="G255" s="158"/>
      <c r="H255" s="158"/>
      <c r="I255" s="158"/>
      <c r="J255" s="158"/>
      <c r="K255" s="158"/>
      <c r="L255" s="159"/>
      <c r="M255" s="158"/>
      <c r="N255" s="158"/>
      <c r="O255" s="158"/>
    </row>
    <row r="256" spans="2:15" s="379" customFormat="1" ht="16.5" hidden="1">
      <c r="B256" s="165"/>
      <c r="C256" s="158"/>
      <c r="D256" s="158"/>
      <c r="E256" s="158"/>
      <c r="F256" s="158"/>
      <c r="G256" s="158"/>
      <c r="H256" s="158"/>
      <c r="I256" s="158"/>
      <c r="J256" s="158"/>
      <c r="K256" s="158"/>
      <c r="L256" s="159"/>
      <c r="M256" s="158"/>
      <c r="N256" s="158"/>
      <c r="O256" s="158"/>
    </row>
    <row r="257" spans="2:15" s="379" customFormat="1" ht="16.5" hidden="1">
      <c r="B257" s="165"/>
      <c r="C257" s="158"/>
      <c r="D257" s="158"/>
      <c r="E257" s="158"/>
      <c r="F257" s="158"/>
      <c r="G257" s="158"/>
      <c r="H257" s="158"/>
      <c r="I257" s="158"/>
      <c r="J257" s="158"/>
      <c r="K257" s="158"/>
      <c r="L257" s="159"/>
      <c r="M257" s="158"/>
      <c r="N257" s="158"/>
      <c r="O257" s="158"/>
    </row>
    <row r="258" spans="2:15" s="379" customFormat="1" ht="16.5" hidden="1">
      <c r="B258" s="165"/>
      <c r="C258" s="158"/>
      <c r="D258" s="158"/>
      <c r="E258" s="158"/>
      <c r="F258" s="158"/>
      <c r="G258" s="158"/>
      <c r="H258" s="158"/>
      <c r="I258" s="158"/>
      <c r="J258" s="158"/>
      <c r="K258" s="158"/>
      <c r="L258" s="159"/>
      <c r="M258" s="158"/>
      <c r="N258" s="158"/>
      <c r="O258" s="158"/>
    </row>
    <row r="259" spans="2:15" s="379" customFormat="1" ht="16.5" hidden="1">
      <c r="B259" s="165"/>
      <c r="C259" s="158"/>
      <c r="D259" s="158"/>
      <c r="E259" s="158"/>
      <c r="F259" s="158"/>
      <c r="G259" s="158"/>
      <c r="H259" s="158"/>
      <c r="I259" s="158"/>
      <c r="J259" s="158"/>
      <c r="K259" s="158"/>
      <c r="L259" s="159"/>
      <c r="M259" s="158"/>
      <c r="N259" s="158"/>
      <c r="O259" s="158"/>
    </row>
    <row r="260" spans="2:15" s="379" customFormat="1" ht="16.5" hidden="1">
      <c r="B260" s="165"/>
      <c r="C260" s="158"/>
      <c r="D260" s="158"/>
      <c r="E260" s="158"/>
      <c r="F260" s="158"/>
      <c r="G260" s="158"/>
      <c r="H260" s="158"/>
      <c r="I260" s="158"/>
      <c r="J260" s="158"/>
      <c r="K260" s="158"/>
      <c r="L260" s="159"/>
      <c r="M260" s="158"/>
      <c r="N260" s="158"/>
      <c r="O260" s="158"/>
    </row>
    <row r="261" spans="2:15" s="379" customFormat="1" ht="16.5" hidden="1">
      <c r="B261" s="165"/>
      <c r="C261" s="158"/>
      <c r="D261" s="158"/>
      <c r="E261" s="158"/>
      <c r="F261" s="158"/>
      <c r="G261" s="158"/>
      <c r="H261" s="158"/>
      <c r="I261" s="158"/>
      <c r="J261" s="158"/>
      <c r="K261" s="158"/>
      <c r="L261" s="159"/>
      <c r="M261" s="158"/>
      <c r="N261" s="158"/>
      <c r="O261" s="158"/>
    </row>
    <row r="262" spans="2:15" s="379" customFormat="1" ht="16.5" hidden="1">
      <c r="B262" s="165"/>
      <c r="C262" s="158"/>
      <c r="D262" s="158"/>
      <c r="E262" s="158"/>
      <c r="F262" s="158"/>
      <c r="G262" s="158"/>
      <c r="H262" s="158"/>
      <c r="I262" s="158"/>
      <c r="J262" s="158"/>
      <c r="K262" s="158"/>
      <c r="L262" s="159"/>
      <c r="M262" s="158"/>
      <c r="N262" s="158"/>
      <c r="O262" s="158"/>
    </row>
    <row r="263" spans="2:15" s="379" customFormat="1" ht="16.5" hidden="1">
      <c r="B263" s="165"/>
      <c r="C263" s="158"/>
      <c r="D263" s="158"/>
      <c r="E263" s="158"/>
      <c r="F263" s="158"/>
      <c r="G263" s="158"/>
      <c r="H263" s="158"/>
      <c r="I263" s="158"/>
      <c r="J263" s="158"/>
      <c r="K263" s="158"/>
      <c r="L263" s="159"/>
      <c r="M263" s="158"/>
      <c r="N263" s="158"/>
      <c r="O263" s="158"/>
    </row>
    <row r="264" spans="2:15" s="379" customFormat="1" ht="16.5" hidden="1">
      <c r="B264" s="165"/>
      <c r="C264" s="158"/>
      <c r="D264" s="158"/>
      <c r="E264" s="158"/>
      <c r="F264" s="158"/>
      <c r="G264" s="158"/>
      <c r="H264" s="158"/>
      <c r="I264" s="158"/>
      <c r="J264" s="158"/>
      <c r="K264" s="158"/>
      <c r="L264" s="159"/>
      <c r="M264" s="158"/>
      <c r="N264" s="158"/>
      <c r="O264" s="158"/>
    </row>
    <row r="265" spans="2:15" s="379" customFormat="1" ht="16.5" hidden="1">
      <c r="B265" s="165"/>
      <c r="C265" s="158"/>
      <c r="D265" s="158"/>
      <c r="E265" s="158"/>
      <c r="F265" s="158"/>
      <c r="G265" s="158"/>
      <c r="H265" s="158"/>
      <c r="I265" s="158"/>
      <c r="J265" s="158"/>
      <c r="K265" s="158"/>
      <c r="L265" s="159"/>
      <c r="M265" s="158"/>
      <c r="N265" s="158"/>
      <c r="O265" s="158"/>
    </row>
    <row r="266" spans="2:15" s="379" customFormat="1" ht="16.5" hidden="1">
      <c r="B266" s="165"/>
      <c r="C266" s="158"/>
      <c r="D266" s="158"/>
      <c r="E266" s="158"/>
      <c r="F266" s="158"/>
      <c r="G266" s="158"/>
      <c r="H266" s="158"/>
      <c r="I266" s="158"/>
      <c r="J266" s="158"/>
      <c r="K266" s="158"/>
      <c r="L266" s="159"/>
      <c r="M266" s="158"/>
      <c r="N266" s="158"/>
      <c r="O266" s="158"/>
    </row>
    <row r="267" spans="2:15" s="379" customFormat="1" ht="16.5" hidden="1">
      <c r="B267" s="165"/>
      <c r="C267" s="158"/>
      <c r="D267" s="158"/>
      <c r="E267" s="158"/>
      <c r="F267" s="158"/>
      <c r="G267" s="158"/>
      <c r="H267" s="158"/>
      <c r="I267" s="158"/>
      <c r="J267" s="158"/>
      <c r="K267" s="158"/>
      <c r="L267" s="159"/>
      <c r="M267" s="158"/>
      <c r="N267" s="158"/>
      <c r="O267" s="158"/>
    </row>
    <row r="268" spans="2:15" s="379" customFormat="1" ht="16.5" hidden="1">
      <c r="B268" s="165"/>
      <c r="C268" s="158"/>
      <c r="D268" s="158"/>
      <c r="E268" s="158"/>
      <c r="F268" s="158"/>
      <c r="G268" s="158"/>
      <c r="H268" s="158"/>
      <c r="I268" s="158"/>
      <c r="J268" s="158"/>
      <c r="K268" s="158"/>
      <c r="L268" s="159"/>
      <c r="M268" s="158"/>
      <c r="N268" s="158"/>
      <c r="O268" s="158"/>
    </row>
    <row r="269" spans="2:15" s="379" customFormat="1" ht="16.5" hidden="1">
      <c r="B269" s="165"/>
      <c r="C269" s="158"/>
      <c r="D269" s="158"/>
      <c r="E269" s="158"/>
      <c r="F269" s="158"/>
      <c r="G269" s="158"/>
      <c r="H269" s="158"/>
      <c r="I269" s="158"/>
      <c r="J269" s="158"/>
      <c r="K269" s="158"/>
      <c r="L269" s="159"/>
      <c r="M269" s="158"/>
      <c r="N269" s="158"/>
      <c r="O269" s="158"/>
    </row>
    <row r="270" spans="2:15" s="379" customFormat="1" ht="16.5" hidden="1">
      <c r="B270" s="165"/>
      <c r="C270" s="158"/>
      <c r="D270" s="158"/>
      <c r="E270" s="158"/>
      <c r="F270" s="158"/>
      <c r="G270" s="158"/>
      <c r="H270" s="158"/>
      <c r="I270" s="158"/>
      <c r="J270" s="158"/>
      <c r="K270" s="158"/>
      <c r="L270" s="159"/>
      <c r="M270" s="158"/>
      <c r="N270" s="158"/>
      <c r="O270" s="158"/>
    </row>
    <row r="271" spans="2:15" s="379" customFormat="1" ht="16.5" hidden="1">
      <c r="B271" s="165"/>
      <c r="C271" s="158"/>
      <c r="D271" s="158"/>
      <c r="E271" s="158"/>
      <c r="F271" s="158"/>
      <c r="G271" s="158"/>
      <c r="H271" s="158"/>
      <c r="I271" s="158"/>
      <c r="J271" s="158"/>
      <c r="K271" s="158"/>
      <c r="L271" s="159"/>
      <c r="M271" s="158"/>
      <c r="N271" s="158"/>
      <c r="O271" s="158"/>
    </row>
    <row r="272" spans="2:15" s="379" customFormat="1" ht="16.5" hidden="1">
      <c r="B272" s="165"/>
      <c r="C272" s="158"/>
      <c r="D272" s="158"/>
      <c r="E272" s="158"/>
      <c r="F272" s="158"/>
      <c r="G272" s="158"/>
      <c r="H272" s="158"/>
      <c r="I272" s="158"/>
      <c r="J272" s="158"/>
      <c r="K272" s="158"/>
      <c r="L272" s="159"/>
      <c r="M272" s="158"/>
      <c r="N272" s="158"/>
      <c r="O272" s="158"/>
    </row>
    <row r="273" spans="2:15" s="379" customFormat="1" ht="16.5" hidden="1">
      <c r="B273" s="165"/>
      <c r="C273" s="158"/>
      <c r="D273" s="158"/>
      <c r="E273" s="158"/>
      <c r="F273" s="158"/>
      <c r="G273" s="158"/>
      <c r="H273" s="158"/>
      <c r="I273" s="158"/>
      <c r="J273" s="158"/>
      <c r="K273" s="158"/>
      <c r="L273" s="159"/>
      <c r="M273" s="158"/>
      <c r="N273" s="158"/>
      <c r="O273" s="158"/>
    </row>
    <row r="274" spans="2:15" s="379" customFormat="1" ht="16.5" hidden="1">
      <c r="B274" s="165"/>
      <c r="C274" s="158"/>
      <c r="D274" s="158"/>
      <c r="E274" s="158"/>
      <c r="F274" s="158"/>
      <c r="G274" s="158"/>
      <c r="H274" s="158"/>
      <c r="I274" s="158"/>
      <c r="J274" s="158"/>
      <c r="K274" s="158"/>
      <c r="L274" s="159"/>
      <c r="M274" s="158"/>
      <c r="N274" s="158"/>
      <c r="O274" s="158"/>
    </row>
    <row r="275" spans="2:15" s="379" customFormat="1" ht="16.5" hidden="1">
      <c r="B275" s="165"/>
      <c r="C275" s="158"/>
      <c r="D275" s="158"/>
      <c r="E275" s="158"/>
      <c r="F275" s="158"/>
      <c r="G275" s="158"/>
      <c r="H275" s="158"/>
      <c r="I275" s="158"/>
      <c r="J275" s="158"/>
      <c r="K275" s="158"/>
      <c r="L275" s="159"/>
      <c r="M275" s="158"/>
      <c r="N275" s="158"/>
      <c r="O275" s="158"/>
    </row>
    <row r="276" spans="2:15" s="379" customFormat="1" ht="16.5" hidden="1">
      <c r="B276" s="165"/>
      <c r="C276" s="158"/>
      <c r="D276" s="158"/>
      <c r="E276" s="158"/>
      <c r="F276" s="158"/>
      <c r="G276" s="158"/>
      <c r="H276" s="158"/>
      <c r="I276" s="158"/>
      <c r="J276" s="158"/>
      <c r="K276" s="158"/>
      <c r="L276" s="159"/>
      <c r="M276" s="158"/>
      <c r="N276" s="158"/>
      <c r="O276" s="158"/>
    </row>
    <row r="277" spans="2:15" s="379" customFormat="1" ht="16.5" hidden="1">
      <c r="B277" s="165"/>
      <c r="C277" s="158"/>
      <c r="D277" s="158"/>
      <c r="E277" s="158"/>
      <c r="F277" s="158"/>
      <c r="G277" s="158"/>
      <c r="H277" s="158"/>
      <c r="I277" s="158"/>
      <c r="J277" s="158"/>
      <c r="K277" s="158"/>
      <c r="L277" s="159"/>
      <c r="M277" s="158"/>
      <c r="N277" s="158"/>
      <c r="O277" s="158"/>
    </row>
    <row r="278" spans="2:15" s="379" customFormat="1" ht="16.5" hidden="1">
      <c r="B278" s="165"/>
      <c r="C278" s="158"/>
      <c r="D278" s="158"/>
      <c r="E278" s="158"/>
      <c r="F278" s="158"/>
      <c r="G278" s="158"/>
      <c r="H278" s="158"/>
      <c r="I278" s="158"/>
      <c r="J278" s="158"/>
      <c r="K278" s="158"/>
      <c r="L278" s="159"/>
      <c r="M278" s="158"/>
      <c r="N278" s="158"/>
      <c r="O278" s="158"/>
    </row>
    <row r="279" spans="2:15" s="379" customFormat="1" ht="16.5" hidden="1">
      <c r="B279" s="165"/>
      <c r="C279" s="158"/>
      <c r="D279" s="158"/>
      <c r="E279" s="158"/>
      <c r="F279" s="158"/>
      <c r="G279" s="158"/>
      <c r="H279" s="158"/>
      <c r="I279" s="158"/>
      <c r="J279" s="158"/>
      <c r="K279" s="158"/>
      <c r="L279" s="159"/>
      <c r="M279" s="158"/>
      <c r="N279" s="158"/>
      <c r="O279" s="158"/>
    </row>
    <row r="280" spans="2:15" s="379" customFormat="1" ht="16.5" hidden="1">
      <c r="B280" s="165"/>
      <c r="C280" s="158"/>
      <c r="D280" s="158"/>
      <c r="E280" s="158"/>
      <c r="F280" s="158"/>
      <c r="G280" s="158"/>
      <c r="H280" s="158"/>
      <c r="I280" s="158"/>
      <c r="J280" s="158"/>
      <c r="K280" s="158"/>
      <c r="L280" s="159"/>
      <c r="M280" s="158"/>
      <c r="N280" s="158"/>
      <c r="O280" s="158"/>
    </row>
    <row r="281" spans="2:15" s="379" customFormat="1" ht="16.5" hidden="1">
      <c r="B281" s="165"/>
      <c r="C281" s="158"/>
      <c r="D281" s="158"/>
      <c r="E281" s="158"/>
      <c r="F281" s="158"/>
      <c r="G281" s="158"/>
      <c r="H281" s="158"/>
      <c r="I281" s="158"/>
      <c r="J281" s="158"/>
      <c r="K281" s="158"/>
      <c r="L281" s="159"/>
      <c r="M281" s="158"/>
      <c r="N281" s="158"/>
      <c r="O281" s="158"/>
    </row>
    <row r="282" spans="2:15" s="379" customFormat="1" ht="16.5" hidden="1">
      <c r="B282" s="165"/>
      <c r="C282" s="158"/>
      <c r="D282" s="158"/>
      <c r="E282" s="158"/>
      <c r="F282" s="158"/>
      <c r="G282" s="158"/>
      <c r="H282" s="158"/>
      <c r="I282" s="158"/>
      <c r="J282" s="158"/>
      <c r="K282" s="158"/>
      <c r="L282" s="159"/>
      <c r="M282" s="158"/>
      <c r="N282" s="158"/>
      <c r="O282" s="158"/>
    </row>
    <row r="283" spans="2:15" s="379" customFormat="1" ht="16.5" hidden="1">
      <c r="B283" s="165"/>
      <c r="C283" s="158"/>
      <c r="D283" s="158"/>
      <c r="E283" s="158"/>
      <c r="F283" s="158"/>
      <c r="G283" s="158"/>
      <c r="H283" s="158"/>
      <c r="I283" s="158"/>
      <c r="J283" s="158"/>
      <c r="K283" s="158"/>
      <c r="L283" s="159"/>
      <c r="M283" s="158"/>
      <c r="N283" s="158"/>
      <c r="O283" s="158"/>
    </row>
    <row r="284" spans="2:15" s="379" customFormat="1" ht="16.5" hidden="1">
      <c r="B284" s="165"/>
      <c r="C284" s="158"/>
      <c r="D284" s="158"/>
      <c r="E284" s="158"/>
      <c r="F284" s="158"/>
      <c r="G284" s="158"/>
      <c r="H284" s="158"/>
      <c r="I284" s="158"/>
      <c r="J284" s="158"/>
      <c r="K284" s="158"/>
      <c r="L284" s="159"/>
      <c r="M284" s="158"/>
      <c r="N284" s="158"/>
      <c r="O284" s="158"/>
    </row>
    <row r="285" spans="2:15" s="379" customFormat="1" ht="12.75" hidden="1" customHeight="1">
      <c r="B285" s="165"/>
      <c r="C285" s="158"/>
      <c r="D285" s="158"/>
      <c r="E285" s="158"/>
      <c r="F285" s="158"/>
      <c r="G285" s="158"/>
      <c r="H285" s="158"/>
      <c r="I285" s="158"/>
      <c r="J285" s="158"/>
      <c r="K285" s="158"/>
      <c r="L285" s="159"/>
      <c r="M285" s="158"/>
      <c r="N285" s="158"/>
      <c r="O285" s="158"/>
    </row>
    <row r="286" spans="2:15" s="379" customFormat="1" ht="0" hidden="1" customHeight="1">
      <c r="B286" s="165"/>
      <c r="C286" s="158"/>
      <c r="D286" s="158"/>
      <c r="E286" s="158"/>
      <c r="F286" s="158"/>
      <c r="G286" s="158"/>
      <c r="H286" s="158"/>
      <c r="I286" s="158"/>
      <c r="J286" s="158"/>
      <c r="K286" s="158"/>
      <c r="L286" s="159"/>
      <c r="M286" s="158"/>
      <c r="N286" s="158"/>
      <c r="O286" s="158"/>
    </row>
    <row r="287" spans="2:15" s="379" customFormat="1" ht="0" hidden="1" customHeight="1">
      <c r="B287" s="165"/>
      <c r="C287" s="158"/>
      <c r="D287" s="158"/>
      <c r="E287" s="158"/>
      <c r="F287" s="158"/>
      <c r="G287" s="158"/>
      <c r="H287" s="158"/>
      <c r="I287" s="158"/>
      <c r="J287" s="158"/>
      <c r="K287" s="158"/>
      <c r="L287" s="159"/>
      <c r="M287" s="158"/>
      <c r="N287" s="158"/>
      <c r="O287" s="158"/>
    </row>
  </sheetData>
  <sheetProtection sheet="1" formatRows="0"/>
  <mergeCells count="132">
    <mergeCell ref="K2:K8"/>
    <mergeCell ref="B3:F3"/>
    <mergeCell ref="G3:H3"/>
    <mergeCell ref="I3:J3"/>
    <mergeCell ref="B5:E5"/>
    <mergeCell ref="G5:H5"/>
    <mergeCell ref="I5:J5"/>
    <mergeCell ref="F23:H23"/>
    <mergeCell ref="B6:E6"/>
    <mergeCell ref="F6:J6"/>
    <mergeCell ref="B7:E7"/>
    <mergeCell ref="F7:J7"/>
    <mergeCell ref="B8:E8"/>
    <mergeCell ref="F8:J8"/>
    <mergeCell ref="B2:F2"/>
    <mergeCell ref="G2:H2"/>
    <mergeCell ref="I2:J2"/>
    <mergeCell ref="E27:H27"/>
    <mergeCell ref="E28:G28"/>
    <mergeCell ref="E29:G29"/>
    <mergeCell ref="E30:H30"/>
    <mergeCell ref="E31:G31"/>
    <mergeCell ref="B10:F10"/>
    <mergeCell ref="D13:J13"/>
    <mergeCell ref="D14:J14"/>
    <mergeCell ref="E17:G17"/>
    <mergeCell ref="E18:G18"/>
    <mergeCell ref="E19:H19"/>
    <mergeCell ref="E38:G38"/>
    <mergeCell ref="E39:H39"/>
    <mergeCell ref="E40:G40"/>
    <mergeCell ref="E41:G41"/>
    <mergeCell ref="E42:H42"/>
    <mergeCell ref="E43:G43"/>
    <mergeCell ref="E32:G32"/>
    <mergeCell ref="E33:H33"/>
    <mergeCell ref="F34:H34"/>
    <mergeCell ref="F35:H35"/>
    <mergeCell ref="F36:H36"/>
    <mergeCell ref="E37:G37"/>
    <mergeCell ref="E52:H52"/>
    <mergeCell ref="E53:H53"/>
    <mergeCell ref="E54:H54"/>
    <mergeCell ref="E55:H55"/>
    <mergeCell ref="E56:H56"/>
    <mergeCell ref="F57:H57"/>
    <mergeCell ref="E44:G44"/>
    <mergeCell ref="E45:H45"/>
    <mergeCell ref="B46:H46"/>
    <mergeCell ref="E49:G49"/>
    <mergeCell ref="E50:G50"/>
    <mergeCell ref="E51:H51"/>
    <mergeCell ref="F64:H64"/>
    <mergeCell ref="F65:H65"/>
    <mergeCell ref="F66:H66"/>
    <mergeCell ref="E67:G67"/>
    <mergeCell ref="E68:G68"/>
    <mergeCell ref="E69:H69"/>
    <mergeCell ref="F58:H58"/>
    <mergeCell ref="F59:H59"/>
    <mergeCell ref="F60:H60"/>
    <mergeCell ref="F61:H61"/>
    <mergeCell ref="F62:H62"/>
    <mergeCell ref="F63:H63"/>
    <mergeCell ref="E77:G77"/>
    <mergeCell ref="E78:G78"/>
    <mergeCell ref="E79:H79"/>
    <mergeCell ref="F80:H80"/>
    <mergeCell ref="F81:H81"/>
    <mergeCell ref="E82:G82"/>
    <mergeCell ref="E70:G70"/>
    <mergeCell ref="E71:H71"/>
    <mergeCell ref="E72:G72"/>
    <mergeCell ref="E73:H73"/>
    <mergeCell ref="C74:E74"/>
    <mergeCell ref="F74:H74"/>
    <mergeCell ref="E89:G89"/>
    <mergeCell ref="E90:H90"/>
    <mergeCell ref="E91:H91"/>
    <mergeCell ref="E92:G92"/>
    <mergeCell ref="E93:G93"/>
    <mergeCell ref="E94:H94"/>
    <mergeCell ref="E83:G83"/>
    <mergeCell ref="E84:H84"/>
    <mergeCell ref="F85:H85"/>
    <mergeCell ref="F86:H86"/>
    <mergeCell ref="F87:H87"/>
    <mergeCell ref="E88:G88"/>
    <mergeCell ref="E101:H101"/>
    <mergeCell ref="E102:G102"/>
    <mergeCell ref="E103:G103"/>
    <mergeCell ref="E104:H104"/>
    <mergeCell ref="E105:H105"/>
    <mergeCell ref="E106:G106"/>
    <mergeCell ref="E95:H95"/>
    <mergeCell ref="F96:H96"/>
    <mergeCell ref="F97:H97"/>
    <mergeCell ref="F98:H98"/>
    <mergeCell ref="F99:H99"/>
    <mergeCell ref="F100:H100"/>
    <mergeCell ref="E113:G113"/>
    <mergeCell ref="E114:G114"/>
    <mergeCell ref="E115:H115"/>
    <mergeCell ref="E116:H116"/>
    <mergeCell ref="E117:H117"/>
    <mergeCell ref="E118:H118"/>
    <mergeCell ref="E107:G107"/>
    <mergeCell ref="E108:H108"/>
    <mergeCell ref="E109:H109"/>
    <mergeCell ref="E110:G110"/>
    <mergeCell ref="E111:G111"/>
    <mergeCell ref="E112:H112"/>
    <mergeCell ref="B125:H125"/>
    <mergeCell ref="E128:G128"/>
    <mergeCell ref="E129:G129"/>
    <mergeCell ref="E130:H130"/>
    <mergeCell ref="E131:H131"/>
    <mergeCell ref="E119:G119"/>
    <mergeCell ref="E120:G120"/>
    <mergeCell ref="E121:H121"/>
    <mergeCell ref="E122:G122"/>
    <mergeCell ref="E123:G123"/>
    <mergeCell ref="B142:H142"/>
    <mergeCell ref="F138:H138"/>
    <mergeCell ref="E139:H139"/>
    <mergeCell ref="B140:H140"/>
    <mergeCell ref="E132:H132"/>
    <mergeCell ref="F133:H133"/>
    <mergeCell ref="F134:H134"/>
    <mergeCell ref="F135:H135"/>
    <mergeCell ref="F136:H136"/>
    <mergeCell ref="F137:H137"/>
  </mergeCells>
  <conditionalFormatting sqref="D13:J13">
    <cfRule type="expression" dxfId="356" priority="78">
      <formula>$L$13</formula>
    </cfRule>
  </conditionalFormatting>
  <conditionalFormatting sqref="D14:J14">
    <cfRule type="expression" dxfId="355" priority="77">
      <formula>$L$14</formula>
    </cfRule>
  </conditionalFormatting>
  <conditionalFormatting sqref="F124">
    <cfRule type="expression" dxfId="350" priority="2026">
      <formula>NOT(#REF!)</formula>
    </cfRule>
  </conditionalFormatting>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August 2023&amp;R&amp;P</oddFooter>
  </headerFooter>
  <rowBreaks count="3" manualBreakCount="3">
    <brk id="47" max="10" man="1"/>
    <brk id="74" max="10" man="1"/>
    <brk id="12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ltText="">
                <anchor moveWithCells="1">
                  <from>
                    <xdr:col>1</xdr:col>
                    <xdr:colOff>0</xdr:colOff>
                    <xdr:row>16</xdr:row>
                    <xdr:rowOff>0</xdr:rowOff>
                  </from>
                  <to>
                    <xdr:col>2</xdr:col>
                    <xdr:colOff>0</xdr:colOff>
                    <xdr:row>17</xdr:row>
                    <xdr:rowOff>12700</xdr:rowOff>
                  </to>
                </anchor>
              </controlPr>
            </control>
          </mc:Choice>
        </mc:AlternateContent>
        <mc:AlternateContent xmlns:mc="http://schemas.openxmlformats.org/markup-compatibility/2006">
          <mc:Choice Requires="x14">
            <control shapeId="77826" r:id="rId5" name="Check Box 2">
              <controlPr defaultSize="0" autoFill="0" autoLine="0" autoPict="0" altText="">
                <anchor moveWithCells="1">
                  <from>
                    <xdr:col>1</xdr:col>
                    <xdr:colOff>0</xdr:colOff>
                    <xdr:row>27</xdr:row>
                    <xdr:rowOff>0</xdr:rowOff>
                  </from>
                  <to>
                    <xdr:col>2</xdr:col>
                    <xdr:colOff>0</xdr:colOff>
                    <xdr:row>28</xdr:row>
                    <xdr:rowOff>12700</xdr:rowOff>
                  </to>
                </anchor>
              </controlPr>
            </control>
          </mc:Choice>
        </mc:AlternateContent>
        <mc:AlternateContent xmlns:mc="http://schemas.openxmlformats.org/markup-compatibility/2006">
          <mc:Choice Requires="x14">
            <control shapeId="77827" r:id="rId6" name="Check Box 3">
              <controlPr defaultSize="0" autoFill="0" autoLine="0" autoPict="0" altText="">
                <anchor moveWithCells="1">
                  <from>
                    <xdr:col>1</xdr:col>
                    <xdr:colOff>0</xdr:colOff>
                    <xdr:row>39</xdr:row>
                    <xdr:rowOff>0</xdr:rowOff>
                  </from>
                  <to>
                    <xdr:col>2</xdr:col>
                    <xdr:colOff>0</xdr:colOff>
                    <xdr:row>40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ltText="">
                <anchor moveWithCells="1">
                  <from>
                    <xdr:col>1</xdr:col>
                    <xdr:colOff>0</xdr:colOff>
                    <xdr:row>42</xdr:row>
                    <xdr:rowOff>0</xdr:rowOff>
                  </from>
                  <to>
                    <xdr:col>2</xdr:col>
                    <xdr:colOff>0</xdr:colOff>
                    <xdr:row>43</xdr:row>
                    <xdr:rowOff>12700</xdr:rowOff>
                  </to>
                </anchor>
              </controlPr>
            </control>
          </mc:Choice>
        </mc:AlternateContent>
        <mc:AlternateContent xmlns:mc="http://schemas.openxmlformats.org/markup-compatibility/2006">
          <mc:Choice Requires="x14">
            <control shapeId="77829" r:id="rId8" name="Check Box 5">
              <controlPr defaultSize="0" autoFill="0" autoLine="0" autoPict="0" altText="">
                <anchor moveWithCells="1">
                  <from>
                    <xdr:col>1</xdr:col>
                    <xdr:colOff>0</xdr:colOff>
                    <xdr:row>48</xdr:row>
                    <xdr:rowOff>0</xdr:rowOff>
                  </from>
                  <to>
                    <xdr:col>2</xdr:col>
                    <xdr:colOff>0</xdr:colOff>
                    <xdr:row>49</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ltText="">
                <anchor moveWithCells="1">
                  <from>
                    <xdr:col>1</xdr:col>
                    <xdr:colOff>0</xdr:colOff>
                    <xdr:row>66</xdr:row>
                    <xdr:rowOff>0</xdr:rowOff>
                  </from>
                  <to>
                    <xdr:col>2</xdr:col>
                    <xdr:colOff>0</xdr:colOff>
                    <xdr:row>67</xdr:row>
                    <xdr:rowOff>12700</xdr:rowOff>
                  </to>
                </anchor>
              </controlPr>
            </control>
          </mc:Choice>
        </mc:AlternateContent>
        <mc:AlternateContent xmlns:mc="http://schemas.openxmlformats.org/markup-compatibility/2006">
          <mc:Choice Requires="x14">
            <control shapeId="77831" r:id="rId10" name="Check Box 7">
              <controlPr defaultSize="0" autoFill="0" autoLine="0" autoPict="0" altText="">
                <anchor moveWithCells="1">
                  <from>
                    <xdr:col>1</xdr:col>
                    <xdr:colOff>0</xdr:colOff>
                    <xdr:row>81</xdr:row>
                    <xdr:rowOff>0</xdr:rowOff>
                  </from>
                  <to>
                    <xdr:col>2</xdr:col>
                    <xdr:colOff>0</xdr:colOff>
                    <xdr:row>82</xdr:row>
                    <xdr:rowOff>12700</xdr:rowOff>
                  </to>
                </anchor>
              </controlPr>
            </control>
          </mc:Choice>
        </mc:AlternateContent>
        <mc:AlternateContent xmlns:mc="http://schemas.openxmlformats.org/markup-compatibility/2006">
          <mc:Choice Requires="x14">
            <control shapeId="77832" r:id="rId11" name="Check Box 8">
              <controlPr defaultSize="0" autoFill="0" autoLine="0" autoPict="0" altText="">
                <anchor moveWithCells="1">
                  <from>
                    <xdr:col>1</xdr:col>
                    <xdr:colOff>0</xdr:colOff>
                    <xdr:row>87</xdr:row>
                    <xdr:rowOff>0</xdr:rowOff>
                  </from>
                  <to>
                    <xdr:col>2</xdr:col>
                    <xdr:colOff>0</xdr:colOff>
                    <xdr:row>87</xdr:row>
                    <xdr:rowOff>190500</xdr:rowOff>
                  </to>
                </anchor>
              </controlPr>
            </control>
          </mc:Choice>
        </mc:AlternateContent>
        <mc:AlternateContent xmlns:mc="http://schemas.openxmlformats.org/markup-compatibility/2006">
          <mc:Choice Requires="x14">
            <control shapeId="77833" r:id="rId12" name="Check Box 9">
              <controlPr defaultSize="0" autoFill="0" autoLine="0" autoPict="0" altText="">
                <anchor moveWithCells="1">
                  <from>
                    <xdr:col>1</xdr:col>
                    <xdr:colOff>0</xdr:colOff>
                    <xdr:row>109</xdr:row>
                    <xdr:rowOff>0</xdr:rowOff>
                  </from>
                  <to>
                    <xdr:col>2</xdr:col>
                    <xdr:colOff>0</xdr:colOff>
                    <xdr:row>110</xdr:row>
                    <xdr:rowOff>12700</xdr:rowOff>
                  </to>
                </anchor>
              </controlPr>
            </control>
          </mc:Choice>
        </mc:AlternateContent>
        <mc:AlternateContent xmlns:mc="http://schemas.openxmlformats.org/markup-compatibility/2006">
          <mc:Choice Requires="x14">
            <control shapeId="77834" r:id="rId13" name="Check Box 10">
              <controlPr defaultSize="0" autoFill="0" autoLine="0" autoPict="0" altText="">
                <anchor moveWithCells="1">
                  <from>
                    <xdr:col>1</xdr:col>
                    <xdr:colOff>0</xdr:colOff>
                    <xdr:row>112</xdr:row>
                    <xdr:rowOff>0</xdr:rowOff>
                  </from>
                  <to>
                    <xdr:col>2</xdr:col>
                    <xdr:colOff>0</xdr:colOff>
                    <xdr:row>113</xdr:row>
                    <xdr:rowOff>12700</xdr:rowOff>
                  </to>
                </anchor>
              </controlPr>
            </control>
          </mc:Choice>
        </mc:AlternateContent>
        <mc:AlternateContent xmlns:mc="http://schemas.openxmlformats.org/markup-compatibility/2006">
          <mc:Choice Requires="x14">
            <control shapeId="77835" r:id="rId14" name="Check Box 11">
              <controlPr defaultSize="0" autoFill="0" autoLine="0" autoPict="0" altText="">
                <anchor moveWithCells="1">
                  <from>
                    <xdr:col>1</xdr:col>
                    <xdr:colOff>0</xdr:colOff>
                    <xdr:row>118</xdr:row>
                    <xdr:rowOff>0</xdr:rowOff>
                  </from>
                  <to>
                    <xdr:col>2</xdr:col>
                    <xdr:colOff>0</xdr:colOff>
                    <xdr:row>119</xdr:row>
                    <xdr:rowOff>12700</xdr:rowOff>
                  </to>
                </anchor>
              </controlPr>
            </control>
          </mc:Choice>
        </mc:AlternateContent>
        <mc:AlternateContent xmlns:mc="http://schemas.openxmlformats.org/markup-compatibility/2006">
          <mc:Choice Requires="x14">
            <control shapeId="77836" r:id="rId15" name="Check Box 12">
              <controlPr defaultSize="0" autoFill="0" autoLine="0" autoPict="0" altText="3 Fahrstreifen">
                <anchor moveWithCells="1">
                  <from>
                    <xdr:col>1</xdr:col>
                    <xdr:colOff>0</xdr:colOff>
                    <xdr:row>121</xdr:row>
                    <xdr:rowOff>0</xdr:rowOff>
                  </from>
                  <to>
                    <xdr:col>2</xdr:col>
                    <xdr:colOff>0</xdr:colOff>
                    <xdr:row>122</xdr:row>
                    <xdr:rowOff>12700</xdr:rowOff>
                  </to>
                </anchor>
              </controlPr>
            </control>
          </mc:Choice>
        </mc:AlternateContent>
        <mc:AlternateContent xmlns:mc="http://schemas.openxmlformats.org/markup-compatibility/2006">
          <mc:Choice Requires="x14">
            <control shapeId="77867" r:id="rId16" name="Check Box 43">
              <controlPr defaultSize="0" autoFill="0" autoLine="0" autoPict="0" altText="">
                <anchor moveWithCells="1">
                  <from>
                    <xdr:col>1</xdr:col>
                    <xdr:colOff>0</xdr:colOff>
                    <xdr:row>127</xdr:row>
                    <xdr:rowOff>0</xdr:rowOff>
                  </from>
                  <to>
                    <xdr:col>2</xdr:col>
                    <xdr:colOff>0</xdr:colOff>
                    <xdr:row>127</xdr:row>
                    <xdr:rowOff>209550</xdr:rowOff>
                  </to>
                </anchor>
              </controlPr>
            </control>
          </mc:Choice>
        </mc:AlternateContent>
        <mc:AlternateContent xmlns:mc="http://schemas.openxmlformats.org/markup-compatibility/2006">
          <mc:Choice Requires="x14">
            <control shapeId="77868" r:id="rId17" name="Check Box 44">
              <controlPr defaultSize="0" autoFill="0" autoLine="0" autoPict="0" altText="3 Fahrstreifen">
                <anchor moveWithCells="1">
                  <from>
                    <xdr:col>1</xdr:col>
                    <xdr:colOff>0</xdr:colOff>
                    <xdr:row>76</xdr:row>
                    <xdr:rowOff>0</xdr:rowOff>
                  </from>
                  <to>
                    <xdr:col>2</xdr:col>
                    <xdr:colOff>0</xdr:colOff>
                    <xdr:row>77</xdr:row>
                    <xdr:rowOff>12700</xdr:rowOff>
                  </to>
                </anchor>
              </controlPr>
            </control>
          </mc:Choice>
        </mc:AlternateContent>
        <mc:AlternateContent xmlns:mc="http://schemas.openxmlformats.org/markup-compatibility/2006">
          <mc:Choice Requires="x14">
            <control shapeId="77869" r:id="rId18" name="Check Box 45">
              <controlPr defaultSize="0" autoFill="0" autoLine="0" autoPict="0" altText="">
                <anchor moveWithCells="1">
                  <from>
                    <xdr:col>1</xdr:col>
                    <xdr:colOff>12700</xdr:colOff>
                    <xdr:row>12</xdr:row>
                    <xdr:rowOff>0</xdr:rowOff>
                  </from>
                  <to>
                    <xdr:col>2</xdr:col>
                    <xdr:colOff>12700</xdr:colOff>
                    <xdr:row>13</xdr:row>
                    <xdr:rowOff>0</xdr:rowOff>
                  </to>
                </anchor>
              </controlPr>
            </control>
          </mc:Choice>
        </mc:AlternateContent>
        <mc:AlternateContent xmlns:mc="http://schemas.openxmlformats.org/markup-compatibility/2006">
          <mc:Choice Requires="x14">
            <control shapeId="77870" r:id="rId19" name="Check Box 46">
              <controlPr defaultSize="0" autoFill="0" autoLine="0" autoPict="0" altText="">
                <anchor moveWithCells="1">
                  <from>
                    <xdr:col>1</xdr:col>
                    <xdr:colOff>12700</xdr:colOff>
                    <xdr:row>13</xdr:row>
                    <xdr:rowOff>0</xdr:rowOff>
                  </from>
                  <to>
                    <xdr:col>2</xdr:col>
                    <xdr:colOff>12700</xdr:colOff>
                    <xdr:row>14</xdr:row>
                    <xdr:rowOff>0</xdr:rowOff>
                  </to>
                </anchor>
              </controlPr>
            </control>
          </mc:Choice>
        </mc:AlternateContent>
        <mc:AlternateContent xmlns:mc="http://schemas.openxmlformats.org/markup-compatibility/2006">
          <mc:Choice Requires="x14">
            <control shapeId="77871" r:id="rId20" name="Check Box 47">
              <controlPr defaultSize="0" autoFill="0" autoLine="0" autoPict="0" altText="">
                <anchor moveWithCells="1">
                  <from>
                    <xdr:col>1</xdr:col>
                    <xdr:colOff>0</xdr:colOff>
                    <xdr:row>30</xdr:row>
                    <xdr:rowOff>0</xdr:rowOff>
                  </from>
                  <to>
                    <xdr:col>2</xdr:col>
                    <xdr:colOff>0</xdr:colOff>
                    <xdr:row>31</xdr:row>
                    <xdr:rowOff>12700</xdr:rowOff>
                  </to>
                </anchor>
              </controlPr>
            </control>
          </mc:Choice>
        </mc:AlternateContent>
        <mc:AlternateContent xmlns:mc="http://schemas.openxmlformats.org/markup-compatibility/2006">
          <mc:Choice Requires="x14">
            <control shapeId="77875" r:id="rId21" name="Check Box 51">
              <controlPr defaultSize="0" autoFill="0" autoLine="0" autoPict="0" altText="">
                <anchor moveWithCells="1">
                  <from>
                    <xdr:col>1</xdr:col>
                    <xdr:colOff>0</xdr:colOff>
                    <xdr:row>42</xdr:row>
                    <xdr:rowOff>0</xdr:rowOff>
                  </from>
                  <to>
                    <xdr:col>2</xdr:col>
                    <xdr:colOff>0</xdr:colOff>
                    <xdr:row>43</xdr:row>
                    <xdr:rowOff>12700</xdr:rowOff>
                  </to>
                </anchor>
              </controlPr>
            </control>
          </mc:Choice>
        </mc:AlternateContent>
        <mc:AlternateContent xmlns:mc="http://schemas.openxmlformats.org/markup-compatibility/2006">
          <mc:Choice Requires="x14">
            <control shapeId="77876" r:id="rId22" name="Check Box 52">
              <controlPr defaultSize="0" autoFill="0" autoLine="0" autoPict="0" altText="">
                <anchor moveWithCells="1">
                  <from>
                    <xdr:col>1</xdr:col>
                    <xdr:colOff>0</xdr:colOff>
                    <xdr:row>42</xdr:row>
                    <xdr:rowOff>0</xdr:rowOff>
                  </from>
                  <to>
                    <xdr:col>2</xdr:col>
                    <xdr:colOff>0</xdr:colOff>
                    <xdr:row>43</xdr:row>
                    <xdr:rowOff>12700</xdr:rowOff>
                  </to>
                </anchor>
              </controlPr>
            </control>
          </mc:Choice>
        </mc:AlternateContent>
        <mc:AlternateContent xmlns:mc="http://schemas.openxmlformats.org/markup-compatibility/2006">
          <mc:Choice Requires="x14">
            <control shapeId="77884" r:id="rId23" name="Check Box 60">
              <controlPr defaultSize="0" autoFill="0" autoLine="0" autoPict="0" altText="">
                <anchor moveWithCells="1">
                  <from>
                    <xdr:col>1</xdr:col>
                    <xdr:colOff>0</xdr:colOff>
                    <xdr:row>36</xdr:row>
                    <xdr:rowOff>0</xdr:rowOff>
                  </from>
                  <to>
                    <xdr:col>2</xdr:col>
                    <xdr:colOff>0</xdr:colOff>
                    <xdr:row>37</xdr:row>
                    <xdr:rowOff>0</xdr:rowOff>
                  </to>
                </anchor>
              </controlPr>
            </control>
          </mc:Choice>
        </mc:AlternateContent>
        <mc:AlternateContent xmlns:mc="http://schemas.openxmlformats.org/markup-compatibility/2006">
          <mc:Choice Requires="x14">
            <control shapeId="77885" r:id="rId24" name="Check Box 61">
              <controlPr defaultSize="0" autoFill="0" autoLine="0" autoPict="0" altText="">
                <anchor moveWithCells="1">
                  <from>
                    <xdr:col>1</xdr:col>
                    <xdr:colOff>0</xdr:colOff>
                    <xdr:row>91</xdr:row>
                    <xdr:rowOff>0</xdr:rowOff>
                  </from>
                  <to>
                    <xdr:col>2</xdr:col>
                    <xdr:colOff>0</xdr:colOff>
                    <xdr:row>92</xdr:row>
                    <xdr:rowOff>12700</xdr:rowOff>
                  </to>
                </anchor>
              </controlPr>
            </control>
          </mc:Choice>
        </mc:AlternateContent>
        <mc:AlternateContent xmlns:mc="http://schemas.openxmlformats.org/markup-compatibility/2006">
          <mc:Choice Requires="x14">
            <control shapeId="77886" r:id="rId25" name="Check Box 62">
              <controlPr defaultSize="0" autoFill="0" autoLine="0" autoPict="0" altText="">
                <anchor moveWithCells="1">
                  <from>
                    <xdr:col>1</xdr:col>
                    <xdr:colOff>0</xdr:colOff>
                    <xdr:row>101</xdr:row>
                    <xdr:rowOff>0</xdr:rowOff>
                  </from>
                  <to>
                    <xdr:col>2</xdr:col>
                    <xdr:colOff>0</xdr:colOff>
                    <xdr:row>102</xdr:row>
                    <xdr:rowOff>12700</xdr:rowOff>
                  </to>
                </anchor>
              </controlPr>
            </control>
          </mc:Choice>
        </mc:AlternateContent>
        <mc:AlternateContent xmlns:mc="http://schemas.openxmlformats.org/markup-compatibility/2006">
          <mc:Choice Requires="x14">
            <control shapeId="77887" r:id="rId26" name="Check Box 63">
              <controlPr defaultSize="0" autoFill="0" autoLine="0" autoPict="0" altText="">
                <anchor moveWithCells="1">
                  <from>
                    <xdr:col>1</xdr:col>
                    <xdr:colOff>0</xdr:colOff>
                    <xdr:row>105</xdr:row>
                    <xdr:rowOff>0</xdr:rowOff>
                  </from>
                  <to>
                    <xdr:col>2</xdr:col>
                    <xdr:colOff>0</xdr:colOff>
                    <xdr:row>106</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2" id="{50A72830-EC22-47D4-AFCD-A98C4719BDD6}">
            <xm:f>NOT(Projektgrundlagen!$I$27)</xm:f>
            <x14:dxf>
              <font>
                <strike/>
                <color theme="0" tint="-0.14996795556505021"/>
              </font>
              <fill>
                <patternFill>
                  <bgColor theme="0"/>
                </patternFill>
              </fill>
            </x14:dxf>
          </x14:cfRule>
          <xm:sqref>B31:B32</xm:sqref>
        </x14:conditionalFormatting>
        <x14:conditionalFormatting xmlns:xm="http://schemas.microsoft.com/office/excel/2006/main">
          <x14:cfRule type="expression" priority="76" id="{85061F6B-87C9-4A17-9462-4A6EB5609B43}">
            <xm:f>NOT(Projektgrundlagen!$I$27)</xm:f>
            <x14:dxf>
              <font>
                <strike/>
                <color theme="0" tint="-0.14996795556505021"/>
              </font>
              <fill>
                <patternFill>
                  <bgColor theme="0"/>
                </patternFill>
              </fill>
            </x14:dxf>
          </x14:cfRule>
          <xm:sqref>B37:B38</xm:sqref>
        </x14:conditionalFormatting>
        <x14:conditionalFormatting xmlns:xm="http://schemas.microsoft.com/office/excel/2006/main">
          <x14:cfRule type="expression" priority="144" id="{6B2177ED-C407-45CF-ADBD-670774E10AE0}">
            <xm:f>NOT(Projektgrundlagen!$I$27)</xm:f>
            <x14:dxf>
              <font>
                <strike/>
                <color theme="0" tint="-0.14996795556505021"/>
              </font>
              <fill>
                <patternFill>
                  <bgColor theme="0"/>
                </patternFill>
              </fill>
            </x14:dxf>
          </x14:cfRule>
          <xm:sqref>B40:B45</xm:sqref>
        </x14:conditionalFormatting>
        <x14:conditionalFormatting xmlns:xm="http://schemas.microsoft.com/office/excel/2006/main">
          <x14:cfRule type="expression" priority="68" id="{B317D8DF-8A7F-4932-B101-CFB37AD89CC5}">
            <xm:f>NOT(Projektgrundlagen!$I$27)</xm:f>
            <x14:dxf>
              <font>
                <strike/>
                <color theme="0" tint="-0.14996795556505021"/>
              </font>
              <fill>
                <patternFill>
                  <bgColor theme="0"/>
                </patternFill>
              </fill>
            </x14:dxf>
          </x14:cfRule>
          <xm:sqref>B33:C36</xm:sqref>
        </x14:conditionalFormatting>
        <x14:conditionalFormatting xmlns:xm="http://schemas.microsoft.com/office/excel/2006/main">
          <x14:cfRule type="expression" priority="66" id="{459B0005-3201-4D19-8A12-7BC46AE78381}">
            <xm:f>NOT(Projektgrundlagen!$I$27)</xm:f>
            <x14:dxf>
              <font>
                <strike/>
                <color theme="0" tint="-0.14996795556505021"/>
              </font>
              <fill>
                <patternFill>
                  <bgColor theme="0"/>
                </patternFill>
              </fill>
            </x14:dxf>
          </x14:cfRule>
          <xm:sqref>B20:D26</xm:sqref>
        </x14:conditionalFormatting>
        <x14:conditionalFormatting xmlns:xm="http://schemas.microsoft.com/office/excel/2006/main">
          <x14:cfRule type="expression" priority="64" id="{86DB3132-9E78-4115-A030-10A383F1709D}">
            <xm:f>NOT(Projektgrundlagen!$I$27)</xm:f>
            <x14:dxf>
              <font>
                <strike/>
                <color theme="0" tint="-0.14996795556505021"/>
              </font>
              <fill>
                <patternFill>
                  <bgColor theme="0"/>
                </patternFill>
              </fill>
            </x14:dxf>
          </x14:cfRule>
          <xm:sqref>B49:E56</xm:sqref>
        </x14:conditionalFormatting>
        <x14:conditionalFormatting xmlns:xm="http://schemas.microsoft.com/office/excel/2006/main">
          <x14:cfRule type="expression" priority="48" id="{01592FC1-B72F-400A-9CAC-D3187D18B9ED}">
            <xm:f>NOT(Projektgrundlagen!$I$27)</xm:f>
            <x14:dxf>
              <font>
                <strike/>
                <color theme="0" tint="-0.14996795556505021"/>
              </font>
              <fill>
                <patternFill>
                  <bgColor theme="0"/>
                </patternFill>
              </fill>
            </x14:dxf>
          </x14:cfRule>
          <xm:sqref>B82:E84</xm:sqref>
        </x14:conditionalFormatting>
        <x14:conditionalFormatting xmlns:xm="http://schemas.microsoft.com/office/excel/2006/main">
          <x14:cfRule type="expression" priority="37" id="{3775A791-5A33-4BD0-9C19-1F226665AE8D}">
            <xm:f>NOT(Projektgrundlagen!$I$27)</xm:f>
            <x14:dxf>
              <font>
                <strike/>
                <color theme="0" tint="-0.14996795556505021"/>
              </font>
              <fill>
                <patternFill>
                  <bgColor theme="0"/>
                </patternFill>
              </fill>
            </x14:dxf>
          </x14:cfRule>
          <xm:sqref>B88:E95</xm:sqref>
        </x14:conditionalFormatting>
        <x14:conditionalFormatting xmlns:xm="http://schemas.microsoft.com/office/excel/2006/main">
          <x14:cfRule type="expression" priority="11" id="{6517442D-A5A6-4E5F-9166-D33F8FD120CF}">
            <xm:f>NOT(Projektgrundlagen!$I$27)</xm:f>
            <x14:dxf>
              <font>
                <strike/>
                <color theme="0" tint="-0.14996795556505021"/>
              </font>
              <fill>
                <patternFill>
                  <bgColor theme="0"/>
                </patternFill>
              </fill>
            </x14:dxf>
          </x14:cfRule>
          <xm:sqref>B128:E132</xm:sqref>
        </x14:conditionalFormatting>
        <x14:conditionalFormatting xmlns:xm="http://schemas.microsoft.com/office/excel/2006/main">
          <x14:cfRule type="expression" priority="5" id="{7949FC6E-8BC6-47D8-AFB3-F2AFB974F6FA}">
            <xm:f>NOT(Projektgrundlagen!$I$27)</xm:f>
            <x14:dxf>
              <font>
                <strike/>
                <color theme="0" tint="-0.14996795556505021"/>
              </font>
              <fill>
                <patternFill>
                  <bgColor theme="0"/>
                </patternFill>
              </fill>
            </x14:dxf>
          </x14:cfRule>
          <xm:sqref>B57:F66</xm:sqref>
        </x14:conditionalFormatting>
        <x14:conditionalFormatting xmlns:xm="http://schemas.microsoft.com/office/excel/2006/main">
          <x14:cfRule type="expression" priority="4" id="{0A347A84-0AF8-4A7D-B207-D9FB846DA3BD}">
            <xm:f>NOT(Projektgrundlagen!$I$27)</xm:f>
            <x14:dxf>
              <font>
                <strike/>
                <color theme="0" tint="-0.14996795556505021"/>
              </font>
              <fill>
                <patternFill>
                  <bgColor theme="0"/>
                </patternFill>
              </fill>
            </x14:dxf>
          </x14:cfRule>
          <xm:sqref>B80:F81</xm:sqref>
        </x14:conditionalFormatting>
        <x14:conditionalFormatting xmlns:xm="http://schemas.microsoft.com/office/excel/2006/main">
          <x14:cfRule type="expression" priority="3" id="{931943D8-C78C-4565-959F-216134CA3C22}">
            <xm:f>NOT(Projektgrundlagen!$I$27)</xm:f>
            <x14:dxf>
              <font>
                <strike/>
                <color theme="0" tint="-0.14996795556505021"/>
              </font>
              <fill>
                <patternFill>
                  <bgColor theme="0"/>
                </patternFill>
              </fill>
            </x14:dxf>
          </x14:cfRule>
          <xm:sqref>B85:F87</xm:sqref>
        </x14:conditionalFormatting>
        <x14:conditionalFormatting xmlns:xm="http://schemas.microsoft.com/office/excel/2006/main">
          <x14:cfRule type="expression" priority="2" id="{4362CB87-8D05-4E5B-8EFB-A0CE99CD9A59}">
            <xm:f>NOT(Projektgrundlagen!$I$27)</xm:f>
            <x14:dxf>
              <font>
                <strike/>
                <color theme="0" tint="-0.14996795556505021"/>
              </font>
              <fill>
                <patternFill>
                  <bgColor theme="0"/>
                </patternFill>
              </fill>
            </x14:dxf>
          </x14:cfRule>
          <xm:sqref>B96:F100</xm:sqref>
        </x14:conditionalFormatting>
        <x14:conditionalFormatting xmlns:xm="http://schemas.microsoft.com/office/excel/2006/main">
          <x14:cfRule type="expression" priority="1" id="{74C7A1F3-B3FE-4530-A873-2C3A8C2065EF}">
            <xm:f>NOT(Projektgrundlagen!$I$27)</xm:f>
            <x14:dxf>
              <font>
                <strike/>
                <color theme="0" tint="-0.14996795556505021"/>
              </font>
              <fill>
                <patternFill>
                  <bgColor theme="0"/>
                </patternFill>
              </fill>
            </x14:dxf>
          </x14:cfRule>
          <xm:sqref>B133:F138</xm:sqref>
        </x14:conditionalFormatting>
        <x14:conditionalFormatting xmlns:xm="http://schemas.microsoft.com/office/excel/2006/main">
          <x14:cfRule type="expression" priority="303" id="{1C483E5D-F3C8-4046-924F-D35EC4F31D8E}">
            <xm:f>NOT(Projektgrundlagen!$I$27)</xm:f>
            <x14:dxf>
              <font>
                <strike/>
                <color theme="0" tint="-0.14996795556505021"/>
              </font>
              <fill>
                <patternFill>
                  <bgColor theme="0"/>
                </patternFill>
              </fill>
            </x14:dxf>
          </x14:cfRule>
          <xm:sqref>C32:D32</xm:sqref>
        </x14:conditionalFormatting>
        <x14:conditionalFormatting xmlns:xm="http://schemas.microsoft.com/office/excel/2006/main">
          <x14:cfRule type="expression" priority="75" id="{B6216D5C-C777-4629-99B0-B81FEDF220B8}">
            <xm:f>NOT(Projektgrundlagen!$I$27)</xm:f>
            <x14:dxf>
              <font>
                <strike/>
                <color theme="0" tint="-0.14996795556505021"/>
              </font>
              <fill>
                <patternFill>
                  <bgColor theme="0"/>
                </patternFill>
              </fill>
            </x14:dxf>
          </x14:cfRule>
          <xm:sqref>C38:D38</xm:sqref>
        </x14:conditionalFormatting>
        <x14:conditionalFormatting xmlns:xm="http://schemas.microsoft.com/office/excel/2006/main">
          <x14:cfRule type="expression" priority="305" id="{405C8B35-627F-4F9F-A96B-C419D22605CA}">
            <xm:f>NOT(Projektgrundlagen!$I$27)</xm:f>
            <x14:dxf>
              <font>
                <strike/>
                <color theme="0" tint="-0.14996795556505021"/>
              </font>
              <fill>
                <patternFill>
                  <bgColor theme="0"/>
                </patternFill>
              </fill>
            </x14:dxf>
          </x14:cfRule>
          <xm:sqref>C41:D41</xm:sqref>
        </x14:conditionalFormatting>
        <x14:conditionalFormatting xmlns:xm="http://schemas.microsoft.com/office/excel/2006/main">
          <x14:cfRule type="expression" priority="297" id="{034C4E3F-F67C-4393-857C-90E38039D7A5}">
            <xm:f>NOT(Projektgrundlagen!$I$27)</xm:f>
            <x14:dxf>
              <font>
                <strike/>
                <color theme="0" tint="-0.14996795556505021"/>
              </font>
              <fill>
                <patternFill>
                  <bgColor theme="0"/>
                </patternFill>
              </fill>
            </x14:dxf>
          </x14:cfRule>
          <xm:sqref>C68:D68</xm:sqref>
        </x14:conditionalFormatting>
        <x14:conditionalFormatting xmlns:xm="http://schemas.microsoft.com/office/excel/2006/main">
          <x14:cfRule type="expression" priority="343" id="{A6759A5F-38AD-4736-9463-BC94849ACB9B}">
            <xm:f>NOT(Projektgrundlagen!$I$27)</xm:f>
            <x14:dxf>
              <font>
                <strike/>
                <color theme="0" tint="-0.14996795556505021"/>
              </font>
              <fill>
                <patternFill>
                  <bgColor theme="0"/>
                </patternFill>
              </fill>
            </x14:dxf>
          </x14:cfRule>
          <xm:sqref>C123:D123</xm:sqref>
        </x14:conditionalFormatting>
        <x14:conditionalFormatting xmlns:xm="http://schemas.microsoft.com/office/excel/2006/main">
          <x14:cfRule type="expression" priority="71" id="{9BDB0ABB-A9A5-404E-8973-BFB98E9D3994}">
            <xm:f>NOT(Projektgrundlagen!$I$27)</xm:f>
            <x14:dxf>
              <font>
                <strike/>
                <color theme="0" tint="-0.14996795556505021"/>
              </font>
              <fill>
                <patternFill>
                  <bgColor theme="0"/>
                </patternFill>
              </fill>
            </x14:dxf>
          </x14:cfRule>
          <xm:sqref>C37:E37 H37:H38 E38:E39 B39:C39</xm:sqref>
        </x14:conditionalFormatting>
        <x14:conditionalFormatting xmlns:xm="http://schemas.microsoft.com/office/excel/2006/main">
          <x14:cfRule type="expression" priority="70" id="{199894EA-AB7C-488F-8F3D-F86B5D369633}">
            <xm:f>NOT(Projektgrundlagen!$I$27)</xm:f>
            <x14:dxf>
              <font>
                <strike/>
                <color theme="0" tint="-0.14996795556505021"/>
              </font>
              <fill>
                <patternFill>
                  <bgColor theme="0"/>
                </patternFill>
              </fill>
            </x14:dxf>
          </x14:cfRule>
          <xm:sqref>C43:E45</xm:sqref>
        </x14:conditionalFormatting>
        <x14:conditionalFormatting xmlns:xm="http://schemas.microsoft.com/office/excel/2006/main">
          <x14:cfRule type="expression" priority="287" id="{C4FC6C60-84C3-49AE-B410-3BD70C427C23}">
            <xm:f>NOT(Projektgrundlagen!$I$27)</xm:f>
            <x14:dxf>
              <font>
                <strike/>
                <color theme="0" tint="-0.14996795556505021"/>
              </font>
              <fill>
                <patternFill>
                  <bgColor theme="0"/>
                </patternFill>
              </fill>
            </x14:dxf>
          </x14:cfRule>
          <xm:sqref>C67:E67</xm:sqref>
        </x14:conditionalFormatting>
        <x14:conditionalFormatting xmlns:xm="http://schemas.microsoft.com/office/excel/2006/main">
          <x14:cfRule type="expression" priority="69" id="{3C7F09B4-277E-4B15-9C27-8278171F82E0}">
            <xm:f>NOT(Projektgrundlagen!$I$27)</xm:f>
            <x14:dxf>
              <font>
                <strike/>
                <color theme="0" tint="-0.14996795556505021"/>
              </font>
              <fill>
                <patternFill>
                  <bgColor theme="0"/>
                </patternFill>
              </fill>
            </x14:dxf>
          </x14:cfRule>
          <xm:sqref>E32:E33</xm:sqref>
        </x14:conditionalFormatting>
        <x14:conditionalFormatting xmlns:xm="http://schemas.microsoft.com/office/excel/2006/main">
          <x14:cfRule type="expression" priority="22" id="{DAA9CC2A-3E52-4DC1-929D-53BC7B118AEC}">
            <xm:f>NOT(Projektgrundlagen!$I$27)</xm:f>
            <x14:dxf>
              <font>
                <strike/>
                <color theme="0" tint="-0.14996795556505021"/>
              </font>
              <fill>
                <patternFill>
                  <bgColor theme="0"/>
                </patternFill>
              </fill>
            </x14:dxf>
          </x14:cfRule>
          <xm:sqref>E123:E124</xm:sqref>
        </x14:conditionalFormatting>
        <x14:conditionalFormatting xmlns:xm="http://schemas.microsoft.com/office/excel/2006/main">
          <x14:cfRule type="expression" priority="6" id="{23F0B54B-B8DF-4D65-B657-DAC48DAAFD3F}">
            <xm:f>NOT(Projektgrundlagen!$I$27)</xm:f>
            <x14:dxf>
              <font>
                <strike/>
                <color theme="0" tint="-0.14996795556505021"/>
              </font>
              <fill>
                <patternFill>
                  <bgColor theme="0"/>
                </patternFill>
              </fill>
            </x14:dxf>
          </x14:cfRule>
          <xm:sqref>E34:F36</xm:sqref>
        </x14:conditionalFormatting>
        <x14:conditionalFormatting xmlns:xm="http://schemas.microsoft.com/office/excel/2006/main">
          <x14:cfRule type="expression" priority="7" id="{F2DAC2D1-9A50-4390-8C33-67C68188E05E}">
            <xm:f>NOT(Projektgrundlagen!$I$27)</xm:f>
            <x14:dxf>
              <font>
                <strike/>
                <color theme="0" tint="-0.14996795556505021"/>
              </font>
              <fill>
                <patternFill>
                  <bgColor theme="0"/>
                </patternFill>
              </fill>
            </x14:dxf>
          </x14:cfRule>
          <xm:sqref>E20:H22 E23:F23 E24:H26</xm:sqref>
        </x14:conditionalFormatting>
        <x14:conditionalFormatting xmlns:xm="http://schemas.microsoft.com/office/excel/2006/main">
          <x14:cfRule type="expression" priority="20" id="{C03121E4-7CF7-467F-8DFE-B98D27723076}">
            <xm:f>NOT(Projektgrundlagen!$I$267)</xm:f>
            <x14:dxf>
              <font>
                <strike/>
                <color theme="0" tint="-0.14996795556505021"/>
              </font>
              <fill>
                <patternFill>
                  <bgColor theme="0"/>
                </patternFill>
              </fill>
            </x14:dxf>
          </x14:cfRule>
          <xm:sqref>F124</xm:sqref>
        </x14:conditionalFormatting>
        <x14:conditionalFormatting xmlns:xm="http://schemas.microsoft.com/office/excel/2006/main">
          <x14:cfRule type="expression" priority="177" id="{4374EF16-1CBC-41B1-AB6D-08BCFC0B1091}">
            <xm:f>NOT(Projektgrundlagen!$I$27)</xm:f>
            <x14:dxf>
              <font>
                <strike/>
                <color theme="0" tint="-0.14996795556505021"/>
              </font>
              <fill>
                <patternFill>
                  <bgColor theme="0"/>
                </patternFill>
              </fill>
            </x14:dxf>
          </x14:cfRule>
          <xm:sqref>H17:H18 B17:E19 H28:H29 C31:E31 H31:H32 C40:E40 H40:H41 E41:E42 C42 H43:H44 H49:H50 B67:B68 H67:H68 E68:E70 B69:D70 H70 B71:E73 H72 H77:H78 B77:E79 H82:H83 H88:H89 H110:H111 H113:H114 H119:H120 C122:E122 B122:B123 H122:H123 B124:D124 H128:H129 B139:E139</xm:sqref>
        </x14:conditionalFormatting>
        <x14:conditionalFormatting xmlns:xm="http://schemas.microsoft.com/office/excel/2006/main">
          <x14:cfRule type="expression" priority="52" id="{B067BA05-BE8D-4B56-90F5-BD9D7CBC6912}">
            <xm:f>NOT(Projektgrundlagen!$I$27)</xm:f>
            <x14:dxf>
              <font>
                <strike/>
                <color theme="0" tint="-0.14996795556505021"/>
              </font>
              <fill>
                <patternFill>
                  <bgColor theme="0"/>
                </patternFill>
              </fill>
            </x14:dxf>
          </x14:cfRule>
          <xm:sqref>H92:H93 H102:H103 H106:H107</xm:sqref>
        </x14:conditionalFormatting>
        <x14:conditionalFormatting xmlns:xm="http://schemas.microsoft.com/office/excel/2006/main">
          <x14:cfRule type="expression" priority="65" id="{CE63A983-770B-4486-A665-21E2AD9E492A}">
            <xm:f>NOT(Projektgrundlagen!$I$27)</xm:f>
            <x14:dxf>
              <font>
                <strike/>
                <color theme="0" tint="-0.14996795556505021"/>
              </font>
              <fill>
                <patternFill>
                  <bgColor theme="0"/>
                </patternFill>
              </fill>
            </x14:dxf>
          </x14:cfRule>
          <xm:sqref>I17:J45 B27:E30</xm:sqref>
        </x14:conditionalFormatting>
        <x14:conditionalFormatting xmlns:xm="http://schemas.microsoft.com/office/excel/2006/main">
          <x14:cfRule type="expression" priority="60" id="{887809C6-4D46-4029-8755-18B0033A491F}">
            <xm:f>NOT(Projektgrundlagen!$I$27)</xm:f>
            <x14:dxf>
              <font>
                <strike/>
                <color theme="0" tint="-0.14996795556505021"/>
              </font>
              <fill>
                <patternFill>
                  <bgColor theme="0"/>
                </patternFill>
              </fill>
            </x14:dxf>
          </x14:cfRule>
          <xm:sqref>I49:J73</xm:sqref>
        </x14:conditionalFormatting>
        <x14:conditionalFormatting xmlns:xm="http://schemas.microsoft.com/office/excel/2006/main">
          <x14:cfRule type="expression" priority="23" id="{C89633C6-5779-4B00-905E-99F8ECE3B3CF}">
            <xm:f>NOT(Projektgrundlagen!$I$27)</xm:f>
            <x14:dxf>
              <font>
                <strike/>
                <color theme="0" tint="-0.14996795556505021"/>
              </font>
              <fill>
                <patternFill>
                  <bgColor theme="0"/>
                </patternFill>
              </fill>
            </x14:dxf>
          </x14:cfRule>
          <xm:sqref>I77:J124 B101:E121</xm:sqref>
        </x14:conditionalFormatting>
        <x14:conditionalFormatting xmlns:xm="http://schemas.microsoft.com/office/excel/2006/main">
          <x14:cfRule type="expression" priority="9" id="{795BC6D4-D2FF-4013-A9D0-34E1EBBCE45E}">
            <xm:f>NOT(Projektgrundlagen!$I$27)</xm:f>
            <x14:dxf>
              <font>
                <strike/>
                <color theme="0" tint="-0.14996795556505021"/>
              </font>
              <fill>
                <patternFill>
                  <bgColor theme="0"/>
                </patternFill>
              </fill>
            </x14:dxf>
          </x14:cfRule>
          <xm:sqref>I128:J139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tabColor theme="6" tint="0.79998168889431442"/>
    <pageSetUpPr fitToPage="1"/>
  </sheetPr>
  <dimension ref="A1:P172"/>
  <sheetViews>
    <sheetView showGridLines="0" topLeftCell="A112" zoomScaleNormal="100" zoomScaleSheetLayoutView="110" workbookViewId="0">
      <selection activeCell="J125" sqref="J125"/>
    </sheetView>
  </sheetViews>
  <sheetFormatPr baseColWidth="10" defaultColWidth="0" defaultRowHeight="0" customHeight="1" zeroHeight="1"/>
  <cols>
    <col min="1" max="1" width="5.7265625" style="400" customWidth="1"/>
    <col min="2" max="2" width="3.26953125" style="188" customWidth="1"/>
    <col min="3" max="3" width="4.1796875" style="188" customWidth="1"/>
    <col min="4" max="4" width="3.26953125" style="188" customWidth="1"/>
    <col min="5" max="5" width="2.7265625" style="188" customWidth="1"/>
    <col min="6" max="6" width="44.453125" style="188" customWidth="1"/>
    <col min="7" max="7" width="12.26953125" style="188" customWidth="1"/>
    <col min="8" max="9" width="7.26953125" style="188" customWidth="1"/>
    <col min="10" max="10" width="12.26953125" style="188" customWidth="1"/>
    <col min="11" max="11" width="12.7265625" style="189" customWidth="1"/>
    <col min="12" max="12" width="2.7265625" style="172" customWidth="1"/>
    <col min="13" max="13" width="11.453125" style="173" hidden="1" customWidth="1"/>
    <col min="14" max="16" width="0" style="174" hidden="1" customWidth="1"/>
    <col min="17" max="16384" width="10.7265625" style="174" hidden="1"/>
  </cols>
  <sheetData>
    <row r="1" spans="1:16" ht="16.5"/>
    <row r="2" spans="1:16" s="108" customFormat="1" ht="16.5" customHeight="1">
      <c r="A2" s="344"/>
      <c r="B2" s="876" t="str">
        <f>IF(Projektgrundlagen!B2="","",Projektgrundlagen!B2)</f>
        <v>Landschaftspflegerischer Begleitplan</v>
      </c>
      <c r="C2" s="876"/>
      <c r="D2" s="876"/>
      <c r="E2" s="876"/>
      <c r="F2" s="876"/>
      <c r="G2" s="877"/>
      <c r="H2" s="981" t="str">
        <f>IF(Projektgrundlagen!F2="","",Projektgrundlagen!F2)</f>
        <v>VII.05.4-LBP</v>
      </c>
      <c r="I2" s="919"/>
      <c r="J2" s="919" t="s">
        <v>212</v>
      </c>
      <c r="K2" s="920"/>
      <c r="L2" s="992" t="s">
        <v>223</v>
      </c>
      <c r="M2" s="171" t="s">
        <v>39</v>
      </c>
      <c r="P2" s="157" t="s">
        <v>111</v>
      </c>
    </row>
    <row r="3" spans="1:16" s="108" customFormat="1" ht="16.5">
      <c r="A3" s="344"/>
      <c r="B3" s="853" t="s">
        <v>48</v>
      </c>
      <c r="C3" s="853"/>
      <c r="D3" s="853"/>
      <c r="E3" s="853"/>
      <c r="F3" s="853"/>
      <c r="G3" s="854"/>
      <c r="H3" s="982" t="str">
        <f>IF(Projektgrundlagen!F3="","",Projektgrundlagen!F3)</f>
        <v>Vertragsnr.:</v>
      </c>
      <c r="I3" s="983"/>
      <c r="J3" s="978" t="str">
        <f>IF(Projektgrundlagen!G3="","",Projektgrundlagen!G3)</f>
        <v/>
      </c>
      <c r="K3" s="979"/>
      <c r="L3" s="992"/>
      <c r="M3" s="109"/>
      <c r="P3" s="1" t="str">
        <f ca="1">MID(CELL("dateiname",A2),FIND("]",CELL("dateiname",A2))+1,255)</f>
        <v>StB-D1 Besondere Lstg</v>
      </c>
    </row>
    <row r="4" spans="1:16" s="108" customFormat="1" ht="7.5" customHeight="1">
      <c r="A4" s="344"/>
      <c r="B4" s="287"/>
      <c r="C4" s="287"/>
      <c r="D4" s="287"/>
      <c r="E4" s="287"/>
      <c r="F4" s="287"/>
      <c r="G4" s="309"/>
      <c r="H4" s="120"/>
      <c r="I4" s="120"/>
      <c r="J4" s="146"/>
      <c r="K4" s="146"/>
      <c r="L4" s="992"/>
      <c r="M4" s="109"/>
    </row>
    <row r="5" spans="1:16" s="108" customFormat="1" ht="16.5">
      <c r="A5" s="344"/>
      <c r="B5" s="964" t="str">
        <f>IF(Projektgrundlagen!B5="","",Projektgrundlagen!B5)</f>
        <v>Maßnahmennr:</v>
      </c>
      <c r="C5" s="965"/>
      <c r="D5" s="965"/>
      <c r="E5" s="965"/>
      <c r="F5" s="987" t="str">
        <f>IF(Projektgrundlagen!E5="","",Projektgrundlagen!E5)</f>
        <v/>
      </c>
      <c r="G5" s="987"/>
      <c r="H5" s="984" t="str">
        <f>IF(Projektgrundlagen!F5="","",Projektgrundlagen!F5)</f>
        <v>Vergabenr.:</v>
      </c>
      <c r="I5" s="984"/>
      <c r="J5" s="927" t="str">
        <f>IF(Projektgrundlagen!G5="","",Projektgrundlagen!G5)</f>
        <v/>
      </c>
      <c r="K5" s="980"/>
      <c r="L5" s="992"/>
      <c r="M5" s="109"/>
    </row>
    <row r="6" spans="1:16" s="108" customFormat="1" ht="16.5">
      <c r="A6" s="344"/>
      <c r="B6" s="966" t="str">
        <f>IF(Projektgrundlagen!B6="","",Projektgrundlagen!B6)</f>
        <v>Bauherr:</v>
      </c>
      <c r="C6" s="967"/>
      <c r="D6" s="967"/>
      <c r="E6" s="967"/>
      <c r="F6" s="970" t="str">
        <f>IF(Projektgrundlagen!E6="","",Projektgrundlagen!E6)</f>
        <v xml:space="preserve">Mittelfränkischen Eisenbahnbetriebs GmbH  </v>
      </c>
      <c r="G6" s="970"/>
      <c r="H6" s="970"/>
      <c r="I6" s="970"/>
      <c r="J6" s="970"/>
      <c r="K6" s="971"/>
      <c r="L6" s="992"/>
      <c r="M6" s="109"/>
    </row>
    <row r="7" spans="1:16" s="108" customFormat="1" ht="16.5">
      <c r="A7" s="344"/>
      <c r="B7" s="968" t="str">
        <f>IF(Projektgrundlagen!B7="","",Projektgrundlagen!B7)</f>
        <v>Maßnahme:</v>
      </c>
      <c r="C7" s="969"/>
      <c r="D7" s="969"/>
      <c r="E7" s="969"/>
      <c r="F7" s="972" t="str">
        <f>IF(Projektgrundlagen!E7="","",Projektgrundlagen!E7)</f>
        <v>Reaktivierung der Bahnstrecke 5331 im Abschnitt Wilburgstetten - Dombühl für den SPNV</v>
      </c>
      <c r="G7" s="972"/>
      <c r="H7" s="972"/>
      <c r="I7" s="972"/>
      <c r="J7" s="972"/>
      <c r="K7" s="973"/>
      <c r="L7" s="992"/>
      <c r="M7" s="109"/>
    </row>
    <row r="8" spans="1:16" s="108" customFormat="1" ht="16.5">
      <c r="A8" s="344"/>
      <c r="B8" s="962" t="str">
        <f>IF(Projektgrundlagen!B8="","",Projektgrundlagen!B8)</f>
        <v>Bieter:</v>
      </c>
      <c r="C8" s="963"/>
      <c r="D8" s="963"/>
      <c r="E8" s="963"/>
      <c r="F8" s="988" t="str">
        <f>IF(Projektgrundlagen!E8="","",Projektgrundlagen!E8)</f>
        <v/>
      </c>
      <c r="G8" s="988"/>
      <c r="H8" s="988"/>
      <c r="I8" s="988"/>
      <c r="J8" s="988"/>
      <c r="K8" s="989"/>
      <c r="L8" s="992"/>
      <c r="M8" s="109"/>
    </row>
    <row r="9" spans="1:16" ht="16.5">
      <c r="B9" s="418"/>
      <c r="C9" s="669"/>
      <c r="D9" s="185"/>
      <c r="E9" s="185"/>
      <c r="F9" s="186"/>
      <c r="G9" s="187"/>
      <c r="H9" s="186"/>
      <c r="I9" s="186"/>
      <c r="J9" s="419"/>
      <c r="K9" s="194"/>
    </row>
    <row r="10" spans="1:16" s="108" customFormat="1" ht="27" customHeight="1">
      <c r="A10" s="344"/>
      <c r="B10" s="991" t="s">
        <v>661</v>
      </c>
      <c r="C10" s="991"/>
      <c r="D10" s="991"/>
      <c r="E10" s="991"/>
      <c r="F10" s="991"/>
      <c r="G10" s="425"/>
      <c r="H10" s="600" t="s">
        <v>30</v>
      </c>
      <c r="I10" s="600" t="s">
        <v>29</v>
      </c>
      <c r="J10" s="431" t="s">
        <v>241</v>
      </c>
      <c r="K10" s="429" t="s">
        <v>240</v>
      </c>
      <c r="L10" s="106"/>
      <c r="M10" s="109"/>
    </row>
    <row r="11" spans="1:16" s="108" customFormat="1" ht="27" customHeight="1">
      <c r="A11" s="344"/>
      <c r="B11" s="426" t="s">
        <v>183</v>
      </c>
      <c r="C11" s="427"/>
      <c r="D11" s="427"/>
      <c r="E11" s="427"/>
      <c r="F11" s="427"/>
      <c r="G11" s="428" t="str">
        <f>IF(OR(Projektgrundlagen!$I$26,Projektgrundlagen!I27),"","Besondere Lstg. Straßenbau sind nicht Teil dieser Honorarermittlung!")</f>
        <v/>
      </c>
      <c r="H11" s="430"/>
      <c r="I11" s="430"/>
      <c r="J11" s="431"/>
      <c r="K11" s="429"/>
      <c r="L11" s="106"/>
      <c r="M11" s="109"/>
    </row>
    <row r="12" spans="1:16" ht="7.5" customHeight="1">
      <c r="B12" s="420"/>
      <c r="C12" s="670"/>
      <c r="D12" s="421"/>
      <c r="E12" s="421"/>
      <c r="F12" s="422"/>
      <c r="G12" s="423"/>
      <c r="H12" s="422"/>
      <c r="I12" s="422"/>
      <c r="J12" s="424"/>
      <c r="K12" s="249"/>
    </row>
    <row r="13" spans="1:16" ht="22.75" customHeight="1">
      <c r="B13" s="387" t="s">
        <v>549</v>
      </c>
      <c r="C13" s="388"/>
      <c r="D13" s="388"/>
      <c r="E13" s="388"/>
      <c r="F13" s="388"/>
      <c r="G13" s="388"/>
      <c r="H13" s="397"/>
      <c r="I13" s="397"/>
      <c r="J13" s="401"/>
      <c r="K13" s="402"/>
      <c r="L13" s="190"/>
    </row>
    <row r="14" spans="1:16" ht="17.5">
      <c r="B14" s="86"/>
      <c r="C14" s="795" t="s">
        <v>26</v>
      </c>
      <c r="D14" s="790"/>
      <c r="E14" s="331"/>
      <c r="F14" s="797" t="s">
        <v>548</v>
      </c>
      <c r="G14" s="327"/>
      <c r="H14" s="494"/>
      <c r="I14" s="496"/>
      <c r="J14" s="490"/>
      <c r="K14" s="330" t="str">
        <f>IF(M14,IF(J14&gt;0,H14*J14,0),"")</f>
        <v/>
      </c>
      <c r="L14" s="190"/>
      <c r="M14" s="173" t="b">
        <v>0</v>
      </c>
    </row>
    <row r="15" spans="1:16" ht="25">
      <c r="B15" s="145"/>
      <c r="C15" s="674"/>
      <c r="D15" s="485"/>
      <c r="E15" s="331"/>
      <c r="F15" s="332" t="s">
        <v>563</v>
      </c>
      <c r="G15" s="334"/>
      <c r="H15" s="744"/>
      <c r="I15" s="498"/>
      <c r="J15" s="497"/>
      <c r="K15" s="500"/>
      <c r="L15" s="190"/>
    </row>
    <row r="16" spans="1:16" ht="16.5">
      <c r="B16" s="145"/>
      <c r="C16" s="674"/>
      <c r="D16" s="485"/>
      <c r="E16" s="331"/>
      <c r="F16" s="821"/>
      <c r="G16" s="334"/>
      <c r="H16" s="744"/>
      <c r="I16" s="498"/>
      <c r="J16" s="497"/>
      <c r="K16" s="822"/>
      <c r="L16" s="190"/>
    </row>
    <row r="17" spans="2:13" ht="17.5">
      <c r="B17" s="86"/>
      <c r="C17" s="795" t="s">
        <v>25</v>
      </c>
      <c r="D17" s="791"/>
      <c r="E17" s="792"/>
      <c r="F17" s="797" t="s">
        <v>551</v>
      </c>
      <c r="G17" s="327"/>
      <c r="H17" s="494"/>
      <c r="I17" s="496"/>
      <c r="J17" s="492"/>
      <c r="K17" s="330" t="str">
        <f t="shared" ref="K17:K45" si="0">IF(M17,IF(J17&gt;0,H17*J17,0),"")</f>
        <v/>
      </c>
      <c r="L17" s="190"/>
      <c r="M17" s="173" t="b">
        <v>0</v>
      </c>
    </row>
    <row r="18" spans="2:13" ht="16.5">
      <c r="B18" s="145"/>
      <c r="C18" s="674"/>
      <c r="D18" s="485"/>
      <c r="E18" s="331"/>
      <c r="F18" s="332" t="s">
        <v>550</v>
      </c>
      <c r="G18" s="334"/>
      <c r="H18" s="498"/>
      <c r="I18" s="333"/>
      <c r="J18" s="497"/>
      <c r="K18" s="500"/>
      <c r="L18" s="190"/>
    </row>
    <row r="19" spans="2:13" ht="16.5">
      <c r="B19" s="145"/>
      <c r="C19" s="674"/>
      <c r="D19" s="485"/>
      <c r="E19" s="331"/>
      <c r="F19" s="821"/>
      <c r="G19" s="334"/>
      <c r="H19" s="744"/>
      <c r="I19" s="498"/>
      <c r="J19" s="497"/>
      <c r="K19" s="822"/>
      <c r="L19" s="190"/>
    </row>
    <row r="20" spans="2:13" ht="17.5">
      <c r="B20" s="176"/>
      <c r="C20" s="795" t="s">
        <v>24</v>
      </c>
      <c r="D20" s="791"/>
      <c r="E20" s="792"/>
      <c r="F20" s="797" t="s">
        <v>552</v>
      </c>
      <c r="G20" s="327"/>
      <c r="H20" s="494"/>
      <c r="I20" s="496"/>
      <c r="J20" s="492"/>
      <c r="K20" s="330" t="str">
        <f t="shared" si="0"/>
        <v/>
      </c>
      <c r="L20" s="190"/>
      <c r="M20" s="173" t="b">
        <v>0</v>
      </c>
    </row>
    <row r="21" spans="2:13" ht="16.5">
      <c r="B21" s="264"/>
      <c r="C21" s="674"/>
      <c r="D21" s="485"/>
      <c r="E21" s="331"/>
      <c r="F21" s="332" t="s">
        <v>553</v>
      </c>
      <c r="G21" s="334"/>
      <c r="H21" s="498"/>
      <c r="I21" s="333"/>
      <c r="J21" s="497"/>
      <c r="K21" s="500"/>
      <c r="L21" s="190"/>
    </row>
    <row r="22" spans="2:13" ht="16.5">
      <c r="B22" s="145"/>
      <c r="C22" s="674"/>
      <c r="D22" s="485"/>
      <c r="E22" s="331"/>
      <c r="F22" s="821"/>
      <c r="G22" s="334"/>
      <c r="H22" s="744"/>
      <c r="I22" s="498"/>
      <c r="J22" s="497"/>
      <c r="K22" s="822"/>
      <c r="L22" s="190"/>
    </row>
    <row r="23" spans="2:13" ht="17.5">
      <c r="B23" s="176"/>
      <c r="C23" s="795" t="s">
        <v>125</v>
      </c>
      <c r="D23" s="791"/>
      <c r="E23" s="792"/>
      <c r="F23" s="797" t="s">
        <v>554</v>
      </c>
      <c r="G23" s="327"/>
      <c r="H23" s="494"/>
      <c r="I23" s="496"/>
      <c r="J23" s="492"/>
      <c r="K23" s="330" t="str">
        <f t="shared" si="0"/>
        <v/>
      </c>
      <c r="L23" s="190"/>
      <c r="M23" s="173" t="b">
        <v>0</v>
      </c>
    </row>
    <row r="24" spans="2:13" ht="16.5">
      <c r="B24" s="264"/>
      <c r="C24" s="674"/>
      <c r="D24" s="485"/>
      <c r="E24" s="331"/>
      <c r="F24" s="332"/>
      <c r="G24" s="334"/>
      <c r="H24" s="498"/>
      <c r="I24" s="333"/>
      <c r="J24" s="497"/>
      <c r="K24" s="500"/>
      <c r="L24" s="190"/>
    </row>
    <row r="25" spans="2:13" ht="16.5">
      <c r="B25" s="145"/>
      <c r="C25" s="674"/>
      <c r="D25" s="485"/>
      <c r="E25" s="331"/>
      <c r="F25" s="821"/>
      <c r="G25" s="334"/>
      <c r="H25" s="744"/>
      <c r="I25" s="498"/>
      <c r="J25" s="497"/>
      <c r="K25" s="822"/>
      <c r="L25" s="190"/>
    </row>
    <row r="26" spans="2:13" ht="17.5">
      <c r="B26" s="86"/>
      <c r="C26" s="795" t="s">
        <v>126</v>
      </c>
      <c r="D26" s="791"/>
      <c r="E26" s="792"/>
      <c r="F26" s="797" t="s">
        <v>555</v>
      </c>
      <c r="G26" s="327"/>
      <c r="H26" s="494"/>
      <c r="I26" s="496"/>
      <c r="J26" s="492"/>
      <c r="K26" s="330" t="str">
        <f t="shared" ref="K26" si="1">IF(M26,IF(J26&gt;0,H26*J26,0),"")</f>
        <v/>
      </c>
      <c r="L26" s="190"/>
      <c r="M26" s="173" t="b">
        <v>0</v>
      </c>
    </row>
    <row r="27" spans="2:13" ht="16.5">
      <c r="B27" s="145"/>
      <c r="C27" s="674"/>
      <c r="D27" s="485"/>
      <c r="E27" s="331"/>
      <c r="F27" s="332"/>
      <c r="G27" s="334"/>
      <c r="H27" s="498"/>
      <c r="I27" s="333"/>
      <c r="J27" s="497"/>
      <c r="K27" s="500"/>
      <c r="L27" s="190"/>
    </row>
    <row r="28" spans="2:13" ht="16.5">
      <c r="B28" s="145"/>
      <c r="C28" s="674"/>
      <c r="D28" s="485"/>
      <c r="E28" s="331"/>
      <c r="F28" s="821"/>
      <c r="G28" s="334"/>
      <c r="H28" s="744"/>
      <c r="I28" s="498"/>
      <c r="J28" s="497"/>
      <c r="K28" s="822"/>
      <c r="L28" s="190"/>
    </row>
    <row r="29" spans="2:13" ht="17.5">
      <c r="B29" s="176"/>
      <c r="C29" s="795" t="s">
        <v>127</v>
      </c>
      <c r="D29" s="791"/>
      <c r="E29" s="792"/>
      <c r="F29" s="797" t="s">
        <v>556</v>
      </c>
      <c r="G29" s="327"/>
      <c r="H29" s="494"/>
      <c r="I29" s="496"/>
      <c r="J29" s="492"/>
      <c r="K29" s="330" t="str">
        <f t="shared" ref="K29" si="2">IF(M29,IF(J29&gt;0,H29*J29,0),"")</f>
        <v/>
      </c>
      <c r="L29" s="190"/>
      <c r="M29" s="173" t="b">
        <v>0</v>
      </c>
    </row>
    <row r="30" spans="2:13" ht="16.5">
      <c r="B30" s="264"/>
      <c r="C30" s="674"/>
      <c r="D30" s="485"/>
      <c r="E30" s="331"/>
      <c r="F30" s="332" t="s">
        <v>557</v>
      </c>
      <c r="G30" s="334"/>
      <c r="H30" s="498"/>
      <c r="I30" s="333"/>
      <c r="J30" s="497"/>
      <c r="K30" s="500"/>
      <c r="L30" s="190"/>
    </row>
    <row r="31" spans="2:13" ht="16.5">
      <c r="B31" s="145"/>
      <c r="C31" s="674"/>
      <c r="D31" s="485"/>
      <c r="E31" s="331"/>
      <c r="F31" s="821"/>
      <c r="G31" s="334"/>
      <c r="H31" s="744"/>
      <c r="I31" s="498"/>
      <c r="J31" s="497"/>
      <c r="K31" s="822"/>
      <c r="L31" s="190"/>
    </row>
    <row r="32" spans="2:13" ht="17.5">
      <c r="B32" s="176"/>
      <c r="C32" s="795" t="s">
        <v>305</v>
      </c>
      <c r="D32" s="791"/>
      <c r="E32" s="792"/>
      <c r="F32" s="797" t="s">
        <v>558</v>
      </c>
      <c r="G32" s="327"/>
      <c r="H32" s="494"/>
      <c r="I32" s="496"/>
      <c r="J32" s="492"/>
      <c r="K32" s="330" t="str">
        <f t="shared" ref="K32" si="3">IF(M32,IF(J32&gt;0,H32*J32,0),"")</f>
        <v/>
      </c>
      <c r="L32" s="190"/>
      <c r="M32" s="173" t="b">
        <v>0</v>
      </c>
    </row>
    <row r="33" spans="2:13" ht="25">
      <c r="B33" s="264"/>
      <c r="C33" s="674"/>
      <c r="D33" s="485"/>
      <c r="E33" s="331"/>
      <c r="F33" s="332" t="s">
        <v>559</v>
      </c>
      <c r="G33" s="334"/>
      <c r="H33" s="498"/>
      <c r="I33" s="333"/>
      <c r="J33" s="497"/>
      <c r="K33" s="500"/>
      <c r="L33" s="190"/>
    </row>
    <row r="34" spans="2:13" ht="16.5">
      <c r="B34" s="145"/>
      <c r="C34" s="674"/>
      <c r="D34" s="485"/>
      <c r="E34" s="331"/>
      <c r="F34" s="821"/>
      <c r="G34" s="334"/>
      <c r="H34" s="744"/>
      <c r="I34" s="498"/>
      <c r="J34" s="497"/>
      <c r="K34" s="822"/>
      <c r="L34" s="190"/>
    </row>
    <row r="35" spans="2:13" ht="17.5">
      <c r="B35" s="176"/>
      <c r="C35" s="795" t="s">
        <v>543</v>
      </c>
      <c r="D35" s="791"/>
      <c r="E35" s="792"/>
      <c r="F35" s="797" t="s">
        <v>560</v>
      </c>
      <c r="G35" s="327"/>
      <c r="H35" s="494"/>
      <c r="I35" s="496"/>
      <c r="J35" s="492"/>
      <c r="K35" s="330" t="str">
        <f t="shared" ref="K35" si="4">IF(M35,IF(J35&gt;0,H35*J35,0),"")</f>
        <v/>
      </c>
      <c r="L35" s="190"/>
      <c r="M35" s="173" t="b">
        <v>0</v>
      </c>
    </row>
    <row r="36" spans="2:13" ht="16.5">
      <c r="B36" s="264"/>
      <c r="C36" s="674"/>
      <c r="D36" s="485"/>
      <c r="E36" s="331"/>
      <c r="F36" s="332" t="s">
        <v>561</v>
      </c>
      <c r="G36" s="334"/>
      <c r="H36" s="498"/>
      <c r="I36" s="333"/>
      <c r="J36" s="497"/>
      <c r="K36" s="500"/>
      <c r="L36" s="190"/>
    </row>
    <row r="37" spans="2:13" ht="16.5">
      <c r="B37" s="145"/>
      <c r="C37" s="674"/>
      <c r="D37" s="485"/>
      <c r="E37" s="331"/>
      <c r="F37" s="821"/>
      <c r="G37" s="334"/>
      <c r="H37" s="744"/>
      <c r="I37" s="498"/>
      <c r="J37" s="497"/>
      <c r="K37" s="822"/>
      <c r="L37" s="190"/>
    </row>
    <row r="38" spans="2:13" ht="17.5">
      <c r="B38" s="176"/>
      <c r="C38" s="795" t="s">
        <v>544</v>
      </c>
      <c r="D38" s="791"/>
      <c r="E38" s="792"/>
      <c r="F38" s="797" t="s">
        <v>562</v>
      </c>
      <c r="G38" s="327"/>
      <c r="H38" s="494"/>
      <c r="I38" s="496"/>
      <c r="J38" s="492"/>
      <c r="K38" s="330" t="str">
        <f t="shared" ref="K38" si="5">IF(M38,IF(J38&gt;0,H38*J38,0),"")</f>
        <v/>
      </c>
      <c r="L38" s="190"/>
      <c r="M38" s="173" t="b">
        <v>0</v>
      </c>
    </row>
    <row r="39" spans="2:13" ht="16.5">
      <c r="B39" s="264"/>
      <c r="C39" s="674"/>
      <c r="D39" s="485"/>
      <c r="E39" s="331"/>
      <c r="F39" s="332"/>
      <c r="G39" s="334"/>
      <c r="H39" s="498"/>
      <c r="I39" s="333"/>
      <c r="J39" s="497"/>
      <c r="K39" s="500"/>
      <c r="L39" s="190"/>
    </row>
    <row r="40" spans="2:13" ht="16.5">
      <c r="B40" s="145"/>
      <c r="C40" s="674"/>
      <c r="D40" s="485"/>
      <c r="E40" s="331"/>
      <c r="F40" s="821"/>
      <c r="G40" s="334"/>
      <c r="H40" s="744"/>
      <c r="I40" s="498"/>
      <c r="J40" s="497"/>
      <c r="K40" s="822"/>
      <c r="L40" s="190"/>
    </row>
    <row r="41" spans="2:13" ht="17.5">
      <c r="B41" s="176"/>
      <c r="C41" s="795" t="s">
        <v>545</v>
      </c>
      <c r="D41" s="791"/>
      <c r="E41" s="792"/>
      <c r="F41" s="794"/>
      <c r="G41" s="327"/>
      <c r="H41" s="494"/>
      <c r="I41" s="329"/>
      <c r="J41" s="492"/>
      <c r="K41" s="330" t="str">
        <f t="shared" ref="K41" si="6">IF(M41,IF(J41&gt;0,H41*J41,0),"")</f>
        <v/>
      </c>
      <c r="L41" s="190"/>
      <c r="M41" s="173" t="b">
        <v>0</v>
      </c>
    </row>
    <row r="42" spans="2:13" ht="16.5">
      <c r="B42" s="210"/>
      <c r="C42" s="668"/>
      <c r="D42" s="486"/>
      <c r="E42" s="324"/>
      <c r="F42" s="328"/>
      <c r="G42" s="325"/>
      <c r="H42" s="493"/>
      <c r="I42" s="493"/>
      <c r="J42" s="491"/>
      <c r="K42" s="326"/>
      <c r="L42" s="190"/>
    </row>
    <row r="43" spans="2:13" ht="17.5">
      <c r="B43" s="176"/>
      <c r="C43" s="795" t="s">
        <v>546</v>
      </c>
      <c r="D43" s="791"/>
      <c r="E43" s="792"/>
      <c r="F43" s="794"/>
      <c r="G43" s="327"/>
      <c r="H43" s="494"/>
      <c r="I43" s="329"/>
      <c r="J43" s="492"/>
      <c r="K43" s="330" t="str">
        <f t="shared" ref="K43" si="7">IF(M43,IF(J43&gt;0,H43*J43,0),"")</f>
        <v/>
      </c>
      <c r="L43" s="190"/>
      <c r="M43" s="173" t="b">
        <v>0</v>
      </c>
    </row>
    <row r="44" spans="2:13" ht="16.5">
      <c r="B44" s="210"/>
      <c r="C44" s="668"/>
      <c r="D44" s="486"/>
      <c r="E44" s="324"/>
      <c r="F44" s="328"/>
      <c r="G44" s="325"/>
      <c r="H44" s="493"/>
      <c r="I44" s="493"/>
      <c r="J44" s="491"/>
      <c r="K44" s="326"/>
      <c r="L44" s="190"/>
    </row>
    <row r="45" spans="2:13" ht="17.5">
      <c r="B45" s="176"/>
      <c r="C45" s="795" t="s">
        <v>547</v>
      </c>
      <c r="D45" s="791"/>
      <c r="E45" s="792"/>
      <c r="F45" s="794"/>
      <c r="G45" s="327"/>
      <c r="H45" s="494"/>
      <c r="I45" s="329"/>
      <c r="J45" s="492"/>
      <c r="K45" s="330" t="str">
        <f t="shared" si="0"/>
        <v/>
      </c>
      <c r="L45" s="190"/>
      <c r="M45" s="173" t="b">
        <v>0</v>
      </c>
    </row>
    <row r="46" spans="2:13" ht="17" thickBot="1">
      <c r="B46" s="210"/>
      <c r="C46" s="668"/>
      <c r="D46" s="486"/>
      <c r="E46" s="324"/>
      <c r="F46" s="328"/>
      <c r="G46" s="325"/>
      <c r="H46" s="493"/>
      <c r="I46" s="493"/>
      <c r="J46" s="491"/>
      <c r="K46" s="326"/>
      <c r="L46" s="190"/>
    </row>
    <row r="47" spans="2:13" ht="22.75" customHeight="1" thickBot="1">
      <c r="B47" s="403"/>
      <c r="C47" s="671" t="s">
        <v>10</v>
      </c>
      <c r="D47" s="404"/>
      <c r="E47" s="405"/>
      <c r="F47" s="323"/>
      <c r="G47" s="406"/>
      <c r="H47" s="323"/>
      <c r="I47" s="323"/>
      <c r="J47" s="407" t="s">
        <v>564</v>
      </c>
      <c r="K47" s="408" t="str">
        <f>IF(OR(Projektgrundlagen!$I$26,Projektgrundlagen!I27),IF(COUNT(K14:K46)&gt;0,SUM(K14:K46),""),0)</f>
        <v/>
      </c>
    </row>
    <row r="48" spans="2:13" ht="7.5" customHeight="1">
      <c r="B48" s="192"/>
      <c r="C48" s="672"/>
      <c r="D48" s="177"/>
      <c r="E48" s="177"/>
      <c r="F48" s="167"/>
      <c r="G48" s="178"/>
      <c r="H48" s="167"/>
      <c r="I48" s="167"/>
      <c r="J48" s="170"/>
      <c r="K48" s="193"/>
    </row>
    <row r="49" spans="2:13" ht="22.75" customHeight="1">
      <c r="B49" s="387" t="s">
        <v>565</v>
      </c>
      <c r="C49" s="388"/>
      <c r="D49" s="388"/>
      <c r="E49" s="388"/>
      <c r="F49" s="388"/>
      <c r="G49" s="388"/>
      <c r="H49" s="397"/>
      <c r="I49" s="397"/>
      <c r="J49" s="401"/>
      <c r="K49" s="409"/>
    </row>
    <row r="50" spans="2:13" ht="17.5">
      <c r="B50" s="175"/>
      <c r="C50" s="795" t="s">
        <v>23</v>
      </c>
      <c r="D50" s="790"/>
      <c r="E50" s="793"/>
      <c r="F50" s="797" t="s">
        <v>567</v>
      </c>
      <c r="G50" s="327"/>
      <c r="H50" s="494"/>
      <c r="I50" s="496"/>
      <c r="J50" s="490"/>
      <c r="K50" s="330" t="str">
        <f>IF(M50,IF(J50&gt;0,H50*J50,0),"")</f>
        <v/>
      </c>
      <c r="M50" s="173" t="b">
        <v>0</v>
      </c>
    </row>
    <row r="51" spans="2:13" ht="16.5">
      <c r="B51" s="264"/>
      <c r="C51" s="674"/>
      <c r="D51" s="485"/>
      <c r="E51" s="331"/>
      <c r="F51" s="332"/>
      <c r="G51" s="334"/>
      <c r="H51" s="498"/>
      <c r="I51" s="333"/>
      <c r="J51" s="497"/>
      <c r="K51" s="500"/>
      <c r="L51" s="190"/>
    </row>
    <row r="52" spans="2:13" ht="16.5">
      <c r="B52" s="145"/>
      <c r="C52" s="674"/>
      <c r="D52" s="485"/>
      <c r="E52" s="331"/>
      <c r="F52" s="821"/>
      <c r="G52" s="334"/>
      <c r="H52" s="744"/>
      <c r="I52" s="498"/>
      <c r="J52" s="497"/>
      <c r="K52" s="822"/>
      <c r="L52" s="190"/>
    </row>
    <row r="53" spans="2:13" ht="17.5">
      <c r="B53" s="175"/>
      <c r="C53" s="795" t="s">
        <v>22</v>
      </c>
      <c r="D53" s="791"/>
      <c r="E53" s="792"/>
      <c r="F53" s="797" t="s">
        <v>568</v>
      </c>
      <c r="G53" s="327"/>
      <c r="H53" s="494"/>
      <c r="I53" s="496"/>
      <c r="J53" s="492"/>
      <c r="K53" s="330" t="str">
        <f t="shared" ref="K53:K75" si="8">IF(M53,IF(J53&gt;0,H53*J53,0),"")</f>
        <v/>
      </c>
      <c r="M53" s="173" t="b">
        <v>0</v>
      </c>
    </row>
    <row r="54" spans="2:13" ht="16.5">
      <c r="B54" s="264"/>
      <c r="C54" s="674"/>
      <c r="D54" s="485"/>
      <c r="E54" s="331"/>
      <c r="F54" s="332"/>
      <c r="G54" s="334"/>
      <c r="H54" s="498"/>
      <c r="I54" s="333"/>
      <c r="J54" s="497"/>
      <c r="K54" s="500"/>
      <c r="L54" s="190"/>
    </row>
    <row r="55" spans="2:13" ht="16.5">
      <c r="B55" s="145"/>
      <c r="C55" s="674"/>
      <c r="D55" s="485"/>
      <c r="E55" s="331"/>
      <c r="F55" s="821"/>
      <c r="G55" s="334"/>
      <c r="H55" s="744"/>
      <c r="I55" s="498"/>
      <c r="J55" s="497"/>
      <c r="K55" s="822"/>
      <c r="L55" s="190"/>
    </row>
    <row r="56" spans="2:13" ht="17.5">
      <c r="B56" s="175"/>
      <c r="C56" s="795" t="s">
        <v>21</v>
      </c>
      <c r="D56" s="791"/>
      <c r="E56" s="792"/>
      <c r="F56" s="797" t="s">
        <v>569</v>
      </c>
      <c r="G56" s="327"/>
      <c r="H56" s="494"/>
      <c r="I56" s="496"/>
      <c r="J56" s="492"/>
      <c r="K56" s="330" t="str">
        <f t="shared" si="8"/>
        <v/>
      </c>
      <c r="M56" s="173" t="b">
        <v>0</v>
      </c>
    </row>
    <row r="57" spans="2:13" ht="16.5">
      <c r="B57" s="264"/>
      <c r="C57" s="674"/>
      <c r="D57" s="485"/>
      <c r="E57" s="331"/>
      <c r="F57" s="332"/>
      <c r="G57" s="334"/>
      <c r="H57" s="498"/>
      <c r="I57" s="333"/>
      <c r="J57" s="497"/>
      <c r="K57" s="500"/>
      <c r="L57" s="190"/>
    </row>
    <row r="58" spans="2:13" ht="16.5">
      <c r="B58" s="145"/>
      <c r="C58" s="674"/>
      <c r="D58" s="485"/>
      <c r="E58" s="331"/>
      <c r="F58" s="821"/>
      <c r="G58" s="334"/>
      <c r="H58" s="744"/>
      <c r="I58" s="498"/>
      <c r="J58" s="497"/>
      <c r="K58" s="822"/>
      <c r="L58" s="190"/>
    </row>
    <row r="59" spans="2:13" ht="17.5">
      <c r="B59" s="175"/>
      <c r="C59" s="795" t="s">
        <v>128</v>
      </c>
      <c r="D59" s="791"/>
      <c r="E59" s="792"/>
      <c r="F59" s="797" t="s">
        <v>570</v>
      </c>
      <c r="G59" s="327"/>
      <c r="H59" s="494"/>
      <c r="I59" s="496"/>
      <c r="J59" s="492"/>
      <c r="K59" s="330" t="str">
        <f t="shared" si="8"/>
        <v/>
      </c>
      <c r="M59" s="173" t="b">
        <v>0</v>
      </c>
    </row>
    <row r="60" spans="2:13" ht="16.5">
      <c r="B60" s="264"/>
      <c r="C60" s="674"/>
      <c r="D60" s="485"/>
      <c r="E60" s="331"/>
      <c r="F60" s="332" t="s">
        <v>571</v>
      </c>
      <c r="G60" s="334"/>
      <c r="H60" s="498"/>
      <c r="I60" s="333"/>
      <c r="J60" s="497"/>
      <c r="K60" s="500"/>
      <c r="L60" s="190"/>
    </row>
    <row r="61" spans="2:13" ht="16.5">
      <c r="B61" s="145"/>
      <c r="C61" s="674"/>
      <c r="D61" s="485"/>
      <c r="E61" s="331"/>
      <c r="F61" s="821"/>
      <c r="G61" s="334"/>
      <c r="H61" s="744"/>
      <c r="I61" s="498"/>
      <c r="J61" s="497"/>
      <c r="K61" s="822"/>
      <c r="L61" s="190"/>
    </row>
    <row r="62" spans="2:13" ht="17.5">
      <c r="B62" s="179"/>
      <c r="C62" s="795" t="s">
        <v>129</v>
      </c>
      <c r="D62" s="791"/>
      <c r="E62" s="792"/>
      <c r="F62" s="797" t="s">
        <v>572</v>
      </c>
      <c r="G62" s="327"/>
      <c r="H62" s="494"/>
      <c r="I62" s="496"/>
      <c r="J62" s="492"/>
      <c r="K62" s="330" t="str">
        <f t="shared" si="8"/>
        <v/>
      </c>
      <c r="M62" s="173" t="b">
        <v>0</v>
      </c>
    </row>
    <row r="63" spans="2:13" ht="50">
      <c r="B63" s="264"/>
      <c r="C63" s="674"/>
      <c r="D63" s="485"/>
      <c r="E63" s="331"/>
      <c r="F63" s="332" t="s">
        <v>573</v>
      </c>
      <c r="G63" s="334"/>
      <c r="H63" s="498"/>
      <c r="I63" s="333"/>
      <c r="J63" s="497"/>
      <c r="K63" s="500"/>
      <c r="L63" s="190"/>
    </row>
    <row r="64" spans="2:13" ht="16.5">
      <c r="B64" s="145"/>
      <c r="C64" s="674"/>
      <c r="D64" s="485"/>
      <c r="E64" s="331"/>
      <c r="F64" s="821"/>
      <c r="G64" s="334"/>
      <c r="H64" s="744"/>
      <c r="I64" s="498"/>
      <c r="J64" s="497"/>
      <c r="K64" s="822"/>
      <c r="L64" s="190"/>
    </row>
    <row r="65" spans="2:13" ht="17.5">
      <c r="B65" s="180"/>
      <c r="C65" s="795" t="s">
        <v>130</v>
      </c>
      <c r="D65" s="791"/>
      <c r="E65" s="792"/>
      <c r="F65" s="797" t="s">
        <v>574</v>
      </c>
      <c r="G65" s="327"/>
      <c r="H65" s="494"/>
      <c r="I65" s="496"/>
      <c r="J65" s="492"/>
      <c r="K65" s="330" t="str">
        <f t="shared" ref="K65" si="9">IF(M65,IF(J65&gt;0,H65*J65,0),"")</f>
        <v/>
      </c>
      <c r="M65" s="173" t="b">
        <v>0</v>
      </c>
    </row>
    <row r="66" spans="2:13" ht="16.5">
      <c r="B66" s="264"/>
      <c r="C66" s="674"/>
      <c r="D66" s="485"/>
      <c r="E66" s="331"/>
      <c r="F66" s="332"/>
      <c r="G66" s="334"/>
      <c r="H66" s="498"/>
      <c r="I66" s="333"/>
      <c r="J66" s="497"/>
      <c r="K66" s="500"/>
      <c r="L66" s="190"/>
    </row>
    <row r="67" spans="2:13" ht="16.5">
      <c r="B67" s="145"/>
      <c r="C67" s="674"/>
      <c r="D67" s="485"/>
      <c r="E67" s="331"/>
      <c r="F67" s="821"/>
      <c r="G67" s="334"/>
      <c r="H67" s="744"/>
      <c r="I67" s="498"/>
      <c r="J67" s="497"/>
      <c r="K67" s="822"/>
      <c r="L67" s="190"/>
    </row>
    <row r="68" spans="2:13" ht="17.5">
      <c r="B68" s="180"/>
      <c r="C68" s="795" t="s">
        <v>138</v>
      </c>
      <c r="D68" s="791"/>
      <c r="E68" s="792"/>
      <c r="F68" s="797" t="s">
        <v>575</v>
      </c>
      <c r="G68" s="327"/>
      <c r="H68" s="494"/>
      <c r="I68" s="496"/>
      <c r="J68" s="492"/>
      <c r="K68" s="330" t="str">
        <f t="shared" si="8"/>
        <v/>
      </c>
      <c r="M68" s="173" t="b">
        <v>0</v>
      </c>
    </row>
    <row r="69" spans="2:13" ht="25">
      <c r="B69" s="264"/>
      <c r="C69" s="674"/>
      <c r="D69" s="485"/>
      <c r="E69" s="331"/>
      <c r="F69" s="332" t="s">
        <v>576</v>
      </c>
      <c r="G69" s="334"/>
      <c r="H69" s="498"/>
      <c r="I69" s="333"/>
      <c r="J69" s="497"/>
      <c r="K69" s="500"/>
      <c r="L69" s="190"/>
    </row>
    <row r="70" spans="2:13" ht="16.5">
      <c r="B70" s="145"/>
      <c r="C70" s="674"/>
      <c r="D70" s="485"/>
      <c r="E70" s="331"/>
      <c r="F70" s="821"/>
      <c r="G70" s="334"/>
      <c r="H70" s="744"/>
      <c r="I70" s="498"/>
      <c r="J70" s="497"/>
      <c r="K70" s="822"/>
      <c r="L70" s="190"/>
    </row>
    <row r="71" spans="2:13" ht="17.5">
      <c r="B71" s="180"/>
      <c r="C71" s="795" t="s">
        <v>139</v>
      </c>
      <c r="D71" s="791"/>
      <c r="E71" s="792"/>
      <c r="F71" s="794"/>
      <c r="G71" s="327"/>
      <c r="H71" s="494"/>
      <c r="I71" s="329"/>
      <c r="J71" s="492"/>
      <c r="K71" s="330" t="str">
        <f t="shared" si="8"/>
        <v/>
      </c>
      <c r="M71" s="173" t="b">
        <v>0</v>
      </c>
    </row>
    <row r="72" spans="2:13" ht="16.5">
      <c r="B72" s="210"/>
      <c r="C72" s="668"/>
      <c r="D72" s="486"/>
      <c r="E72" s="324"/>
      <c r="F72" s="328"/>
      <c r="G72" s="325"/>
      <c r="H72" s="493"/>
      <c r="I72" s="493"/>
      <c r="J72" s="491"/>
      <c r="K72" s="326"/>
      <c r="L72" s="190"/>
    </row>
    <row r="73" spans="2:13" ht="17.5">
      <c r="B73" s="180"/>
      <c r="C73" s="795" t="s">
        <v>140</v>
      </c>
      <c r="D73" s="791"/>
      <c r="E73" s="792"/>
      <c r="F73" s="794"/>
      <c r="G73" s="327"/>
      <c r="H73" s="494"/>
      <c r="I73" s="329"/>
      <c r="J73" s="492"/>
      <c r="K73" s="330" t="str">
        <f t="shared" si="8"/>
        <v/>
      </c>
      <c r="M73" s="173" t="b">
        <v>0</v>
      </c>
    </row>
    <row r="74" spans="2:13" ht="16.5">
      <c r="B74" s="210"/>
      <c r="C74" s="668"/>
      <c r="D74" s="486"/>
      <c r="E74" s="324"/>
      <c r="F74" s="328"/>
      <c r="G74" s="325"/>
      <c r="H74" s="493"/>
      <c r="I74" s="493"/>
      <c r="J74" s="491"/>
      <c r="K74" s="326"/>
      <c r="L74" s="190"/>
    </row>
    <row r="75" spans="2:13" ht="17.5">
      <c r="B75" s="180"/>
      <c r="C75" s="795" t="s">
        <v>141</v>
      </c>
      <c r="D75" s="791"/>
      <c r="E75" s="792"/>
      <c r="F75" s="794"/>
      <c r="G75" s="327"/>
      <c r="H75" s="494"/>
      <c r="I75" s="329"/>
      <c r="J75" s="492"/>
      <c r="K75" s="330" t="str">
        <f t="shared" si="8"/>
        <v/>
      </c>
      <c r="M75" s="173" t="b">
        <v>0</v>
      </c>
    </row>
    <row r="76" spans="2:13" ht="17" thickBot="1">
      <c r="B76" s="210"/>
      <c r="C76" s="668"/>
      <c r="D76" s="486"/>
      <c r="E76" s="324"/>
      <c r="F76" s="328"/>
      <c r="G76" s="325"/>
      <c r="H76" s="493"/>
      <c r="I76" s="493"/>
      <c r="J76" s="491"/>
      <c r="K76" s="326"/>
      <c r="L76" s="190"/>
    </row>
    <row r="77" spans="2:13" ht="22.75" customHeight="1" thickBot="1">
      <c r="B77" s="403"/>
      <c r="C77" s="671" t="s">
        <v>10</v>
      </c>
      <c r="D77" s="404"/>
      <c r="E77" s="410"/>
      <c r="F77" s="411"/>
      <c r="G77" s="412"/>
      <c r="H77" s="411"/>
      <c r="I77" s="411"/>
      <c r="J77" s="413" t="s">
        <v>566</v>
      </c>
      <c r="K77" s="408" t="str">
        <f>IF(OR(Projektgrundlagen!$I$26,Projektgrundlagen!I27),IF(COUNT(K50:K76)&gt;0,SUM(K50:K76),""),0)</f>
        <v/>
      </c>
    </row>
    <row r="78" spans="2:13" ht="7.5" customHeight="1">
      <c r="B78" s="418"/>
      <c r="C78" s="669"/>
      <c r="D78" s="185"/>
      <c r="E78" s="185"/>
      <c r="F78" s="186"/>
      <c r="G78" s="187"/>
      <c r="H78" s="186"/>
      <c r="I78" s="186"/>
      <c r="J78" s="419"/>
      <c r="K78" s="142"/>
    </row>
    <row r="79" spans="2:13" ht="22.75" customHeight="1">
      <c r="B79" s="387" t="s">
        <v>577</v>
      </c>
      <c r="C79" s="388"/>
      <c r="D79" s="388"/>
      <c r="E79" s="388"/>
      <c r="F79" s="388"/>
      <c r="G79" s="388"/>
      <c r="H79" s="397"/>
      <c r="I79" s="397"/>
      <c r="J79" s="401"/>
      <c r="K79" s="409"/>
    </row>
    <row r="80" spans="2:13" ht="17.5">
      <c r="B80" s="181"/>
      <c r="C80" s="795" t="s">
        <v>20</v>
      </c>
      <c r="D80" s="790"/>
      <c r="E80" s="793"/>
      <c r="F80" s="797" t="s">
        <v>579</v>
      </c>
      <c r="G80" s="327"/>
      <c r="H80" s="494"/>
      <c r="I80" s="496"/>
      <c r="J80" s="490"/>
      <c r="K80" s="330" t="str">
        <f>IF(M80,IF(J80&gt;0,H80*J80,0),"")</f>
        <v/>
      </c>
      <c r="M80" s="173" t="b">
        <v>0</v>
      </c>
    </row>
    <row r="81" spans="2:13" ht="16.5">
      <c r="B81" s="264"/>
      <c r="C81" s="674"/>
      <c r="D81" s="485"/>
      <c r="E81" s="331"/>
      <c r="F81" s="332"/>
      <c r="G81" s="334"/>
      <c r="H81" s="744"/>
      <c r="I81" s="498"/>
      <c r="J81" s="497"/>
      <c r="K81" s="500"/>
      <c r="L81" s="190"/>
    </row>
    <row r="82" spans="2:13" ht="16.5">
      <c r="B82" s="145"/>
      <c r="C82" s="674"/>
      <c r="D82" s="485"/>
      <c r="E82" s="324"/>
      <c r="F82" s="821"/>
      <c r="G82" s="334"/>
      <c r="H82" s="744"/>
      <c r="I82" s="498"/>
      <c r="J82" s="497"/>
      <c r="K82" s="822"/>
      <c r="L82" s="190"/>
    </row>
    <row r="83" spans="2:13" ht="17.5">
      <c r="B83" s="181"/>
      <c r="C83" s="795" t="s">
        <v>19</v>
      </c>
      <c r="D83" s="791"/>
      <c r="E83" s="793"/>
      <c r="F83" s="797" t="s">
        <v>580</v>
      </c>
      <c r="G83" s="327"/>
      <c r="H83" s="494"/>
      <c r="I83" s="496"/>
      <c r="J83" s="492"/>
      <c r="K83" s="330" t="str">
        <f t="shared" ref="K83:K120" si="10">IF(M83,IF(J83&gt;0,H83*J83,0),"")</f>
        <v/>
      </c>
      <c r="M83" s="173" t="b">
        <v>0</v>
      </c>
    </row>
    <row r="84" spans="2:13" ht="16.5">
      <c r="B84" s="264"/>
      <c r="C84" s="674"/>
      <c r="D84" s="485"/>
      <c r="E84" s="331"/>
      <c r="F84" s="332" t="s">
        <v>581</v>
      </c>
      <c r="G84" s="334"/>
      <c r="H84" s="744"/>
      <c r="I84" s="498"/>
      <c r="J84" s="497"/>
      <c r="K84" s="500"/>
      <c r="L84" s="190"/>
    </row>
    <row r="85" spans="2:13" ht="16.5">
      <c r="B85" s="145"/>
      <c r="C85" s="674"/>
      <c r="D85" s="485"/>
      <c r="E85" s="324"/>
      <c r="F85" s="821"/>
      <c r="G85" s="334"/>
      <c r="H85" s="744"/>
      <c r="I85" s="498"/>
      <c r="J85" s="497"/>
      <c r="K85" s="822"/>
      <c r="L85" s="190"/>
    </row>
    <row r="86" spans="2:13" ht="17.5">
      <c r="B86" s="181"/>
      <c r="C86" s="795" t="s">
        <v>18</v>
      </c>
      <c r="D86" s="791"/>
      <c r="E86" s="793"/>
      <c r="F86" s="797" t="s">
        <v>582</v>
      </c>
      <c r="G86" s="327"/>
      <c r="H86" s="494"/>
      <c r="I86" s="496"/>
      <c r="J86" s="492"/>
      <c r="K86" s="330" t="str">
        <f t="shared" si="10"/>
        <v/>
      </c>
      <c r="M86" s="173" t="b">
        <v>0</v>
      </c>
    </row>
    <row r="87" spans="2:13" ht="16.5">
      <c r="B87" s="264"/>
      <c r="C87" s="674"/>
      <c r="D87" s="485"/>
      <c r="E87" s="331"/>
      <c r="F87" s="332" t="s">
        <v>583</v>
      </c>
      <c r="G87" s="334"/>
      <c r="H87" s="744"/>
      <c r="I87" s="498"/>
      <c r="J87" s="497"/>
      <c r="K87" s="500"/>
      <c r="L87" s="190"/>
    </row>
    <row r="88" spans="2:13" ht="16.5">
      <c r="B88" s="145"/>
      <c r="C88" s="674"/>
      <c r="D88" s="485"/>
      <c r="E88" s="324"/>
      <c r="F88" s="821"/>
      <c r="G88" s="334"/>
      <c r="H88" s="744"/>
      <c r="I88" s="498"/>
      <c r="J88" s="497"/>
      <c r="K88" s="822"/>
      <c r="L88" s="190"/>
    </row>
    <row r="89" spans="2:13" ht="17.5">
      <c r="B89" s="182"/>
      <c r="C89" s="795" t="s">
        <v>131</v>
      </c>
      <c r="D89" s="791"/>
      <c r="E89" s="793"/>
      <c r="F89" s="797" t="s">
        <v>584</v>
      </c>
      <c r="G89" s="327"/>
      <c r="H89" s="494"/>
      <c r="I89" s="496"/>
      <c r="J89" s="492"/>
      <c r="K89" s="330" t="str">
        <f t="shared" si="10"/>
        <v/>
      </c>
      <c r="M89" s="173" t="b">
        <v>0</v>
      </c>
    </row>
    <row r="90" spans="2:13" ht="50">
      <c r="B90" s="264"/>
      <c r="C90" s="674"/>
      <c r="D90" s="485"/>
      <c r="E90" s="331"/>
      <c r="F90" s="332" t="s">
        <v>585</v>
      </c>
      <c r="G90" s="334"/>
      <c r="H90" s="744"/>
      <c r="I90" s="498"/>
      <c r="J90" s="497"/>
      <c r="K90" s="500"/>
      <c r="L90" s="190"/>
    </row>
    <row r="91" spans="2:13" ht="16.5">
      <c r="B91" s="145"/>
      <c r="C91" s="674"/>
      <c r="D91" s="485"/>
      <c r="E91" s="324"/>
      <c r="F91" s="821"/>
      <c r="G91" s="334"/>
      <c r="H91" s="744"/>
      <c r="I91" s="498"/>
      <c r="J91" s="497"/>
      <c r="K91" s="822"/>
      <c r="L91" s="190"/>
    </row>
    <row r="92" spans="2:13" ht="17.5">
      <c r="B92" s="181"/>
      <c r="C92" s="795" t="s">
        <v>132</v>
      </c>
      <c r="D92" s="791"/>
      <c r="E92" s="793"/>
      <c r="F92" s="797" t="s">
        <v>586</v>
      </c>
      <c r="G92" s="327"/>
      <c r="H92" s="494"/>
      <c r="I92" s="496"/>
      <c r="J92" s="492"/>
      <c r="K92" s="330" t="str">
        <f t="shared" ref="K92" si="11">IF(M92,IF(J92&gt;0,H92*J92,0),"")</f>
        <v/>
      </c>
      <c r="M92" s="173" t="b">
        <v>0</v>
      </c>
    </row>
    <row r="93" spans="2:13" ht="37.5">
      <c r="B93" s="264"/>
      <c r="C93" s="674"/>
      <c r="D93" s="485"/>
      <c r="E93" s="331"/>
      <c r="F93" s="332" t="s">
        <v>587</v>
      </c>
      <c r="G93" s="334"/>
      <c r="H93" s="744"/>
      <c r="I93" s="498"/>
      <c r="J93" s="497"/>
      <c r="K93" s="500"/>
      <c r="L93" s="190"/>
    </row>
    <row r="94" spans="2:13" ht="16.5">
      <c r="B94" s="145"/>
      <c r="C94" s="674"/>
      <c r="D94" s="485"/>
      <c r="E94" s="324"/>
      <c r="F94" s="821"/>
      <c r="G94" s="334"/>
      <c r="H94" s="744"/>
      <c r="I94" s="498"/>
      <c r="J94" s="497"/>
      <c r="K94" s="822"/>
      <c r="L94" s="190"/>
    </row>
    <row r="95" spans="2:13" ht="17.5">
      <c r="B95" s="181"/>
      <c r="C95" s="795" t="s">
        <v>133</v>
      </c>
      <c r="D95" s="791"/>
      <c r="E95" s="793"/>
      <c r="F95" s="797" t="s">
        <v>588</v>
      </c>
      <c r="G95" s="327"/>
      <c r="H95" s="494"/>
      <c r="I95" s="496"/>
      <c r="J95" s="492"/>
      <c r="K95" s="330" t="str">
        <f t="shared" ref="K95" si="12">IF(M95,IF(J95&gt;0,H95*J95,0),"")</f>
        <v/>
      </c>
      <c r="M95" s="173" t="b">
        <v>0</v>
      </c>
    </row>
    <row r="96" spans="2:13" ht="16.5">
      <c r="B96" s="264"/>
      <c r="C96" s="674"/>
      <c r="D96" s="485"/>
      <c r="E96" s="331"/>
      <c r="F96" s="332"/>
      <c r="G96" s="334"/>
      <c r="H96" s="744"/>
      <c r="I96" s="498"/>
      <c r="J96" s="497"/>
      <c r="K96" s="500"/>
      <c r="L96" s="190"/>
    </row>
    <row r="97" spans="2:13" ht="16.5">
      <c r="B97" s="145"/>
      <c r="C97" s="674"/>
      <c r="D97" s="485"/>
      <c r="E97" s="324"/>
      <c r="F97" s="821"/>
      <c r="G97" s="334"/>
      <c r="H97" s="744"/>
      <c r="I97" s="498"/>
      <c r="J97" s="497"/>
      <c r="K97" s="822"/>
      <c r="L97" s="190"/>
    </row>
    <row r="98" spans="2:13" ht="17.5">
      <c r="B98" s="182"/>
      <c r="C98" s="795" t="s">
        <v>142</v>
      </c>
      <c r="D98" s="791"/>
      <c r="E98" s="793"/>
      <c r="F98" s="797" t="s">
        <v>589</v>
      </c>
      <c r="G98" s="327"/>
      <c r="H98" s="494"/>
      <c r="I98" s="496"/>
      <c r="J98" s="492"/>
      <c r="K98" s="330" t="str">
        <f t="shared" ref="K98" si="13">IF(M98,IF(J98&gt;0,H98*J98,0),"")</f>
        <v/>
      </c>
      <c r="M98" s="173" t="b">
        <v>0</v>
      </c>
    </row>
    <row r="99" spans="2:13" ht="16.5">
      <c r="B99" s="264"/>
      <c r="C99" s="674"/>
      <c r="D99" s="485"/>
      <c r="E99" s="331"/>
      <c r="F99" s="332"/>
      <c r="G99" s="334"/>
      <c r="H99" s="744"/>
      <c r="I99" s="498"/>
      <c r="J99" s="497"/>
      <c r="K99" s="500"/>
      <c r="L99" s="190"/>
    </row>
    <row r="100" spans="2:13" ht="16.5">
      <c r="B100" s="145"/>
      <c r="C100" s="674"/>
      <c r="D100" s="485"/>
      <c r="E100" s="324"/>
      <c r="F100" s="821"/>
      <c r="G100" s="334"/>
      <c r="H100" s="744"/>
      <c r="I100" s="498"/>
      <c r="J100" s="497"/>
      <c r="K100" s="822"/>
      <c r="L100" s="190"/>
    </row>
    <row r="101" spans="2:13" ht="17.5">
      <c r="B101" s="181"/>
      <c r="C101" s="795" t="s">
        <v>143</v>
      </c>
      <c r="D101" s="791"/>
      <c r="E101" s="793"/>
      <c r="F101" s="797" t="s">
        <v>590</v>
      </c>
      <c r="G101" s="327"/>
      <c r="H101" s="494"/>
      <c r="I101" s="496"/>
      <c r="J101" s="492"/>
      <c r="K101" s="330" t="str">
        <f t="shared" ref="K101" si="14">IF(M101,IF(J101&gt;0,H101*J101,0),"")</f>
        <v/>
      </c>
      <c r="M101" s="173" t="b">
        <v>0</v>
      </c>
    </row>
    <row r="102" spans="2:13" ht="16.5">
      <c r="B102" s="264"/>
      <c r="C102" s="674"/>
      <c r="D102" s="485"/>
      <c r="E102" s="331"/>
      <c r="F102" s="332" t="s">
        <v>591</v>
      </c>
      <c r="G102" s="334"/>
      <c r="H102" s="744"/>
      <c r="I102" s="498"/>
      <c r="J102" s="497"/>
      <c r="K102" s="500"/>
      <c r="L102" s="190"/>
    </row>
    <row r="103" spans="2:13" ht="16.5">
      <c r="B103" s="145"/>
      <c r="C103" s="674"/>
      <c r="D103" s="485"/>
      <c r="E103" s="324"/>
      <c r="F103" s="821"/>
      <c r="G103" s="334"/>
      <c r="H103" s="744"/>
      <c r="I103" s="498"/>
      <c r="J103" s="497"/>
      <c r="K103" s="822"/>
      <c r="L103" s="190"/>
    </row>
    <row r="104" spans="2:13" ht="17.5">
      <c r="B104" s="181"/>
      <c r="C104" s="795" t="s">
        <v>144</v>
      </c>
      <c r="D104" s="791"/>
      <c r="E104" s="793"/>
      <c r="F104" s="797" t="s">
        <v>592</v>
      </c>
      <c r="G104" s="327"/>
      <c r="H104" s="494"/>
      <c r="I104" s="496"/>
      <c r="J104" s="492"/>
      <c r="K104" s="330" t="str">
        <f t="shared" ref="K104" si="15">IF(M104,IF(J104&gt;0,H104*J104,0),"")</f>
        <v/>
      </c>
      <c r="M104" s="173" t="b">
        <v>0</v>
      </c>
    </row>
    <row r="105" spans="2:13" ht="16.5">
      <c r="B105" s="264"/>
      <c r="C105" s="674"/>
      <c r="D105" s="485"/>
      <c r="E105" s="331"/>
      <c r="F105" s="332" t="s">
        <v>591</v>
      </c>
      <c r="G105" s="334"/>
      <c r="H105" s="744"/>
      <c r="I105" s="498"/>
      <c r="J105" s="497"/>
      <c r="K105" s="500"/>
      <c r="L105" s="190"/>
    </row>
    <row r="106" spans="2:13" ht="16.5">
      <c r="B106" s="145"/>
      <c r="C106" s="674"/>
      <c r="D106" s="485"/>
      <c r="E106" s="324"/>
      <c r="F106" s="821"/>
      <c r="G106" s="334"/>
      <c r="H106" s="744"/>
      <c r="I106" s="498"/>
      <c r="J106" s="497"/>
      <c r="K106" s="822"/>
      <c r="L106" s="190"/>
    </row>
    <row r="107" spans="2:13" ht="17.5">
      <c r="B107" s="182"/>
      <c r="C107" s="795" t="s">
        <v>145</v>
      </c>
      <c r="D107" s="791"/>
      <c r="E107" s="793"/>
      <c r="F107" s="797" t="s">
        <v>593</v>
      </c>
      <c r="G107" s="327"/>
      <c r="H107" s="494"/>
      <c r="I107" s="496"/>
      <c r="J107" s="492"/>
      <c r="K107" s="330" t="str">
        <f t="shared" ref="K107" si="16">IF(M107,IF(J107&gt;0,H107*J107,0),"")</f>
        <v/>
      </c>
      <c r="M107" s="173" t="b">
        <v>0</v>
      </c>
    </row>
    <row r="108" spans="2:13" ht="37.5">
      <c r="B108" s="264"/>
      <c r="C108" s="674"/>
      <c r="D108" s="485"/>
      <c r="E108" s="331"/>
      <c r="F108" s="332" t="s">
        <v>594</v>
      </c>
      <c r="G108" s="334"/>
      <c r="H108" s="744"/>
      <c r="I108" s="498"/>
      <c r="J108" s="497"/>
      <c r="K108" s="500"/>
      <c r="L108" s="190"/>
    </row>
    <row r="109" spans="2:13" ht="16.5">
      <c r="B109" s="145"/>
      <c r="C109" s="674"/>
      <c r="D109" s="485"/>
      <c r="E109" s="324"/>
      <c r="F109" s="821"/>
      <c r="G109" s="334"/>
      <c r="H109" s="744"/>
      <c r="I109" s="498"/>
      <c r="J109" s="497"/>
      <c r="K109" s="822"/>
      <c r="L109" s="190"/>
    </row>
    <row r="110" spans="2:13" ht="17.5">
      <c r="B110" s="181"/>
      <c r="C110" s="795" t="s">
        <v>293</v>
      </c>
      <c r="D110" s="791"/>
      <c r="E110" s="793"/>
      <c r="F110" s="797" t="s">
        <v>595</v>
      </c>
      <c r="G110" s="327"/>
      <c r="H110" s="494"/>
      <c r="I110" s="496"/>
      <c r="J110" s="492"/>
      <c r="K110" s="330" t="str">
        <f t="shared" ref="K110" si="17">IF(M110,IF(J110&gt;0,H110*J110,0),"")</f>
        <v/>
      </c>
      <c r="M110" s="173" t="b">
        <v>0</v>
      </c>
    </row>
    <row r="111" spans="2:13" ht="50">
      <c r="B111" s="264"/>
      <c r="C111" s="674"/>
      <c r="D111" s="485"/>
      <c r="E111" s="331"/>
      <c r="F111" s="332" t="s">
        <v>596</v>
      </c>
      <c r="G111" s="334"/>
      <c r="H111" s="744"/>
      <c r="I111" s="498"/>
      <c r="J111" s="497"/>
      <c r="K111" s="500"/>
      <c r="L111" s="190"/>
    </row>
    <row r="112" spans="2:13" ht="16.5">
      <c r="B112" s="145"/>
      <c r="C112" s="674"/>
      <c r="D112" s="485"/>
      <c r="E112" s="324"/>
      <c r="F112" s="821"/>
      <c r="G112" s="334"/>
      <c r="H112" s="744"/>
      <c r="I112" s="498"/>
      <c r="J112" s="497"/>
      <c r="K112" s="822"/>
      <c r="L112" s="190"/>
    </row>
    <row r="113" spans="2:13" ht="17.5">
      <c r="B113" s="181"/>
      <c r="C113" s="795" t="s">
        <v>294</v>
      </c>
      <c r="D113" s="791"/>
      <c r="E113" s="793"/>
      <c r="F113" s="797" t="s">
        <v>598</v>
      </c>
      <c r="G113" s="327"/>
      <c r="H113" s="494"/>
      <c r="I113" s="496"/>
      <c r="J113" s="492"/>
      <c r="K113" s="330" t="str">
        <f t="shared" ref="K113" si="18">IF(M113,IF(J113&gt;0,H113*J113,0),"")</f>
        <v/>
      </c>
      <c r="M113" s="173" t="b">
        <v>0</v>
      </c>
    </row>
    <row r="114" spans="2:13" ht="16.5">
      <c r="B114" s="264"/>
      <c r="C114" s="674"/>
      <c r="D114" s="485"/>
      <c r="E114" s="331"/>
      <c r="F114" s="332" t="s">
        <v>597</v>
      </c>
      <c r="G114" s="334"/>
      <c r="H114" s="744"/>
      <c r="I114" s="498"/>
      <c r="J114" s="497"/>
      <c r="K114" s="500"/>
      <c r="L114" s="190"/>
    </row>
    <row r="115" spans="2:13" ht="16.5">
      <c r="B115" s="145"/>
      <c r="C115" s="674"/>
      <c r="D115" s="485"/>
      <c r="E115" s="324"/>
      <c r="F115" s="821"/>
      <c r="G115" s="334"/>
      <c r="H115" s="744"/>
      <c r="I115" s="498"/>
      <c r="J115" s="497"/>
      <c r="K115" s="822"/>
      <c r="L115" s="190"/>
    </row>
    <row r="116" spans="2:13" ht="17.5">
      <c r="B116" s="182"/>
      <c r="C116" s="796" t="s">
        <v>295</v>
      </c>
      <c r="D116" s="791"/>
      <c r="E116" s="793"/>
      <c r="F116" s="794"/>
      <c r="G116" s="327"/>
      <c r="H116" s="494"/>
      <c r="I116" s="496"/>
      <c r="J116" s="492"/>
      <c r="K116" s="330" t="str">
        <f t="shared" ref="K116" si="19">IF(M116,IF(J116&gt;0,H116*J116,0),"")</f>
        <v/>
      </c>
      <c r="M116" s="173" t="b">
        <v>0</v>
      </c>
    </row>
    <row r="117" spans="2:13" ht="16.5">
      <c r="B117" s="210"/>
      <c r="C117" s="668"/>
      <c r="D117" s="486"/>
      <c r="E117" s="324"/>
      <c r="F117" s="328"/>
      <c r="G117" s="325"/>
      <c r="H117" s="493"/>
      <c r="I117" s="495"/>
      <c r="J117" s="491"/>
      <c r="K117" s="326"/>
      <c r="L117" s="190"/>
    </row>
    <row r="118" spans="2:13" ht="17.5">
      <c r="B118" s="183"/>
      <c r="C118" s="796" t="s">
        <v>296</v>
      </c>
      <c r="D118" s="791"/>
      <c r="E118" s="793"/>
      <c r="F118" s="794"/>
      <c r="G118" s="327"/>
      <c r="H118" s="494"/>
      <c r="I118" s="496"/>
      <c r="J118" s="492"/>
      <c r="K118" s="330" t="str">
        <f t="shared" si="10"/>
        <v/>
      </c>
      <c r="M118" s="173" t="b">
        <v>0</v>
      </c>
    </row>
    <row r="119" spans="2:13" ht="16.5">
      <c r="B119" s="210"/>
      <c r="C119" s="668"/>
      <c r="D119" s="486"/>
      <c r="E119" s="324"/>
      <c r="F119" s="328"/>
      <c r="G119" s="325"/>
      <c r="H119" s="493"/>
      <c r="I119" s="495"/>
      <c r="J119" s="491"/>
      <c r="K119" s="326"/>
      <c r="L119" s="190"/>
    </row>
    <row r="120" spans="2:13" ht="17.5">
      <c r="B120" s="183"/>
      <c r="C120" s="796" t="s">
        <v>297</v>
      </c>
      <c r="D120" s="791"/>
      <c r="E120" s="793"/>
      <c r="F120" s="794"/>
      <c r="G120" s="327"/>
      <c r="H120" s="494"/>
      <c r="I120" s="496"/>
      <c r="J120" s="492"/>
      <c r="K120" s="330" t="str">
        <f t="shared" si="10"/>
        <v/>
      </c>
      <c r="M120" s="173" t="b">
        <v>0</v>
      </c>
    </row>
    <row r="121" spans="2:13" ht="17" thickBot="1">
      <c r="B121" s="210"/>
      <c r="C121" s="668"/>
      <c r="D121" s="486"/>
      <c r="E121" s="324"/>
      <c r="F121" s="328"/>
      <c r="G121" s="325"/>
      <c r="H121" s="493"/>
      <c r="I121" s="495"/>
      <c r="J121" s="491"/>
      <c r="K121" s="326"/>
      <c r="L121" s="190"/>
    </row>
    <row r="122" spans="2:13" ht="22.75" customHeight="1" thickBot="1">
      <c r="B122" s="403"/>
      <c r="C122" s="673" t="s">
        <v>10</v>
      </c>
      <c r="D122" s="404"/>
      <c r="E122" s="405"/>
      <c r="F122" s="323"/>
      <c r="G122" s="406"/>
      <c r="H122" s="323"/>
      <c r="I122" s="323"/>
      <c r="J122" s="407" t="s">
        <v>578</v>
      </c>
      <c r="K122" s="408" t="str">
        <f>IF(OR(Projektgrundlagen!$I$26,Projektgrundlagen!I27),IF(COUNT(K80:K121)&gt;0,SUM(K80:K121),""),0)</f>
        <v/>
      </c>
    </row>
    <row r="123" spans="2:13" ht="7.5" customHeight="1">
      <c r="B123" s="192"/>
      <c r="C123" s="672"/>
      <c r="D123" s="177"/>
      <c r="E123" s="177"/>
      <c r="F123" s="167"/>
      <c r="G123" s="178"/>
      <c r="H123" s="167"/>
      <c r="I123" s="167"/>
      <c r="J123" s="170"/>
      <c r="K123" s="193"/>
    </row>
    <row r="124" spans="2:13" ht="22.75" customHeight="1">
      <c r="B124" s="387" t="s">
        <v>542</v>
      </c>
      <c r="C124" s="388"/>
      <c r="D124" s="388"/>
      <c r="E124" s="388"/>
      <c r="F124" s="388"/>
      <c r="G124" s="415"/>
      <c r="H124" s="397"/>
      <c r="I124" s="397"/>
      <c r="J124" s="401"/>
      <c r="K124" s="409"/>
    </row>
    <row r="125" spans="2:13" ht="17.5">
      <c r="B125" s="184"/>
      <c r="C125" s="795" t="s">
        <v>17</v>
      </c>
      <c r="D125" s="790"/>
      <c r="E125" s="793"/>
      <c r="F125" s="797" t="s">
        <v>599</v>
      </c>
      <c r="G125" s="327"/>
      <c r="H125" s="494">
        <v>1</v>
      </c>
      <c r="I125" s="329" t="s">
        <v>658</v>
      </c>
      <c r="J125" s="490"/>
      <c r="K125" s="330">
        <f>IF(M125,IF(J125&gt;0,H125*J125,0),"")</f>
        <v>0</v>
      </c>
      <c r="M125" s="173" t="b">
        <v>1</v>
      </c>
    </row>
    <row r="126" spans="2:13" ht="37.5">
      <c r="B126" s="264"/>
      <c r="C126" s="674"/>
      <c r="D126" s="485"/>
      <c r="E126" s="331"/>
      <c r="F126" s="332" t="s">
        <v>600</v>
      </c>
      <c r="G126" s="334"/>
      <c r="H126" s="744"/>
      <c r="I126" s="744"/>
      <c r="J126" s="497"/>
      <c r="K126" s="500"/>
      <c r="L126" s="190"/>
    </row>
    <row r="127" spans="2:13" ht="16.5">
      <c r="B127" s="145"/>
      <c r="C127" s="674"/>
      <c r="D127" s="485"/>
      <c r="E127" s="324"/>
      <c r="F127" s="821"/>
      <c r="G127" s="334"/>
      <c r="H127" s="744"/>
      <c r="I127" s="498"/>
      <c r="J127" s="497"/>
      <c r="K127" s="822"/>
      <c r="L127" s="190"/>
    </row>
    <row r="128" spans="2:13" ht="16.5" customHeight="1">
      <c r="B128" s="176"/>
      <c r="C128" s="795" t="s">
        <v>146</v>
      </c>
      <c r="D128" s="791"/>
      <c r="E128" s="793"/>
      <c r="F128" s="797" t="s">
        <v>601</v>
      </c>
      <c r="G128" s="327"/>
      <c r="H128" s="494"/>
      <c r="I128" s="329"/>
      <c r="J128" s="492"/>
      <c r="K128" s="330" t="str">
        <f t="shared" ref="K128:K134" si="20">IF(M128,IF(J128&gt;0,H128*J128,0),"")</f>
        <v/>
      </c>
      <c r="M128" s="173" t="b">
        <v>0</v>
      </c>
    </row>
    <row r="129" spans="2:13" ht="37.5">
      <c r="B129" s="264"/>
      <c r="C129" s="674"/>
      <c r="D129" s="485"/>
      <c r="E129" s="331"/>
      <c r="F129" s="332" t="s">
        <v>602</v>
      </c>
      <c r="G129" s="334"/>
      <c r="H129" s="744"/>
      <c r="I129" s="744"/>
      <c r="J129" s="497"/>
      <c r="K129" s="500"/>
      <c r="L129" s="190"/>
    </row>
    <row r="130" spans="2:13" ht="16.5">
      <c r="B130" s="145"/>
      <c r="C130" s="674"/>
      <c r="D130" s="485"/>
      <c r="E130" s="324"/>
      <c r="F130" s="821"/>
      <c r="G130" s="334"/>
      <c r="H130" s="744"/>
      <c r="I130" s="498"/>
      <c r="J130" s="497"/>
      <c r="K130" s="822"/>
      <c r="L130" s="190"/>
    </row>
    <row r="131" spans="2:13" ht="17.5">
      <c r="B131" s="176"/>
      <c r="C131" s="795" t="s">
        <v>31</v>
      </c>
      <c r="D131" s="791"/>
      <c r="E131" s="793"/>
      <c r="F131" s="797" t="s">
        <v>603</v>
      </c>
      <c r="G131" s="327"/>
      <c r="H131" s="494"/>
      <c r="I131" s="329"/>
      <c r="J131" s="492"/>
      <c r="K131" s="330" t="str">
        <f t="shared" si="20"/>
        <v/>
      </c>
      <c r="M131" s="173" t="b">
        <v>0</v>
      </c>
    </row>
    <row r="132" spans="2:13" ht="25">
      <c r="B132" s="264"/>
      <c r="C132" s="674"/>
      <c r="D132" s="485"/>
      <c r="E132" s="331"/>
      <c r="F132" s="332" t="s">
        <v>604</v>
      </c>
      <c r="G132" s="334"/>
      <c r="H132" s="744"/>
      <c r="I132" s="744"/>
      <c r="J132" s="497"/>
      <c r="K132" s="500"/>
      <c r="L132" s="190"/>
    </row>
    <row r="133" spans="2:13" ht="16.5">
      <c r="B133" s="145"/>
      <c r="C133" s="674"/>
      <c r="D133" s="485"/>
      <c r="E133" s="324"/>
      <c r="F133" s="821"/>
      <c r="G133" s="334"/>
      <c r="H133" s="744"/>
      <c r="I133" s="498"/>
      <c r="J133" s="497"/>
      <c r="K133" s="822"/>
      <c r="L133" s="190"/>
    </row>
    <row r="134" spans="2:13" ht="17.5">
      <c r="B134" s="176"/>
      <c r="C134" s="795" t="s">
        <v>147</v>
      </c>
      <c r="D134" s="791"/>
      <c r="E134" s="793"/>
      <c r="F134" s="797" t="s">
        <v>605</v>
      </c>
      <c r="G134" s="327"/>
      <c r="H134" s="494"/>
      <c r="I134" s="329"/>
      <c r="J134" s="492"/>
      <c r="K134" s="330" t="str">
        <f t="shared" si="20"/>
        <v/>
      </c>
      <c r="M134" s="173" t="b">
        <v>0</v>
      </c>
    </row>
    <row r="135" spans="2:13" ht="16.5">
      <c r="B135" s="264"/>
      <c r="C135" s="674"/>
      <c r="D135" s="485"/>
      <c r="E135" s="331"/>
      <c r="F135" s="332" t="s">
        <v>606</v>
      </c>
      <c r="G135" s="334"/>
      <c r="H135" s="744"/>
      <c r="I135" s="744"/>
      <c r="J135" s="497"/>
      <c r="K135" s="500"/>
      <c r="L135" s="190"/>
    </row>
    <row r="136" spans="2:13" ht="16.5">
      <c r="B136" s="145"/>
      <c r="C136" s="674"/>
      <c r="D136" s="485"/>
      <c r="E136" s="324"/>
      <c r="F136" s="821"/>
      <c r="G136" s="334"/>
      <c r="H136" s="744"/>
      <c r="I136" s="498"/>
      <c r="J136" s="497"/>
      <c r="K136" s="822"/>
      <c r="L136" s="190"/>
    </row>
    <row r="137" spans="2:13" ht="17.5">
      <c r="B137" s="176"/>
      <c r="C137" s="795" t="s">
        <v>148</v>
      </c>
      <c r="D137" s="791"/>
      <c r="E137" s="793"/>
      <c r="F137" s="797" t="s">
        <v>607</v>
      </c>
      <c r="G137" s="327"/>
      <c r="H137" s="494"/>
      <c r="I137" s="329"/>
      <c r="J137" s="492"/>
      <c r="K137" s="330" t="str">
        <f t="shared" ref="K137" si="21">IF(M137,IF(J137&gt;0,H137*J137,0),"")</f>
        <v/>
      </c>
      <c r="M137" s="173" t="b">
        <v>0</v>
      </c>
    </row>
    <row r="138" spans="2:13" ht="16.5">
      <c r="B138" s="264"/>
      <c r="C138" s="674"/>
      <c r="D138" s="485"/>
      <c r="E138" s="331"/>
      <c r="F138" s="332"/>
      <c r="G138" s="334"/>
      <c r="H138" s="744"/>
      <c r="I138" s="744"/>
      <c r="J138" s="497"/>
      <c r="K138" s="500"/>
      <c r="L138" s="190"/>
    </row>
    <row r="139" spans="2:13" ht="16.5">
      <c r="B139" s="145"/>
      <c r="C139" s="674"/>
      <c r="D139" s="485"/>
      <c r="E139" s="324"/>
      <c r="F139" s="821"/>
      <c r="G139" s="334"/>
      <c r="H139" s="744"/>
      <c r="I139" s="498"/>
      <c r="J139" s="497"/>
      <c r="K139" s="822"/>
      <c r="L139" s="190"/>
    </row>
    <row r="140" spans="2:13" ht="17.5">
      <c r="B140" s="176"/>
      <c r="C140" s="795" t="s">
        <v>250</v>
      </c>
      <c r="D140" s="791"/>
      <c r="E140" s="793"/>
      <c r="F140" s="797" t="s">
        <v>611</v>
      </c>
      <c r="G140" s="327"/>
      <c r="H140" s="494"/>
      <c r="I140" s="329"/>
      <c r="J140" s="492"/>
      <c r="K140" s="330" t="str">
        <f t="shared" ref="K140" si="22">IF(M140,IF(J140&gt;0,H140*J140,0),"")</f>
        <v/>
      </c>
      <c r="M140" s="173" t="b">
        <v>0</v>
      </c>
    </row>
    <row r="141" spans="2:13" ht="16.5">
      <c r="B141" s="264"/>
      <c r="C141" s="674"/>
      <c r="D141" s="485"/>
      <c r="E141" s="331"/>
      <c r="F141" s="332"/>
      <c r="G141" s="334"/>
      <c r="H141" s="744"/>
      <c r="I141" s="744"/>
      <c r="J141" s="497"/>
      <c r="K141" s="500"/>
      <c r="L141" s="190"/>
    </row>
    <row r="142" spans="2:13" ht="16.5">
      <c r="B142" s="145"/>
      <c r="C142" s="674"/>
      <c r="D142" s="485"/>
      <c r="E142" s="324"/>
      <c r="F142" s="821"/>
      <c r="G142" s="334"/>
      <c r="H142" s="744"/>
      <c r="I142" s="498"/>
      <c r="J142" s="497"/>
      <c r="K142" s="822"/>
      <c r="L142" s="190"/>
    </row>
    <row r="143" spans="2:13" ht="17.5">
      <c r="B143" s="176"/>
      <c r="C143" s="795" t="s">
        <v>298</v>
      </c>
      <c r="D143" s="791"/>
      <c r="E143" s="793"/>
      <c r="F143" s="797" t="s">
        <v>612</v>
      </c>
      <c r="G143" s="327"/>
      <c r="H143" s="494"/>
      <c r="I143" s="329"/>
      <c r="J143" s="492"/>
      <c r="K143" s="330" t="str">
        <f t="shared" ref="K143" si="23">IF(M143,IF(J143&gt;0,H143*J143,0),"")</f>
        <v/>
      </c>
      <c r="M143" s="173" t="b">
        <v>0</v>
      </c>
    </row>
    <row r="144" spans="2:13" ht="25">
      <c r="B144" s="264"/>
      <c r="C144" s="674"/>
      <c r="D144" s="485"/>
      <c r="E144" s="331"/>
      <c r="F144" s="332" t="s">
        <v>613</v>
      </c>
      <c r="G144" s="334"/>
      <c r="H144" s="744"/>
      <c r="I144" s="744"/>
      <c r="J144" s="497"/>
      <c r="K144" s="500"/>
      <c r="L144" s="190"/>
    </row>
    <row r="145" spans="2:13" ht="16.5">
      <c r="B145" s="145"/>
      <c r="C145" s="674"/>
      <c r="D145" s="485"/>
      <c r="E145" s="324"/>
      <c r="F145" s="821"/>
      <c r="G145" s="334"/>
      <c r="H145" s="744"/>
      <c r="I145" s="498"/>
      <c r="J145" s="497"/>
      <c r="K145" s="822"/>
      <c r="L145" s="190"/>
    </row>
    <row r="146" spans="2:13" ht="17.5">
      <c r="B146" s="176"/>
      <c r="C146" s="795" t="s">
        <v>299</v>
      </c>
      <c r="D146" s="791"/>
      <c r="E146" s="793"/>
      <c r="F146" s="797" t="s">
        <v>614</v>
      </c>
      <c r="G146" s="327"/>
      <c r="H146" s="494"/>
      <c r="I146" s="329"/>
      <c r="J146" s="492"/>
      <c r="K146" s="330" t="str">
        <f t="shared" ref="K146" si="24">IF(M146,IF(J146&gt;0,H146*J146,0),"")</f>
        <v/>
      </c>
      <c r="M146" s="173" t="b">
        <v>0</v>
      </c>
    </row>
    <row r="147" spans="2:13" ht="16.5">
      <c r="B147" s="264"/>
      <c r="C147" s="674"/>
      <c r="D147" s="485"/>
      <c r="E147" s="331"/>
      <c r="F147" s="332" t="s">
        <v>615</v>
      </c>
      <c r="G147" s="334"/>
      <c r="H147" s="744"/>
      <c r="I147" s="744"/>
      <c r="J147" s="497"/>
      <c r="K147" s="500"/>
      <c r="L147" s="190"/>
    </row>
    <row r="148" spans="2:13" ht="16.5">
      <c r="B148" s="145"/>
      <c r="C148" s="674"/>
      <c r="D148" s="485"/>
      <c r="E148" s="324"/>
      <c r="F148" s="821"/>
      <c r="G148" s="334"/>
      <c r="H148" s="744"/>
      <c r="I148" s="498"/>
      <c r="J148" s="497"/>
      <c r="K148" s="822"/>
      <c r="L148" s="190"/>
    </row>
    <row r="149" spans="2:13" ht="17.5">
      <c r="B149" s="176"/>
      <c r="C149" s="795" t="s">
        <v>300</v>
      </c>
      <c r="D149" s="791"/>
      <c r="E149" s="793"/>
      <c r="F149" s="797" t="s">
        <v>616</v>
      </c>
      <c r="G149" s="327"/>
      <c r="H149" s="494"/>
      <c r="I149" s="329"/>
      <c r="J149" s="492"/>
      <c r="K149" s="330" t="str">
        <f t="shared" ref="K149" si="25">IF(M149,IF(J149&gt;0,H149*J149,0),"")</f>
        <v/>
      </c>
      <c r="M149" s="173" t="b">
        <v>0</v>
      </c>
    </row>
    <row r="150" spans="2:13" ht="37.5">
      <c r="B150" s="264"/>
      <c r="C150" s="674"/>
      <c r="D150" s="485"/>
      <c r="E150" s="331"/>
      <c r="F150" s="332" t="s">
        <v>617</v>
      </c>
      <c r="G150" s="334"/>
      <c r="H150" s="744"/>
      <c r="I150" s="744"/>
      <c r="J150" s="497"/>
      <c r="K150" s="500"/>
      <c r="L150" s="190"/>
    </row>
    <row r="151" spans="2:13" ht="16.5">
      <c r="B151" s="145"/>
      <c r="C151" s="674"/>
      <c r="D151" s="485"/>
      <c r="E151" s="324"/>
      <c r="F151" s="821"/>
      <c r="G151" s="334"/>
      <c r="H151" s="744"/>
      <c r="I151" s="498"/>
      <c r="J151" s="497"/>
      <c r="K151" s="822"/>
      <c r="L151" s="190"/>
    </row>
    <row r="152" spans="2:13" ht="17.5">
      <c r="B152" s="176"/>
      <c r="C152" s="795" t="s">
        <v>271</v>
      </c>
      <c r="D152" s="791"/>
      <c r="E152" s="793"/>
      <c r="F152" s="797" t="s">
        <v>618</v>
      </c>
      <c r="G152" s="327"/>
      <c r="H152" s="494"/>
      <c r="I152" s="329"/>
      <c r="J152" s="492"/>
      <c r="K152" s="330" t="str">
        <f t="shared" ref="K152" si="26">IF(M152,IF(J152&gt;0,H152*J152,0),"")</f>
        <v/>
      </c>
      <c r="M152" s="173" t="b">
        <v>0</v>
      </c>
    </row>
    <row r="153" spans="2:13" ht="16.5">
      <c r="B153" s="264"/>
      <c r="C153" s="674"/>
      <c r="D153" s="485"/>
      <c r="E153" s="331"/>
      <c r="F153" s="332" t="s">
        <v>619</v>
      </c>
      <c r="G153" s="334"/>
      <c r="H153" s="744"/>
      <c r="I153" s="744"/>
      <c r="J153" s="497"/>
      <c r="K153" s="500"/>
      <c r="L153" s="190"/>
    </row>
    <row r="154" spans="2:13" ht="16.5">
      <c r="B154" s="145"/>
      <c r="C154" s="674"/>
      <c r="D154" s="485"/>
      <c r="E154" s="324"/>
      <c r="F154" s="821"/>
      <c r="G154" s="334"/>
      <c r="H154" s="744"/>
      <c r="I154" s="498"/>
      <c r="J154" s="497"/>
      <c r="K154" s="822"/>
      <c r="L154" s="190"/>
    </row>
    <row r="155" spans="2:13" ht="17.5">
      <c r="B155" s="176"/>
      <c r="C155" s="795" t="s">
        <v>301</v>
      </c>
      <c r="D155" s="791"/>
      <c r="E155" s="793"/>
      <c r="F155" s="797" t="s">
        <v>620</v>
      </c>
      <c r="G155" s="327"/>
      <c r="H155" s="494">
        <v>1</v>
      </c>
      <c r="I155" s="329" t="s">
        <v>658</v>
      </c>
      <c r="J155" s="492"/>
      <c r="K155" s="330">
        <f t="shared" ref="K155" si="27">IF(M155,IF(J155&gt;0,H155*J155,0),"")</f>
        <v>0</v>
      </c>
      <c r="M155" s="173" t="b">
        <v>1</v>
      </c>
    </row>
    <row r="156" spans="2:13" ht="37.5">
      <c r="B156" s="264"/>
      <c r="C156" s="674"/>
      <c r="D156" s="485"/>
      <c r="E156" s="331"/>
      <c r="F156" s="332" t="s">
        <v>621</v>
      </c>
      <c r="G156" s="334"/>
      <c r="H156" s="744"/>
      <c r="I156" s="744"/>
      <c r="J156" s="497"/>
      <c r="K156" s="500"/>
      <c r="L156" s="190"/>
    </row>
    <row r="157" spans="2:13" ht="16.5">
      <c r="B157" s="145"/>
      <c r="C157" s="674"/>
      <c r="D157" s="485"/>
      <c r="E157" s="324"/>
      <c r="F157" s="821"/>
      <c r="G157" s="334"/>
      <c r="H157" s="744"/>
      <c r="I157" s="498"/>
      <c r="J157" s="497"/>
      <c r="K157" s="822"/>
      <c r="L157" s="190"/>
    </row>
    <row r="158" spans="2:13" ht="17.5">
      <c r="B158" s="176"/>
      <c r="C158" s="796" t="s">
        <v>608</v>
      </c>
      <c r="D158" s="791"/>
      <c r="E158" s="793"/>
      <c r="F158" s="794"/>
      <c r="G158" s="327"/>
      <c r="H158" s="494"/>
      <c r="I158" s="329"/>
      <c r="J158" s="492"/>
      <c r="K158" s="330" t="str">
        <f t="shared" ref="K158" si="28">IF(M158,IF(J158&gt;0,H158*J158,0),"")</f>
        <v/>
      </c>
      <c r="M158" s="173" t="b">
        <v>0</v>
      </c>
    </row>
    <row r="159" spans="2:13" ht="16.5">
      <c r="B159" s="210"/>
      <c r="C159" s="668"/>
      <c r="D159" s="486"/>
      <c r="E159" s="324"/>
      <c r="F159" s="328"/>
      <c r="G159" s="325"/>
      <c r="H159" s="493"/>
      <c r="I159" s="493"/>
      <c r="J159" s="491"/>
      <c r="K159" s="326"/>
      <c r="L159" s="190"/>
    </row>
    <row r="160" spans="2:13" ht="17.5">
      <c r="B160" s="176"/>
      <c r="C160" s="796" t="s">
        <v>609</v>
      </c>
      <c r="D160" s="791"/>
      <c r="E160" s="793"/>
      <c r="F160" s="794"/>
      <c r="G160" s="327"/>
      <c r="H160" s="494"/>
      <c r="I160" s="329"/>
      <c r="J160" s="492"/>
      <c r="K160" s="330" t="str">
        <f t="shared" ref="K160" si="29">IF(M160,IF(J160&gt;0,H160*J160,0),"")</f>
        <v/>
      </c>
      <c r="M160" s="173" t="b">
        <v>0</v>
      </c>
    </row>
    <row r="161" spans="2:13" ht="16.5">
      <c r="B161" s="210"/>
      <c r="C161" s="668"/>
      <c r="D161" s="486"/>
      <c r="E161" s="324"/>
      <c r="F161" s="328"/>
      <c r="G161" s="325"/>
      <c r="H161" s="493"/>
      <c r="I161" s="493"/>
      <c r="J161" s="491"/>
      <c r="K161" s="326"/>
      <c r="L161" s="190"/>
    </row>
    <row r="162" spans="2:13" ht="17.5">
      <c r="B162" s="176"/>
      <c r="C162" s="796" t="s">
        <v>610</v>
      </c>
      <c r="D162" s="791"/>
      <c r="E162" s="793"/>
      <c r="F162" s="794"/>
      <c r="G162" s="327"/>
      <c r="H162" s="494"/>
      <c r="I162" s="329"/>
      <c r="J162" s="492"/>
      <c r="K162" s="330" t="str">
        <f t="shared" ref="K162" si="30">IF(M162,IF(J162&gt;0,H162*J162,0),"")</f>
        <v/>
      </c>
      <c r="M162" s="173" t="b">
        <v>0</v>
      </c>
    </row>
    <row r="163" spans="2:13" ht="17" thickBot="1">
      <c r="B163" s="210"/>
      <c r="C163" s="668"/>
      <c r="D163" s="486"/>
      <c r="E163" s="324"/>
      <c r="F163" s="328"/>
      <c r="G163" s="325"/>
      <c r="H163" s="493"/>
      <c r="I163" s="493"/>
      <c r="J163" s="491"/>
      <c r="K163" s="326"/>
      <c r="L163" s="190"/>
    </row>
    <row r="164" spans="2:13" ht="22.75" customHeight="1" thickBot="1">
      <c r="B164" s="414"/>
      <c r="C164" s="673" t="s">
        <v>10</v>
      </c>
      <c r="D164" s="404"/>
      <c r="E164" s="405"/>
      <c r="F164" s="323"/>
      <c r="G164" s="406"/>
      <c r="H164" s="323"/>
      <c r="I164" s="323"/>
      <c r="J164" s="407" t="s">
        <v>541</v>
      </c>
      <c r="K164" s="408">
        <f>IF(OR(Projektgrundlagen!$I$26,Projektgrundlagen!I27),IF(COUNT(K125:K163)&gt;0,SUM(K125:K163),""),0)</f>
        <v>0</v>
      </c>
    </row>
    <row r="165" spans="2:13" ht="17" thickBot="1">
      <c r="B165" s="166"/>
      <c r="C165" s="166"/>
      <c r="D165" s="166"/>
      <c r="E165" s="166"/>
      <c r="F165" s="166"/>
      <c r="G165" s="166"/>
      <c r="H165" s="166"/>
      <c r="I165" s="166"/>
      <c r="J165" s="166"/>
      <c r="K165" s="165"/>
    </row>
    <row r="166" spans="2:13" ht="30" customHeight="1" thickBot="1">
      <c r="B166" s="433"/>
      <c r="C166" s="675" t="s">
        <v>10</v>
      </c>
      <c r="D166" s="434"/>
      <c r="E166" s="434"/>
      <c r="F166" s="435"/>
      <c r="G166" s="436"/>
      <c r="H166" s="435"/>
      <c r="I166" s="435"/>
      <c r="J166" s="437" t="s">
        <v>46</v>
      </c>
      <c r="K166" s="340">
        <f>IF(COUNT(K47,K77,K122,K164)&gt;0,SUM(K47,K77,K122,K164),"")</f>
        <v>0</v>
      </c>
    </row>
    <row r="167" spans="2:13" ht="12.75" customHeight="1"/>
    <row r="168" spans="2:13" ht="85.5" customHeight="1">
      <c r="B168" s="745" t="s">
        <v>302</v>
      </c>
      <c r="C168" s="746"/>
      <c r="D168" s="746"/>
      <c r="E168" s="990" t="s">
        <v>303</v>
      </c>
      <c r="F168" s="990"/>
      <c r="G168" s="990"/>
    </row>
    <row r="169" spans="2:13" ht="12.75" customHeight="1"/>
    <row r="170" spans="2:13" ht="12.75" customHeight="1"/>
    <row r="171" spans="2:13" ht="12.75" customHeight="1"/>
    <row r="172" spans="2:13" ht="12.75" customHeight="1"/>
  </sheetData>
  <sheetProtection sheet="1" formatRows="0"/>
  <mergeCells count="19">
    <mergeCell ref="L2:L8"/>
    <mergeCell ref="B2:G2"/>
    <mergeCell ref="H2:I2"/>
    <mergeCell ref="J2:K2"/>
    <mergeCell ref="H3:I3"/>
    <mergeCell ref="J3:K3"/>
    <mergeCell ref="H5:I5"/>
    <mergeCell ref="J5:K5"/>
    <mergeCell ref="B6:E6"/>
    <mergeCell ref="B7:E7"/>
    <mergeCell ref="F6:K6"/>
    <mergeCell ref="F7:K7"/>
    <mergeCell ref="F5:G5"/>
    <mergeCell ref="F8:K8"/>
    <mergeCell ref="B8:E8"/>
    <mergeCell ref="E168:G168"/>
    <mergeCell ref="B3:G3"/>
    <mergeCell ref="B5:E5"/>
    <mergeCell ref="B10:F10"/>
  </mergeCells>
  <conditionalFormatting sqref="F14">
    <cfRule type="expression" dxfId="320" priority="1987">
      <formula>AND($M14,F14="")</formula>
    </cfRule>
  </conditionalFormatting>
  <conditionalFormatting sqref="F17 F20 F23 F26 F29 F32 F35 F38">
    <cfRule type="expression" dxfId="319" priority="4">
      <formula>AND($M17,F17="")</formula>
    </cfRule>
  </conditionalFormatting>
  <conditionalFormatting sqref="F41 F43 F45">
    <cfRule type="expression" dxfId="318" priority="20">
      <formula>AND($M41,F41="")</formula>
    </cfRule>
    <cfRule type="expression" dxfId="317" priority="19">
      <formula>NOT($M41)</formula>
    </cfRule>
  </conditionalFormatting>
  <conditionalFormatting sqref="F42 F44 F46">
    <cfRule type="expression" dxfId="316" priority="22">
      <formula>NOT($M41)</formula>
    </cfRule>
  </conditionalFormatting>
  <conditionalFormatting sqref="F50">
    <cfRule type="expression" dxfId="315" priority="1202">
      <formula>AND($M50,F50="")</formula>
    </cfRule>
  </conditionalFormatting>
  <conditionalFormatting sqref="F53">
    <cfRule type="expression" dxfId="314" priority="714">
      <formula>AND($M53,F53="")</formula>
    </cfRule>
  </conditionalFormatting>
  <conditionalFormatting sqref="F56 F59 F62 F65 F68">
    <cfRule type="expression" dxfId="313" priority="53">
      <formula>AND($M56,F56="")</formula>
    </cfRule>
  </conditionalFormatting>
  <conditionalFormatting sqref="F71">
    <cfRule type="expression" dxfId="312" priority="543">
      <formula>NOT($M71)</formula>
    </cfRule>
    <cfRule type="expression" dxfId="311" priority="544">
      <formula>AND($M71,F71="")</formula>
    </cfRule>
  </conditionalFormatting>
  <conditionalFormatting sqref="F72">
    <cfRule type="expression" dxfId="310" priority="546">
      <formula>NOT($M71)</formula>
    </cfRule>
  </conditionalFormatting>
  <conditionalFormatting sqref="F73 F75">
    <cfRule type="expression" dxfId="309" priority="36">
      <formula>AND($M73,F73="")</formula>
    </cfRule>
    <cfRule type="expression" dxfId="308" priority="35">
      <formula>NOT($M73)</formula>
    </cfRule>
  </conditionalFormatting>
  <conditionalFormatting sqref="F74 F76">
    <cfRule type="expression" dxfId="307" priority="38">
      <formula>NOT($M73)</formula>
    </cfRule>
  </conditionalFormatting>
  <conditionalFormatting sqref="F80">
    <cfRule type="expression" dxfId="306" priority="715">
      <formula>AND($M80,F80="")</formula>
    </cfRule>
  </conditionalFormatting>
  <conditionalFormatting sqref="F83 F86 F89 F92 F95 F98 F101 F104 F107 F110 F113">
    <cfRule type="expression" dxfId="305" priority="69">
      <formula>AND($M83,F83="")</formula>
    </cfRule>
  </conditionalFormatting>
  <conditionalFormatting sqref="F116">
    <cfRule type="expression" dxfId="304" priority="300">
      <formula>NOT($M116)</formula>
    </cfRule>
    <cfRule type="expression" dxfId="303" priority="301">
      <formula>AND($M116,F116="")</formula>
    </cfRule>
  </conditionalFormatting>
  <conditionalFormatting sqref="F117">
    <cfRule type="expression" dxfId="302" priority="303">
      <formula>NOT($M116)</formula>
    </cfRule>
  </conditionalFormatting>
  <conditionalFormatting sqref="F118">
    <cfRule type="expression" dxfId="301" priority="528">
      <formula>NOT($M118)</formula>
    </cfRule>
    <cfRule type="expression" dxfId="300" priority="529">
      <formula>AND($M118,F118="")</formula>
    </cfRule>
  </conditionalFormatting>
  <conditionalFormatting sqref="F119">
    <cfRule type="expression" dxfId="299" priority="531">
      <formula>NOT($M118)</formula>
    </cfRule>
  </conditionalFormatting>
  <conditionalFormatting sqref="F120">
    <cfRule type="expression" dxfId="298" priority="523">
      <formula>NOT($M120)</formula>
    </cfRule>
    <cfRule type="expression" dxfId="297" priority="524">
      <formula>AND($M120,F120="")</formula>
    </cfRule>
  </conditionalFormatting>
  <conditionalFormatting sqref="F121">
    <cfRule type="expression" dxfId="296" priority="526">
      <formula>NOT($M120)</formula>
    </cfRule>
  </conditionalFormatting>
  <conditionalFormatting sqref="F125">
    <cfRule type="expression" dxfId="295" priority="704">
      <formula>AND($M125,F125="")</formula>
    </cfRule>
  </conditionalFormatting>
  <conditionalFormatting sqref="F128">
    <cfRule type="expression" dxfId="294" priority="188">
      <formula>AND($M128,F128="")</formula>
    </cfRule>
  </conditionalFormatting>
  <conditionalFormatting sqref="F131">
    <cfRule type="expression" dxfId="293" priority="171">
      <formula>AND($M131,F131="")</formula>
    </cfRule>
  </conditionalFormatting>
  <conditionalFormatting sqref="F134">
    <cfRule type="expression" dxfId="292" priority="154">
      <formula>AND($M134,F134="")</formula>
    </cfRule>
  </conditionalFormatting>
  <conditionalFormatting sqref="F137">
    <cfRule type="expression" dxfId="291" priority="137">
      <formula>AND($M137,F137="")</formula>
    </cfRule>
  </conditionalFormatting>
  <conditionalFormatting sqref="F140">
    <cfRule type="expression" dxfId="290" priority="120">
      <formula>AND($M140,F140="")</formula>
    </cfRule>
  </conditionalFormatting>
  <conditionalFormatting sqref="F143 F146 F149">
    <cfRule type="expression" dxfId="289" priority="103">
      <formula>AND($M143,F143="")</formula>
    </cfRule>
  </conditionalFormatting>
  <conditionalFormatting sqref="F152 F155">
    <cfRule type="expression" dxfId="288" priority="86">
      <formula>AND($M152,F152="")</formula>
    </cfRule>
  </conditionalFormatting>
  <conditionalFormatting sqref="F158">
    <cfRule type="expression" dxfId="287" priority="227">
      <formula>AND($M158,F158="")</formula>
    </cfRule>
    <cfRule type="expression" dxfId="286" priority="226">
      <formula>NOT($M158)</formula>
    </cfRule>
  </conditionalFormatting>
  <conditionalFormatting sqref="F159">
    <cfRule type="expression" dxfId="285" priority="229">
      <formula>NOT($M158)</formula>
    </cfRule>
  </conditionalFormatting>
  <conditionalFormatting sqref="F160">
    <cfRule type="expression" dxfId="284" priority="509">
      <formula>AND($M160,F160="")</formula>
    </cfRule>
    <cfRule type="expression" dxfId="283" priority="508">
      <formula>NOT($M160)</formula>
    </cfRule>
  </conditionalFormatting>
  <conditionalFormatting sqref="F161">
    <cfRule type="expression" dxfId="282" priority="511">
      <formula>NOT($M160)</formula>
    </cfRule>
  </conditionalFormatting>
  <conditionalFormatting sqref="F162">
    <cfRule type="expression" dxfId="281" priority="504">
      <formula>AND($M162,F162="")</formula>
    </cfRule>
    <cfRule type="expression" dxfId="280" priority="503">
      <formula>NOT($M162)</formula>
    </cfRule>
  </conditionalFormatting>
  <conditionalFormatting sqref="F163">
    <cfRule type="expression" dxfId="279" priority="506">
      <formula>NOT($M162)</formula>
    </cfRule>
  </conditionalFormatting>
  <conditionalFormatting sqref="H14">
    <cfRule type="expression" dxfId="278" priority="1759">
      <formula>AND(M14,H14="")</formula>
    </cfRule>
  </conditionalFormatting>
  <conditionalFormatting sqref="H17 H20 H23 H26 H29 H32 H35 H38">
    <cfRule type="expression" dxfId="277" priority="10">
      <formula>AND(M17,H17="")</formula>
    </cfRule>
  </conditionalFormatting>
  <conditionalFormatting sqref="H41 H43 H45">
    <cfRule type="expression" dxfId="276" priority="28">
      <formula>AND(M41,H41="")</formula>
    </cfRule>
  </conditionalFormatting>
  <conditionalFormatting sqref="H50">
    <cfRule type="expression" dxfId="275" priority="1327">
      <formula>AND(M50,H50="")</formula>
    </cfRule>
  </conditionalFormatting>
  <conditionalFormatting sqref="H53">
    <cfRule type="expression" dxfId="274" priority="1322">
      <formula>AND(M53,H53="")</formula>
    </cfRule>
  </conditionalFormatting>
  <conditionalFormatting sqref="H56 H59 H62 H65 H68">
    <cfRule type="expression" dxfId="273" priority="59">
      <formula>AND(M56,H56="")</formula>
    </cfRule>
  </conditionalFormatting>
  <conditionalFormatting sqref="H71">
    <cfRule type="expression" dxfId="272" priority="1687">
      <formula>AND(M71,H71="")</formula>
    </cfRule>
  </conditionalFormatting>
  <conditionalFormatting sqref="H73 H75">
    <cfRule type="expression" dxfId="271" priority="44">
      <formula>AND(M73,H73="")</formula>
    </cfRule>
  </conditionalFormatting>
  <conditionalFormatting sqref="H80">
    <cfRule type="expression" dxfId="270" priority="1296">
      <formula>AND(M80,H80="")</formula>
    </cfRule>
  </conditionalFormatting>
  <conditionalFormatting sqref="H83 H86 H89 H92 H95 H98 H101 H104 H107 H110 H113">
    <cfRule type="expression" dxfId="269" priority="75">
      <formula>AND(M83,H83="")</formula>
    </cfRule>
  </conditionalFormatting>
  <conditionalFormatting sqref="H116">
    <cfRule type="expression" dxfId="268" priority="981">
      <formula>AND(M116,H116="")</formula>
    </cfRule>
  </conditionalFormatting>
  <conditionalFormatting sqref="H118">
    <cfRule type="expression" dxfId="267" priority="1651">
      <formula>AND(M118,H118="")</formula>
    </cfRule>
  </conditionalFormatting>
  <conditionalFormatting sqref="H120">
    <cfRule type="expression" dxfId="266" priority="1639">
      <formula>AND(M120,H120="")</formula>
    </cfRule>
  </conditionalFormatting>
  <conditionalFormatting sqref="H125">
    <cfRule type="expression" dxfId="265" priority="1268">
      <formula>AND(M125,H125="")</formula>
    </cfRule>
  </conditionalFormatting>
  <conditionalFormatting sqref="H128">
    <cfRule type="expression" dxfId="264" priority="194">
      <formula>AND(M128,H128="")</formula>
    </cfRule>
  </conditionalFormatting>
  <conditionalFormatting sqref="H131">
    <cfRule type="expression" dxfId="263" priority="177">
      <formula>AND(M131,H131="")</formula>
    </cfRule>
  </conditionalFormatting>
  <conditionalFormatting sqref="H134">
    <cfRule type="expression" dxfId="262" priority="160">
      <formula>AND(M134,H134="")</formula>
    </cfRule>
  </conditionalFormatting>
  <conditionalFormatting sqref="H137">
    <cfRule type="expression" dxfId="261" priority="143">
      <formula>AND(M137,H137="")</formula>
    </cfRule>
  </conditionalFormatting>
  <conditionalFormatting sqref="H140">
    <cfRule type="expression" dxfId="260" priority="126">
      <formula>AND(M140,H140="")</formula>
    </cfRule>
  </conditionalFormatting>
  <conditionalFormatting sqref="H143 H146 H149">
    <cfRule type="expression" dxfId="259" priority="109">
      <formula>AND(M143,H143="")</formula>
    </cfRule>
  </conditionalFormatting>
  <conditionalFormatting sqref="H152 H155">
    <cfRule type="expression" dxfId="258" priority="92">
      <formula>AND(M152,H152="")</formula>
    </cfRule>
  </conditionalFormatting>
  <conditionalFormatting sqref="H158">
    <cfRule type="expression" dxfId="257" priority="420">
      <formula>AND(M158,H158="")</formula>
    </cfRule>
  </conditionalFormatting>
  <conditionalFormatting sqref="H160">
    <cfRule type="expression" dxfId="256" priority="933">
      <formula>AND(M160,H160="")</formula>
    </cfRule>
  </conditionalFormatting>
  <conditionalFormatting sqref="H162">
    <cfRule type="expression" dxfId="255" priority="884">
      <formula>AND(M162,H162="")</formula>
    </cfRule>
  </conditionalFormatting>
  <conditionalFormatting sqref="H14:I14">
    <cfRule type="expression" dxfId="254" priority="1755">
      <formula>NOT($M14)</formula>
    </cfRule>
  </conditionalFormatting>
  <conditionalFormatting sqref="H17:I17 H20:I20 H23:I23 H26:I26 H29:I29 H32:I32 H35:I35 H38:I38">
    <cfRule type="expression" dxfId="253" priority="7">
      <formula>NOT($M17)</formula>
    </cfRule>
  </conditionalFormatting>
  <conditionalFormatting sqref="H41:I41 H43:I43 H45:I45">
    <cfRule type="expression" dxfId="252" priority="25">
      <formula>NOT($M41)</formula>
    </cfRule>
  </conditionalFormatting>
  <conditionalFormatting sqref="H50:I50">
    <cfRule type="expression" dxfId="251" priority="1324">
      <formula>NOT($M50)</formula>
    </cfRule>
  </conditionalFormatting>
  <conditionalFormatting sqref="H53:I53">
    <cfRule type="expression" dxfId="250" priority="1319">
      <formula>NOT($M53)</formula>
    </cfRule>
  </conditionalFormatting>
  <conditionalFormatting sqref="H56:I56 H59:I59 H62:I62 H65:I65 H68:I68">
    <cfRule type="expression" dxfId="249" priority="56">
      <formula>NOT($M56)</formula>
    </cfRule>
  </conditionalFormatting>
  <conditionalFormatting sqref="H71:I71">
    <cfRule type="expression" dxfId="248" priority="1684">
      <formula>NOT($M71)</formula>
    </cfRule>
  </conditionalFormatting>
  <conditionalFormatting sqref="H73:I73 H75:I75">
    <cfRule type="expression" dxfId="247" priority="41">
      <formula>NOT($M73)</formula>
    </cfRule>
  </conditionalFormatting>
  <conditionalFormatting sqref="H80:I80">
    <cfRule type="expression" dxfId="246" priority="1293">
      <formula>NOT($M80)</formula>
    </cfRule>
  </conditionalFormatting>
  <conditionalFormatting sqref="H83:I83 H86:I86 H89:I89 H92:I92 H95:I95 H98:I98 H101:I101 H104:I104 H107:I107 H110:I110 H113:I113">
    <cfRule type="expression" dxfId="245" priority="72">
      <formula>NOT($M83)</formula>
    </cfRule>
  </conditionalFormatting>
  <conditionalFormatting sqref="H116:I116">
    <cfRule type="expression" dxfId="244" priority="978">
      <formula>NOT($M116)</formula>
    </cfRule>
  </conditionalFormatting>
  <conditionalFormatting sqref="H118:I118">
    <cfRule type="expression" dxfId="243" priority="1648">
      <formula>NOT($M118)</formula>
    </cfRule>
  </conditionalFormatting>
  <conditionalFormatting sqref="H120:I120">
    <cfRule type="expression" dxfId="242" priority="1636">
      <formula>NOT($M120)</formula>
    </cfRule>
  </conditionalFormatting>
  <conditionalFormatting sqref="H125:I125">
    <cfRule type="expression" dxfId="241" priority="1265">
      <formula>NOT($M125)</formula>
    </cfRule>
  </conditionalFormatting>
  <conditionalFormatting sqref="H128:I128">
    <cfRule type="expression" dxfId="240" priority="191">
      <formula>NOT($M128)</formula>
    </cfRule>
  </conditionalFormatting>
  <conditionalFormatting sqref="H131:I131">
    <cfRule type="expression" dxfId="239" priority="174">
      <formula>NOT($M131)</formula>
    </cfRule>
  </conditionalFormatting>
  <conditionalFormatting sqref="H134:I134">
    <cfRule type="expression" dxfId="238" priority="157">
      <formula>NOT($M134)</formula>
    </cfRule>
  </conditionalFormatting>
  <conditionalFormatting sqref="H137:I137">
    <cfRule type="expression" dxfId="237" priority="140">
      <formula>NOT($M137)</formula>
    </cfRule>
  </conditionalFormatting>
  <conditionalFormatting sqref="H140:I140">
    <cfRule type="expression" dxfId="236" priority="123">
      <formula>NOT($M140)</formula>
    </cfRule>
  </conditionalFormatting>
  <conditionalFormatting sqref="H143:I143 H146:I146 H149:I149">
    <cfRule type="expression" dxfId="235" priority="106">
      <formula>NOT($M143)</formula>
    </cfRule>
  </conditionalFormatting>
  <conditionalFormatting sqref="H152:I152 H155:I155">
    <cfRule type="expression" dxfId="234" priority="89">
      <formula>NOT($M152)</formula>
    </cfRule>
  </conditionalFormatting>
  <conditionalFormatting sqref="H158:I158">
    <cfRule type="expression" dxfId="233" priority="417">
      <formula>NOT($M158)</formula>
    </cfRule>
  </conditionalFormatting>
  <conditionalFormatting sqref="H160:I160">
    <cfRule type="expression" dxfId="232" priority="930">
      <formula>NOT($M160)</formula>
    </cfRule>
  </conditionalFormatting>
  <conditionalFormatting sqref="H162:I162">
    <cfRule type="expression" dxfId="231" priority="881">
      <formula>NOT($M162)</formula>
    </cfRule>
  </conditionalFormatting>
  <conditionalFormatting sqref="I14">
    <cfRule type="expression" dxfId="230" priority="1756">
      <formula>AND(M14,I14="")</formula>
    </cfRule>
  </conditionalFormatting>
  <conditionalFormatting sqref="I17 I20 I23 I26 I29 I32 I35 I38">
    <cfRule type="expression" dxfId="229" priority="9">
      <formula>AND(M17,I17="")</formula>
    </cfRule>
  </conditionalFormatting>
  <conditionalFormatting sqref="I41 I43 I45">
    <cfRule type="expression" dxfId="228" priority="27">
      <formula>AND(M41,I41="")</formula>
    </cfRule>
  </conditionalFormatting>
  <conditionalFormatting sqref="I50">
    <cfRule type="expression" dxfId="227" priority="1326">
      <formula>AND(M50,I50="")</formula>
    </cfRule>
  </conditionalFormatting>
  <conditionalFormatting sqref="I53">
    <cfRule type="expression" dxfId="226" priority="1321">
      <formula>AND(M53,I53="")</formula>
    </cfRule>
  </conditionalFormatting>
  <conditionalFormatting sqref="I56 I59 I62 I65 I68">
    <cfRule type="expression" dxfId="225" priority="58">
      <formula>AND(M56,I56="")</formula>
    </cfRule>
  </conditionalFormatting>
  <conditionalFormatting sqref="I71">
    <cfRule type="expression" dxfId="224" priority="1686">
      <formula>AND(M71,I71="")</formula>
    </cfRule>
  </conditionalFormatting>
  <conditionalFormatting sqref="I73 I75">
    <cfRule type="expression" dxfId="223" priority="43">
      <formula>AND(M73,I73="")</formula>
    </cfRule>
  </conditionalFormatting>
  <conditionalFormatting sqref="I80">
    <cfRule type="expression" dxfId="222" priority="1295">
      <formula>AND(M80,I80="")</formula>
    </cfRule>
  </conditionalFormatting>
  <conditionalFormatting sqref="I83 I86 I89 I92 I95 I98 I101 I104 I107 I110 I113">
    <cfRule type="expression" dxfId="221" priority="74">
      <formula>AND(M83,I83="")</formula>
    </cfRule>
  </conditionalFormatting>
  <conditionalFormatting sqref="I116">
    <cfRule type="expression" dxfId="220" priority="980">
      <formula>AND(M116,I116="")</formula>
    </cfRule>
  </conditionalFormatting>
  <conditionalFormatting sqref="I118">
    <cfRule type="expression" dxfId="219" priority="1650">
      <formula>AND(M118,I118="")</formula>
    </cfRule>
  </conditionalFormatting>
  <conditionalFormatting sqref="I120">
    <cfRule type="expression" dxfId="218" priority="1638">
      <formula>AND(M120,I120="")</formula>
    </cfRule>
  </conditionalFormatting>
  <conditionalFormatting sqref="I125">
    <cfRule type="expression" dxfId="217" priority="1267">
      <formula>AND(M125,I125="")</formula>
    </cfRule>
  </conditionalFormatting>
  <conditionalFormatting sqref="I128">
    <cfRule type="expression" dxfId="216" priority="193">
      <formula>AND(M128,I128="")</formula>
    </cfRule>
  </conditionalFormatting>
  <conditionalFormatting sqref="I131">
    <cfRule type="expression" dxfId="215" priority="176">
      <formula>AND(M131,I131="")</formula>
    </cfRule>
  </conditionalFormatting>
  <conditionalFormatting sqref="I134">
    <cfRule type="expression" dxfId="214" priority="159">
      <formula>AND(M134,I134="")</formula>
    </cfRule>
  </conditionalFormatting>
  <conditionalFormatting sqref="I137">
    <cfRule type="expression" dxfId="213" priority="142">
      <formula>AND(M137,I137="")</formula>
    </cfRule>
  </conditionalFormatting>
  <conditionalFormatting sqref="I140">
    <cfRule type="expression" dxfId="212" priority="125">
      <formula>AND(M140,I140="")</formula>
    </cfRule>
  </conditionalFormatting>
  <conditionalFormatting sqref="I143 I146 I149">
    <cfRule type="expression" dxfId="211" priority="108">
      <formula>AND(M143,I143="")</formula>
    </cfRule>
  </conditionalFormatting>
  <conditionalFormatting sqref="I152 I155">
    <cfRule type="expression" dxfId="210" priority="91">
      <formula>AND(M152,I152="")</formula>
    </cfRule>
  </conditionalFormatting>
  <conditionalFormatting sqref="I158">
    <cfRule type="expression" dxfId="209" priority="419">
      <formula>AND(M158,I158="")</formula>
    </cfRule>
  </conditionalFormatting>
  <conditionalFormatting sqref="I160">
    <cfRule type="expression" dxfId="208" priority="932">
      <formula>AND(M160,I160="")</formula>
    </cfRule>
  </conditionalFormatting>
  <conditionalFormatting sqref="I162">
    <cfRule type="expression" dxfId="207" priority="883">
      <formula>AND(M162,I162="")</formula>
    </cfRule>
  </conditionalFormatting>
  <conditionalFormatting sqref="J14">
    <cfRule type="expression" dxfId="206" priority="1978">
      <formula>AND(M14,J14="")</formula>
    </cfRule>
    <cfRule type="expression" dxfId="205" priority="1982">
      <formula>M14=FALSE</formula>
    </cfRule>
    <cfRule type="expression" dxfId="204" priority="1983">
      <formula>AND(M14,J14="")</formula>
    </cfRule>
    <cfRule type="expression" dxfId="203" priority="1988">
      <formula>M14=FALSE</formula>
    </cfRule>
    <cfRule type="expression" dxfId="202" priority="1977">
      <formula>M14=FALSE</formula>
    </cfRule>
    <cfRule type="expression" dxfId="201" priority="1989">
      <formula>AND(M14,J14="")</formula>
    </cfRule>
  </conditionalFormatting>
  <conditionalFormatting sqref="J17 J20 J23 J26 J29 J32 J35 J38">
    <cfRule type="expression" dxfId="200" priority="16">
      <formula>M17=FALSE</formula>
    </cfRule>
    <cfRule type="expression" dxfId="199" priority="17">
      <formula>AND(M17,J17="")</formula>
    </cfRule>
    <cfRule type="expression" dxfId="198" priority="14">
      <formula>AND(M17,J17="")</formula>
    </cfRule>
    <cfRule type="expression" dxfId="197" priority="13">
      <formula>M17=FALSE</formula>
    </cfRule>
    <cfRule type="expression" dxfId="196" priority="12">
      <formula>AND(M17,J17="")</formula>
    </cfRule>
    <cfRule type="expression" dxfId="195" priority="11">
      <formula>M17=FALSE</formula>
    </cfRule>
  </conditionalFormatting>
  <conditionalFormatting sqref="J41 J43 J45">
    <cfRule type="expression" dxfId="194" priority="32">
      <formula>M41=FALSE</formula>
    </cfRule>
    <cfRule type="expression" dxfId="193" priority="33">
      <formula>AND(M41,J41="")</formula>
    </cfRule>
  </conditionalFormatting>
  <conditionalFormatting sqref="J50">
    <cfRule type="expression" dxfId="192" priority="2088">
      <formula>AND(M50,J50="")</formula>
    </cfRule>
    <cfRule type="expression" dxfId="191" priority="2099">
      <formula>AND(M50,J50="")</formula>
    </cfRule>
    <cfRule type="expression" dxfId="190" priority="2092">
      <formula>M50=FALSE</formula>
    </cfRule>
    <cfRule type="expression" dxfId="189" priority="2098">
      <formula>M50=FALSE</formula>
    </cfRule>
    <cfRule type="expression" dxfId="188" priority="2087">
      <formula>M50=FALSE</formula>
    </cfRule>
    <cfRule type="expression" dxfId="187" priority="2093">
      <formula>AND(M50,J50="")</formula>
    </cfRule>
  </conditionalFormatting>
  <conditionalFormatting sqref="J53">
    <cfRule type="expression" dxfId="186" priority="2072">
      <formula>AND(M53,J53="")</formula>
    </cfRule>
    <cfRule type="expression" dxfId="185" priority="2076">
      <formula>M53=FALSE</formula>
    </cfRule>
    <cfRule type="expression" dxfId="184" priority="2082">
      <formula>M53=FALSE</formula>
    </cfRule>
    <cfRule type="expression" dxfId="183" priority="2083">
      <formula>AND(M53,J53="")</formula>
    </cfRule>
    <cfRule type="expression" dxfId="182" priority="2077">
      <formula>AND(M53,J53="")</formula>
    </cfRule>
    <cfRule type="expression" dxfId="181" priority="2071">
      <formula>M53=FALSE</formula>
    </cfRule>
  </conditionalFormatting>
  <conditionalFormatting sqref="J56 J59 J62 J65 J68">
    <cfRule type="expression" dxfId="180" priority="66">
      <formula>AND(M56,J56="")</formula>
    </cfRule>
    <cfRule type="expression" dxfId="179" priority="63">
      <formula>AND(M56,J56="")</formula>
    </cfRule>
    <cfRule type="expression" dxfId="178" priority="62">
      <formula>M56=FALSE</formula>
    </cfRule>
    <cfRule type="expression" dxfId="177" priority="60">
      <formula>M56=FALSE</formula>
    </cfRule>
    <cfRule type="expression" dxfId="176" priority="61">
      <formula>AND(M56,J56="")</formula>
    </cfRule>
    <cfRule type="expression" dxfId="175" priority="65">
      <formula>M56=FALSE</formula>
    </cfRule>
  </conditionalFormatting>
  <conditionalFormatting sqref="J71">
    <cfRule type="expression" dxfId="174" priority="1994">
      <formula>M71=FALSE</formula>
    </cfRule>
    <cfRule type="expression" dxfId="173" priority="1995">
      <formula>AND(M71,J71="")</formula>
    </cfRule>
  </conditionalFormatting>
  <conditionalFormatting sqref="J73 J75">
    <cfRule type="expression" dxfId="172" priority="49">
      <formula>AND(M73,J73="")</formula>
    </cfRule>
    <cfRule type="expression" dxfId="171" priority="48">
      <formula>M73=FALSE</formula>
    </cfRule>
  </conditionalFormatting>
  <conditionalFormatting sqref="J80">
    <cfRule type="expression" dxfId="170" priority="2151">
      <formula>M80=FALSE</formula>
    </cfRule>
    <cfRule type="expression" dxfId="169" priority="2152">
      <formula>AND(M80,J80="")</formula>
    </cfRule>
    <cfRule type="expression" dxfId="168" priority="2156">
      <formula>M80=FALSE</formula>
    </cfRule>
    <cfRule type="expression" dxfId="167" priority="2157">
      <formula>AND(M80,J80="")</formula>
    </cfRule>
    <cfRule type="expression" dxfId="166" priority="2162">
      <formula>M80=FALSE</formula>
    </cfRule>
    <cfRule type="expression" dxfId="165" priority="2163">
      <formula>AND(M80,J80="")</formula>
    </cfRule>
  </conditionalFormatting>
  <conditionalFormatting sqref="J83 J86 J89 J92 J95 J98 J101 J104 J107 J110 J113">
    <cfRule type="expression" dxfId="164" priority="77">
      <formula>M83=FALSE</formula>
    </cfRule>
    <cfRule type="expression" dxfId="163" priority="83">
      <formula>AND(M83,J83="")</formula>
    </cfRule>
    <cfRule type="expression" dxfId="162" priority="78">
      <formula>AND(M83,J83="")</formula>
    </cfRule>
    <cfRule type="expression" dxfId="161" priority="79">
      <formula>M83=FALSE</formula>
    </cfRule>
    <cfRule type="expression" dxfId="160" priority="80">
      <formula>AND(M83,J83="")</formula>
    </cfRule>
    <cfRule type="expression" dxfId="159" priority="82">
      <formula>M83=FALSE</formula>
    </cfRule>
  </conditionalFormatting>
  <conditionalFormatting sqref="J116">
    <cfRule type="expression" dxfId="158" priority="998">
      <formula>M116=FALSE</formula>
    </cfRule>
    <cfRule type="expression" dxfId="157" priority="999">
      <formula>AND(M116,J116="")</formula>
    </cfRule>
    <cfRule type="expression" dxfId="156" priority="1002">
      <formula>M116=FALSE</formula>
    </cfRule>
    <cfRule type="expression" dxfId="155" priority="1003">
      <formula>AND(M116,J116="")</formula>
    </cfRule>
    <cfRule type="expression" dxfId="154" priority="995">
      <formula>M116=FALSE</formula>
    </cfRule>
    <cfRule type="expression" dxfId="153" priority="996">
      <formula>AND(M116,J116="")</formula>
    </cfRule>
  </conditionalFormatting>
  <conditionalFormatting sqref="J118">
    <cfRule type="expression" dxfId="152" priority="2180">
      <formula>M118=FALSE</formula>
    </cfRule>
    <cfRule type="expression" dxfId="151" priority="2181">
      <formula>AND(M118,J118="")</formula>
    </cfRule>
  </conditionalFormatting>
  <conditionalFormatting sqref="J120">
    <cfRule type="expression" dxfId="150" priority="2175">
      <formula>AND(M120,J120="")</formula>
    </cfRule>
    <cfRule type="expression" dxfId="149" priority="2174">
      <formula>M120=FALSE</formula>
    </cfRule>
  </conditionalFormatting>
  <conditionalFormatting sqref="J125">
    <cfRule type="expression" dxfId="148" priority="2268">
      <formula>M125=FALSE</formula>
    </cfRule>
    <cfRule type="expression" dxfId="147" priority="2263">
      <formula>AND(M125,J125="")</formula>
    </cfRule>
    <cfRule type="expression" dxfId="146" priority="2262">
      <formula>M125=FALSE</formula>
    </cfRule>
    <cfRule type="expression" dxfId="145" priority="2258">
      <formula>AND(M125,J125="")</formula>
    </cfRule>
    <cfRule type="expression" dxfId="144" priority="2257">
      <formula>M125=FALSE</formula>
    </cfRule>
    <cfRule type="expression" dxfId="143" priority="2269">
      <formula>AND(M125,J125="")</formula>
    </cfRule>
  </conditionalFormatting>
  <conditionalFormatting sqref="J128">
    <cfRule type="expression" dxfId="142" priority="201">
      <formula>M128=FALSE</formula>
    </cfRule>
    <cfRule type="expression" dxfId="141" priority="196">
      <formula>M128=FALSE</formula>
    </cfRule>
    <cfRule type="expression" dxfId="140" priority="202">
      <formula>AND(M128,J128="")</formula>
    </cfRule>
    <cfRule type="expression" dxfId="139" priority="198">
      <formula>M128=FALSE</formula>
    </cfRule>
    <cfRule type="expression" dxfId="138" priority="199">
      <formula>AND(M128,J128="")</formula>
    </cfRule>
    <cfRule type="expression" dxfId="137" priority="197">
      <formula>AND(M128,J128="")</formula>
    </cfRule>
  </conditionalFormatting>
  <conditionalFormatting sqref="J131">
    <cfRule type="expression" dxfId="136" priority="182">
      <formula>AND(M131,J131="")</formula>
    </cfRule>
    <cfRule type="expression" dxfId="135" priority="184">
      <formula>M131=FALSE</formula>
    </cfRule>
    <cfRule type="expression" dxfId="134" priority="180">
      <formula>AND(M131,J131="")</formula>
    </cfRule>
    <cfRule type="expression" dxfId="133" priority="179">
      <formula>M131=FALSE</formula>
    </cfRule>
    <cfRule type="expression" dxfId="132" priority="181">
      <formula>M131=FALSE</formula>
    </cfRule>
    <cfRule type="expression" dxfId="131" priority="185">
      <formula>AND(M131,J131="")</formula>
    </cfRule>
  </conditionalFormatting>
  <conditionalFormatting sqref="J134">
    <cfRule type="expression" dxfId="130" priority="162">
      <formula>M134=FALSE</formula>
    </cfRule>
    <cfRule type="expression" dxfId="129" priority="163">
      <formula>AND(M134,J134="")</formula>
    </cfRule>
    <cfRule type="expression" dxfId="128" priority="168">
      <formula>AND(M134,J134="")</formula>
    </cfRule>
    <cfRule type="expression" dxfId="127" priority="164">
      <formula>M134=FALSE</formula>
    </cfRule>
    <cfRule type="expression" dxfId="126" priority="165">
      <formula>AND(M134,J134="")</formula>
    </cfRule>
    <cfRule type="expression" dxfId="125" priority="167">
      <formula>M134=FALSE</formula>
    </cfRule>
  </conditionalFormatting>
  <conditionalFormatting sqref="J137">
    <cfRule type="expression" dxfId="124" priority="147">
      <formula>M137=FALSE</formula>
    </cfRule>
    <cfRule type="expression" dxfId="123" priority="151">
      <formula>AND(M137,J137="")</formula>
    </cfRule>
    <cfRule type="expression" dxfId="122" priority="150">
      <formula>M137=FALSE</formula>
    </cfRule>
    <cfRule type="expression" dxfId="121" priority="148">
      <formula>AND(M137,J137="")</formula>
    </cfRule>
    <cfRule type="expression" dxfId="120" priority="146">
      <formula>AND(M137,J137="")</formula>
    </cfRule>
    <cfRule type="expression" dxfId="119" priority="145">
      <formula>M137=FALSE</formula>
    </cfRule>
  </conditionalFormatting>
  <conditionalFormatting sqref="J140">
    <cfRule type="expression" dxfId="118" priority="128">
      <formula>M140=FALSE</formula>
    </cfRule>
    <cfRule type="expression" dxfId="117" priority="129">
      <formula>AND(M140,J140="")</formula>
    </cfRule>
    <cfRule type="expression" dxfId="116" priority="134">
      <formula>AND(M140,J140="")</formula>
    </cfRule>
    <cfRule type="expression" dxfId="115" priority="133">
      <formula>M140=FALSE</formula>
    </cfRule>
    <cfRule type="expression" dxfId="114" priority="131">
      <formula>AND(M140,J140="")</formula>
    </cfRule>
    <cfRule type="expression" dxfId="113" priority="130">
      <formula>M140=FALSE</formula>
    </cfRule>
  </conditionalFormatting>
  <conditionalFormatting sqref="J143 J146 J149">
    <cfRule type="expression" dxfId="112" priority="114">
      <formula>AND(M143,J143="")</formula>
    </cfRule>
    <cfRule type="expression" dxfId="111" priority="112">
      <formula>AND(M143,J143="")</formula>
    </cfRule>
    <cfRule type="expression" dxfId="110" priority="111">
      <formula>M143=FALSE</formula>
    </cfRule>
    <cfRule type="expression" dxfId="109" priority="113">
      <formula>M143=FALSE</formula>
    </cfRule>
    <cfRule type="expression" dxfId="108" priority="117">
      <formula>AND(M143,J143="")</formula>
    </cfRule>
    <cfRule type="expression" dxfId="107" priority="116">
      <formula>M143=FALSE</formula>
    </cfRule>
  </conditionalFormatting>
  <conditionalFormatting sqref="J152 J155">
    <cfRule type="expression" dxfId="106" priority="97">
      <formula>AND(M152,J152="")</formula>
    </cfRule>
    <cfRule type="expression" dxfId="105" priority="95">
      <formula>AND(M152,J152="")</formula>
    </cfRule>
    <cfRule type="expression" dxfId="104" priority="94">
      <formula>M152=FALSE</formula>
    </cfRule>
    <cfRule type="expression" dxfId="103" priority="100">
      <formula>AND(M152,J152="")</formula>
    </cfRule>
    <cfRule type="expression" dxfId="102" priority="99">
      <formula>M152=FALSE</formula>
    </cfRule>
    <cfRule type="expression" dxfId="101" priority="96">
      <formula>M152=FALSE</formula>
    </cfRule>
  </conditionalFormatting>
  <conditionalFormatting sqref="J158">
    <cfRule type="expression" dxfId="100" priority="425">
      <formula>AND(M158,J158="")</formula>
    </cfRule>
    <cfRule type="expression" dxfId="99" priority="424">
      <formula>M158=FALSE</formula>
    </cfRule>
  </conditionalFormatting>
  <conditionalFormatting sqref="J160">
    <cfRule type="expression" dxfId="98" priority="964">
      <formula>M160=FALSE</formula>
    </cfRule>
    <cfRule type="expression" dxfId="97" priority="965">
      <formula>AND(M160,J160="")</formula>
    </cfRule>
  </conditionalFormatting>
  <conditionalFormatting sqref="J162">
    <cfRule type="expression" dxfId="96" priority="892">
      <formula>AND(M162,J162="")</formula>
    </cfRule>
    <cfRule type="expression" dxfId="95" priority="891">
      <formula>M162=FALSE</formula>
    </cfRule>
  </conditionalFormatting>
  <pageMargins left="0.39370078740157483" right="0.19685039370078741" top="0.39370078740157483" bottom="0.47244094488188981" header="0.31496062992125984" footer="0.31496062992125984"/>
  <pageSetup paperSize="9" scale="84" fitToHeight="0" orientation="portrait" r:id="rId1"/>
  <headerFooter scaleWithDoc="0">
    <oddFooter>&amp;L&amp;8©  VHF Bayern - Stand August 2022&amp;R&amp;P</oddFooter>
  </headerFooter>
  <rowBreaks count="3" manualBreakCount="3">
    <brk id="48" max="11" man="1"/>
    <brk id="78" max="11" man="1"/>
    <brk id="123" max="11" man="1"/>
  </rowBreaks>
  <ignoredErrors>
    <ignoredError sqref="C116"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54274" r:id="rId4" name="Kontrollkästchen 2">
              <controlPr defaultSize="0" autoFill="0" autoLine="0" autoPict="0" altText="">
                <anchor moveWithCells="1">
                  <from>
                    <xdr:col>1</xdr:col>
                    <xdr:colOff>0</xdr:colOff>
                    <xdr:row>16</xdr:row>
                    <xdr:rowOff>0</xdr:rowOff>
                  </from>
                  <to>
                    <xdr:col>2</xdr:col>
                    <xdr:colOff>0</xdr:colOff>
                    <xdr:row>16</xdr:row>
                    <xdr:rowOff>209550</xdr:rowOff>
                  </to>
                </anchor>
              </controlPr>
            </control>
          </mc:Choice>
        </mc:AlternateContent>
        <mc:AlternateContent xmlns:mc="http://schemas.openxmlformats.org/markup-compatibility/2006">
          <mc:Choice Requires="x14">
            <control shapeId="69870" r:id="rId5" name="Check Box 1262">
              <controlPr defaultSize="0" autoFill="0" autoLine="0" autoPict="0" altText="">
                <anchor moveWithCells="1">
                  <from>
                    <xdr:col>1</xdr:col>
                    <xdr:colOff>0</xdr:colOff>
                    <xdr:row>13</xdr:row>
                    <xdr:rowOff>0</xdr:rowOff>
                  </from>
                  <to>
                    <xdr:col>2</xdr:col>
                    <xdr:colOff>0</xdr:colOff>
                    <xdr:row>13</xdr:row>
                    <xdr:rowOff>209550</xdr:rowOff>
                  </to>
                </anchor>
              </controlPr>
            </control>
          </mc:Choice>
        </mc:AlternateContent>
        <mc:AlternateContent xmlns:mc="http://schemas.openxmlformats.org/markup-compatibility/2006">
          <mc:Choice Requires="x14">
            <control shapeId="69871" r:id="rId6" name="Check Box 1263">
              <controlPr defaultSize="0" autoFill="0" autoLine="0" autoPict="0" altText="">
                <anchor moveWithCells="1">
                  <from>
                    <xdr:col>1</xdr:col>
                    <xdr:colOff>0</xdr:colOff>
                    <xdr:row>19</xdr:row>
                    <xdr:rowOff>0</xdr:rowOff>
                  </from>
                  <to>
                    <xdr:col>2</xdr:col>
                    <xdr:colOff>0</xdr:colOff>
                    <xdr:row>19</xdr:row>
                    <xdr:rowOff>209550</xdr:rowOff>
                  </to>
                </anchor>
              </controlPr>
            </control>
          </mc:Choice>
        </mc:AlternateContent>
        <mc:AlternateContent xmlns:mc="http://schemas.openxmlformats.org/markup-compatibility/2006">
          <mc:Choice Requires="x14">
            <control shapeId="69872" r:id="rId7" name="Check Box 1264">
              <controlPr defaultSize="0" autoFill="0" autoLine="0" autoPict="0" altText="">
                <anchor moveWithCells="1">
                  <from>
                    <xdr:col>1</xdr:col>
                    <xdr:colOff>0</xdr:colOff>
                    <xdr:row>22</xdr:row>
                    <xdr:rowOff>0</xdr:rowOff>
                  </from>
                  <to>
                    <xdr:col>2</xdr:col>
                    <xdr:colOff>0</xdr:colOff>
                    <xdr:row>22</xdr:row>
                    <xdr:rowOff>209550</xdr:rowOff>
                  </to>
                </anchor>
              </controlPr>
            </control>
          </mc:Choice>
        </mc:AlternateContent>
        <mc:AlternateContent xmlns:mc="http://schemas.openxmlformats.org/markup-compatibility/2006">
          <mc:Choice Requires="x14">
            <control shapeId="69873" r:id="rId8" name="Check Box 1265">
              <controlPr defaultSize="0" autoFill="0" autoLine="0" autoPict="0" altText="">
                <anchor moveWithCells="1">
                  <from>
                    <xdr:col>1</xdr:col>
                    <xdr:colOff>0</xdr:colOff>
                    <xdr:row>44</xdr:row>
                    <xdr:rowOff>0</xdr:rowOff>
                  </from>
                  <to>
                    <xdr:col>2</xdr:col>
                    <xdr:colOff>0</xdr:colOff>
                    <xdr:row>45</xdr:row>
                    <xdr:rowOff>0</xdr:rowOff>
                  </to>
                </anchor>
              </controlPr>
            </control>
          </mc:Choice>
        </mc:AlternateContent>
        <mc:AlternateContent xmlns:mc="http://schemas.openxmlformats.org/markup-compatibility/2006">
          <mc:Choice Requires="x14">
            <control shapeId="69874" r:id="rId9" name="Check Box 1266">
              <controlPr defaultSize="0" autoFill="0" autoLine="0" autoPict="0" altText="">
                <anchor moveWithCells="1">
                  <from>
                    <xdr:col>1</xdr:col>
                    <xdr:colOff>0</xdr:colOff>
                    <xdr:row>49</xdr:row>
                    <xdr:rowOff>0</xdr:rowOff>
                  </from>
                  <to>
                    <xdr:col>2</xdr:col>
                    <xdr:colOff>0</xdr:colOff>
                    <xdr:row>49</xdr:row>
                    <xdr:rowOff>209550</xdr:rowOff>
                  </to>
                </anchor>
              </controlPr>
            </control>
          </mc:Choice>
        </mc:AlternateContent>
        <mc:AlternateContent xmlns:mc="http://schemas.openxmlformats.org/markup-compatibility/2006">
          <mc:Choice Requires="x14">
            <control shapeId="69875" r:id="rId10" name="Check Box 1267">
              <controlPr defaultSize="0" autoFill="0" autoLine="0" autoPict="0" altText="">
                <anchor moveWithCells="1">
                  <from>
                    <xdr:col>1</xdr:col>
                    <xdr:colOff>0</xdr:colOff>
                    <xdr:row>52</xdr:row>
                    <xdr:rowOff>0</xdr:rowOff>
                  </from>
                  <to>
                    <xdr:col>2</xdr:col>
                    <xdr:colOff>0</xdr:colOff>
                    <xdr:row>53</xdr:row>
                    <xdr:rowOff>0</xdr:rowOff>
                  </to>
                </anchor>
              </controlPr>
            </control>
          </mc:Choice>
        </mc:AlternateContent>
        <mc:AlternateContent xmlns:mc="http://schemas.openxmlformats.org/markup-compatibility/2006">
          <mc:Choice Requires="x14">
            <control shapeId="69876" r:id="rId11" name="Check Box 1268">
              <controlPr defaultSize="0" autoFill="0" autoLine="0" autoPict="0" altText="">
                <anchor moveWithCells="1">
                  <from>
                    <xdr:col>1</xdr:col>
                    <xdr:colOff>0</xdr:colOff>
                    <xdr:row>55</xdr:row>
                    <xdr:rowOff>0</xdr:rowOff>
                  </from>
                  <to>
                    <xdr:col>2</xdr:col>
                    <xdr:colOff>0</xdr:colOff>
                    <xdr:row>56</xdr:row>
                    <xdr:rowOff>0</xdr:rowOff>
                  </to>
                </anchor>
              </controlPr>
            </control>
          </mc:Choice>
        </mc:AlternateContent>
        <mc:AlternateContent xmlns:mc="http://schemas.openxmlformats.org/markup-compatibility/2006">
          <mc:Choice Requires="x14">
            <control shapeId="69877" r:id="rId12" name="Check Box 1269">
              <controlPr defaultSize="0" autoFill="0" autoLine="0" autoPict="0" altText="">
                <anchor moveWithCells="1">
                  <from>
                    <xdr:col>1</xdr:col>
                    <xdr:colOff>0</xdr:colOff>
                    <xdr:row>58</xdr:row>
                    <xdr:rowOff>0</xdr:rowOff>
                  </from>
                  <to>
                    <xdr:col>2</xdr:col>
                    <xdr:colOff>0</xdr:colOff>
                    <xdr:row>59</xdr:row>
                    <xdr:rowOff>0</xdr:rowOff>
                  </to>
                </anchor>
              </controlPr>
            </control>
          </mc:Choice>
        </mc:AlternateContent>
        <mc:AlternateContent xmlns:mc="http://schemas.openxmlformats.org/markup-compatibility/2006">
          <mc:Choice Requires="x14">
            <control shapeId="69878" r:id="rId13" name="Check Box 1270">
              <controlPr defaultSize="0" autoFill="0" autoLine="0" autoPict="0" altText="">
                <anchor moveWithCells="1">
                  <from>
                    <xdr:col>1</xdr:col>
                    <xdr:colOff>0</xdr:colOff>
                    <xdr:row>61</xdr:row>
                    <xdr:rowOff>0</xdr:rowOff>
                  </from>
                  <to>
                    <xdr:col>2</xdr:col>
                    <xdr:colOff>0</xdr:colOff>
                    <xdr:row>62</xdr:row>
                    <xdr:rowOff>0</xdr:rowOff>
                  </to>
                </anchor>
              </controlPr>
            </control>
          </mc:Choice>
        </mc:AlternateContent>
        <mc:AlternateContent xmlns:mc="http://schemas.openxmlformats.org/markup-compatibility/2006">
          <mc:Choice Requires="x14">
            <control shapeId="69879" r:id="rId14" name="Check Box 1271">
              <controlPr defaultSize="0" autoFill="0" autoLine="0" autoPict="0" altText="">
                <anchor moveWithCells="1">
                  <from>
                    <xdr:col>1</xdr:col>
                    <xdr:colOff>0</xdr:colOff>
                    <xdr:row>67</xdr:row>
                    <xdr:rowOff>0</xdr:rowOff>
                  </from>
                  <to>
                    <xdr:col>2</xdr:col>
                    <xdr:colOff>0</xdr:colOff>
                    <xdr:row>68</xdr:row>
                    <xdr:rowOff>0</xdr:rowOff>
                  </to>
                </anchor>
              </controlPr>
            </control>
          </mc:Choice>
        </mc:AlternateContent>
        <mc:AlternateContent xmlns:mc="http://schemas.openxmlformats.org/markup-compatibility/2006">
          <mc:Choice Requires="x14">
            <control shapeId="69882" r:id="rId15" name="Check Box 1274">
              <controlPr defaultSize="0" autoFill="0" autoLine="0" autoPict="0" altText="">
                <anchor moveWithCells="1">
                  <from>
                    <xdr:col>1</xdr:col>
                    <xdr:colOff>0</xdr:colOff>
                    <xdr:row>72</xdr:row>
                    <xdr:rowOff>0</xdr:rowOff>
                  </from>
                  <to>
                    <xdr:col>2</xdr:col>
                    <xdr:colOff>0</xdr:colOff>
                    <xdr:row>73</xdr:row>
                    <xdr:rowOff>0</xdr:rowOff>
                  </to>
                </anchor>
              </controlPr>
            </control>
          </mc:Choice>
        </mc:AlternateContent>
        <mc:AlternateContent xmlns:mc="http://schemas.openxmlformats.org/markup-compatibility/2006">
          <mc:Choice Requires="x14">
            <control shapeId="69883" r:id="rId16" name="Check Box 1275">
              <controlPr defaultSize="0" autoFill="0" autoLine="0" autoPict="0" altText="">
                <anchor moveWithCells="1">
                  <from>
                    <xdr:col>1</xdr:col>
                    <xdr:colOff>0</xdr:colOff>
                    <xdr:row>74</xdr:row>
                    <xdr:rowOff>0</xdr:rowOff>
                  </from>
                  <to>
                    <xdr:col>2</xdr:col>
                    <xdr:colOff>0</xdr:colOff>
                    <xdr:row>75</xdr:row>
                    <xdr:rowOff>0</xdr:rowOff>
                  </to>
                </anchor>
              </controlPr>
            </control>
          </mc:Choice>
        </mc:AlternateContent>
        <mc:AlternateContent xmlns:mc="http://schemas.openxmlformats.org/markup-compatibility/2006">
          <mc:Choice Requires="x14">
            <control shapeId="69884" r:id="rId17" name="Check Box 1276">
              <controlPr defaultSize="0" autoFill="0" autoLine="0" autoPict="0" altText="">
                <anchor moveWithCells="1">
                  <from>
                    <xdr:col>1</xdr:col>
                    <xdr:colOff>0</xdr:colOff>
                    <xdr:row>79</xdr:row>
                    <xdr:rowOff>0</xdr:rowOff>
                  </from>
                  <to>
                    <xdr:col>2</xdr:col>
                    <xdr:colOff>0</xdr:colOff>
                    <xdr:row>79</xdr:row>
                    <xdr:rowOff>209550</xdr:rowOff>
                  </to>
                </anchor>
              </controlPr>
            </control>
          </mc:Choice>
        </mc:AlternateContent>
        <mc:AlternateContent xmlns:mc="http://schemas.openxmlformats.org/markup-compatibility/2006">
          <mc:Choice Requires="x14">
            <control shapeId="69885" r:id="rId18" name="Check Box 1277">
              <controlPr defaultSize="0" autoFill="0" autoLine="0" autoPict="0" altText="">
                <anchor moveWithCells="1">
                  <from>
                    <xdr:col>1</xdr:col>
                    <xdr:colOff>0</xdr:colOff>
                    <xdr:row>82</xdr:row>
                    <xdr:rowOff>0</xdr:rowOff>
                  </from>
                  <to>
                    <xdr:col>2</xdr:col>
                    <xdr:colOff>0</xdr:colOff>
                    <xdr:row>83</xdr:row>
                    <xdr:rowOff>0</xdr:rowOff>
                  </to>
                </anchor>
              </controlPr>
            </control>
          </mc:Choice>
        </mc:AlternateContent>
        <mc:AlternateContent xmlns:mc="http://schemas.openxmlformats.org/markup-compatibility/2006">
          <mc:Choice Requires="x14">
            <control shapeId="69886" r:id="rId19" name="Check Box 1278">
              <controlPr defaultSize="0" autoFill="0" autoLine="0" autoPict="0" altText="">
                <anchor moveWithCells="1">
                  <from>
                    <xdr:col>1</xdr:col>
                    <xdr:colOff>0</xdr:colOff>
                    <xdr:row>85</xdr:row>
                    <xdr:rowOff>0</xdr:rowOff>
                  </from>
                  <to>
                    <xdr:col>2</xdr:col>
                    <xdr:colOff>0</xdr:colOff>
                    <xdr:row>86</xdr:row>
                    <xdr:rowOff>0</xdr:rowOff>
                  </to>
                </anchor>
              </controlPr>
            </control>
          </mc:Choice>
        </mc:AlternateContent>
        <mc:AlternateContent xmlns:mc="http://schemas.openxmlformats.org/markup-compatibility/2006">
          <mc:Choice Requires="x14">
            <control shapeId="69887" r:id="rId20" name="Check Box 1279">
              <controlPr defaultSize="0" autoFill="0" autoLine="0" autoPict="0" altText="">
                <anchor moveWithCells="1">
                  <from>
                    <xdr:col>1</xdr:col>
                    <xdr:colOff>0</xdr:colOff>
                    <xdr:row>88</xdr:row>
                    <xdr:rowOff>0</xdr:rowOff>
                  </from>
                  <to>
                    <xdr:col>2</xdr:col>
                    <xdr:colOff>0</xdr:colOff>
                    <xdr:row>89</xdr:row>
                    <xdr:rowOff>0</xdr:rowOff>
                  </to>
                </anchor>
              </controlPr>
            </control>
          </mc:Choice>
        </mc:AlternateContent>
        <mc:AlternateContent xmlns:mc="http://schemas.openxmlformats.org/markup-compatibility/2006">
          <mc:Choice Requires="x14">
            <control shapeId="69888" r:id="rId21" name="Check Box 1280">
              <controlPr defaultSize="0" autoFill="0" autoLine="0" autoPict="0" altText="">
                <anchor moveWithCells="1">
                  <from>
                    <xdr:col>1</xdr:col>
                    <xdr:colOff>0</xdr:colOff>
                    <xdr:row>117</xdr:row>
                    <xdr:rowOff>0</xdr:rowOff>
                  </from>
                  <to>
                    <xdr:col>2</xdr:col>
                    <xdr:colOff>0</xdr:colOff>
                    <xdr:row>118</xdr:row>
                    <xdr:rowOff>0</xdr:rowOff>
                  </to>
                </anchor>
              </controlPr>
            </control>
          </mc:Choice>
        </mc:AlternateContent>
        <mc:AlternateContent xmlns:mc="http://schemas.openxmlformats.org/markup-compatibility/2006">
          <mc:Choice Requires="x14">
            <control shapeId="69889" r:id="rId22" name="Check Box 1281">
              <controlPr defaultSize="0" autoFill="0" autoLine="0" autoPict="0" altText="">
                <anchor moveWithCells="1">
                  <from>
                    <xdr:col>1</xdr:col>
                    <xdr:colOff>0</xdr:colOff>
                    <xdr:row>119</xdr:row>
                    <xdr:rowOff>0</xdr:rowOff>
                  </from>
                  <to>
                    <xdr:col>2</xdr:col>
                    <xdr:colOff>0</xdr:colOff>
                    <xdr:row>120</xdr:row>
                    <xdr:rowOff>0</xdr:rowOff>
                  </to>
                </anchor>
              </controlPr>
            </control>
          </mc:Choice>
        </mc:AlternateContent>
        <mc:AlternateContent xmlns:mc="http://schemas.openxmlformats.org/markup-compatibility/2006">
          <mc:Choice Requires="x14">
            <control shapeId="69899" r:id="rId23" name="Check Box 1291">
              <controlPr defaultSize="0" autoFill="0" autoLine="0" autoPict="0" altText="">
                <anchor moveWithCells="1">
                  <from>
                    <xdr:col>1</xdr:col>
                    <xdr:colOff>0</xdr:colOff>
                    <xdr:row>124</xdr:row>
                    <xdr:rowOff>0</xdr:rowOff>
                  </from>
                  <to>
                    <xdr:col>2</xdr:col>
                    <xdr:colOff>0</xdr:colOff>
                    <xdr:row>124</xdr:row>
                    <xdr:rowOff>209550</xdr:rowOff>
                  </to>
                </anchor>
              </controlPr>
            </control>
          </mc:Choice>
        </mc:AlternateContent>
        <mc:AlternateContent xmlns:mc="http://schemas.openxmlformats.org/markup-compatibility/2006">
          <mc:Choice Requires="x14">
            <control shapeId="69932" r:id="rId24" name="Check Box 1324">
              <controlPr defaultSize="0" autoFill="0" autoLine="0" autoPict="0" altText="">
                <anchor moveWithCells="1">
                  <from>
                    <xdr:col>1</xdr:col>
                    <xdr:colOff>0</xdr:colOff>
                    <xdr:row>40</xdr:row>
                    <xdr:rowOff>0</xdr:rowOff>
                  </from>
                  <to>
                    <xdr:col>2</xdr:col>
                    <xdr:colOff>0</xdr:colOff>
                    <xdr:row>41</xdr:row>
                    <xdr:rowOff>0</xdr:rowOff>
                  </to>
                </anchor>
              </controlPr>
            </control>
          </mc:Choice>
        </mc:AlternateContent>
        <mc:AlternateContent xmlns:mc="http://schemas.openxmlformats.org/markup-compatibility/2006">
          <mc:Choice Requires="x14">
            <control shapeId="69933" r:id="rId25" name="Check Box 1325">
              <controlPr defaultSize="0" autoFill="0" autoLine="0" autoPict="0" altText="">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69936" r:id="rId26" name="Check Box 1328">
              <controlPr defaultSize="0" autoFill="0" autoLine="0" autoPict="0" altText="">
                <anchor moveWithCells="1">
                  <from>
                    <xdr:col>1</xdr:col>
                    <xdr:colOff>0</xdr:colOff>
                    <xdr:row>97</xdr:row>
                    <xdr:rowOff>0</xdr:rowOff>
                  </from>
                  <to>
                    <xdr:col>2</xdr:col>
                    <xdr:colOff>0</xdr:colOff>
                    <xdr:row>98</xdr:row>
                    <xdr:rowOff>0</xdr:rowOff>
                  </to>
                </anchor>
              </controlPr>
            </control>
          </mc:Choice>
        </mc:AlternateContent>
        <mc:AlternateContent xmlns:mc="http://schemas.openxmlformats.org/markup-compatibility/2006">
          <mc:Choice Requires="x14">
            <control shapeId="69937" r:id="rId27" name="Check Box 1329">
              <controlPr defaultSize="0" autoFill="0" autoLine="0" autoPict="0" altText="">
                <anchor moveWithCells="1">
                  <from>
                    <xdr:col>1</xdr:col>
                    <xdr:colOff>0</xdr:colOff>
                    <xdr:row>100</xdr:row>
                    <xdr:rowOff>0</xdr:rowOff>
                  </from>
                  <to>
                    <xdr:col>2</xdr:col>
                    <xdr:colOff>0</xdr:colOff>
                    <xdr:row>101</xdr:row>
                    <xdr:rowOff>0</xdr:rowOff>
                  </to>
                </anchor>
              </controlPr>
            </control>
          </mc:Choice>
        </mc:AlternateContent>
        <mc:AlternateContent xmlns:mc="http://schemas.openxmlformats.org/markup-compatibility/2006">
          <mc:Choice Requires="x14">
            <control shapeId="69938" r:id="rId28" name="Check Box 1330">
              <controlPr defaultSize="0" autoFill="0" autoLine="0" autoPict="0" altText="">
                <anchor moveWithCells="1">
                  <from>
                    <xdr:col>1</xdr:col>
                    <xdr:colOff>0</xdr:colOff>
                    <xdr:row>103</xdr:row>
                    <xdr:rowOff>0</xdr:rowOff>
                  </from>
                  <to>
                    <xdr:col>2</xdr:col>
                    <xdr:colOff>0</xdr:colOff>
                    <xdr:row>104</xdr:row>
                    <xdr:rowOff>0</xdr:rowOff>
                  </to>
                </anchor>
              </controlPr>
            </control>
          </mc:Choice>
        </mc:AlternateContent>
        <mc:AlternateContent xmlns:mc="http://schemas.openxmlformats.org/markup-compatibility/2006">
          <mc:Choice Requires="x14">
            <control shapeId="69939" r:id="rId29" name="Check Box 1331">
              <controlPr defaultSize="0" autoFill="0" autoLine="0" autoPict="0" altText="">
                <anchor moveWithCells="1">
                  <from>
                    <xdr:col>1</xdr:col>
                    <xdr:colOff>0</xdr:colOff>
                    <xdr:row>106</xdr:row>
                    <xdr:rowOff>0</xdr:rowOff>
                  </from>
                  <to>
                    <xdr:col>2</xdr:col>
                    <xdr:colOff>0</xdr:colOff>
                    <xdr:row>107</xdr:row>
                    <xdr:rowOff>0</xdr:rowOff>
                  </to>
                </anchor>
              </controlPr>
            </control>
          </mc:Choice>
        </mc:AlternateContent>
        <mc:AlternateContent xmlns:mc="http://schemas.openxmlformats.org/markup-compatibility/2006">
          <mc:Choice Requires="x14">
            <control shapeId="69942" r:id="rId30" name="Check Box 1334">
              <controlPr defaultSize="0" autoFill="0" autoLine="0" autoPict="0" altText="">
                <anchor moveWithCells="1">
                  <from>
                    <xdr:col>1</xdr:col>
                    <xdr:colOff>0</xdr:colOff>
                    <xdr:row>115</xdr:row>
                    <xdr:rowOff>0</xdr:rowOff>
                  </from>
                  <to>
                    <xdr:col>2</xdr:col>
                    <xdr:colOff>0</xdr:colOff>
                    <xdr:row>116</xdr:row>
                    <xdr:rowOff>0</xdr:rowOff>
                  </to>
                </anchor>
              </controlPr>
            </control>
          </mc:Choice>
        </mc:AlternateContent>
        <mc:AlternateContent xmlns:mc="http://schemas.openxmlformats.org/markup-compatibility/2006">
          <mc:Choice Requires="x14">
            <control shapeId="69943" r:id="rId31" name="Check Box 1335">
              <controlPr defaultSize="0" autoFill="0" autoLine="0" autoPict="0" altText="">
                <anchor moveWithCells="1">
                  <from>
                    <xdr:col>1</xdr:col>
                    <xdr:colOff>0</xdr:colOff>
                    <xdr:row>136</xdr:row>
                    <xdr:rowOff>0</xdr:rowOff>
                  </from>
                  <to>
                    <xdr:col>2</xdr:col>
                    <xdr:colOff>0</xdr:colOff>
                    <xdr:row>137</xdr:row>
                    <xdr:rowOff>0</xdr:rowOff>
                  </to>
                </anchor>
              </controlPr>
            </control>
          </mc:Choice>
        </mc:AlternateContent>
        <mc:AlternateContent xmlns:mc="http://schemas.openxmlformats.org/markup-compatibility/2006">
          <mc:Choice Requires="x14">
            <control shapeId="69944" r:id="rId32" name="Check Box 1336">
              <controlPr defaultSize="0" autoFill="0" autoLine="0" autoPict="0" altText="">
                <anchor moveWithCells="1">
                  <from>
                    <xdr:col>1</xdr:col>
                    <xdr:colOff>0</xdr:colOff>
                    <xdr:row>139</xdr:row>
                    <xdr:rowOff>0</xdr:rowOff>
                  </from>
                  <to>
                    <xdr:col>2</xdr:col>
                    <xdr:colOff>0</xdr:colOff>
                    <xdr:row>140</xdr:row>
                    <xdr:rowOff>0</xdr:rowOff>
                  </to>
                </anchor>
              </controlPr>
            </control>
          </mc:Choice>
        </mc:AlternateContent>
        <mc:AlternateContent xmlns:mc="http://schemas.openxmlformats.org/markup-compatibility/2006">
          <mc:Choice Requires="x14">
            <control shapeId="69945" r:id="rId33" name="Check Box 1337">
              <controlPr defaultSize="0" autoFill="0" autoLine="0" autoPict="0" altText="">
                <anchor moveWithCells="1">
                  <from>
                    <xdr:col>1</xdr:col>
                    <xdr:colOff>0</xdr:colOff>
                    <xdr:row>159</xdr:row>
                    <xdr:rowOff>0</xdr:rowOff>
                  </from>
                  <to>
                    <xdr:col>2</xdr:col>
                    <xdr:colOff>0</xdr:colOff>
                    <xdr:row>160</xdr:row>
                    <xdr:rowOff>0</xdr:rowOff>
                  </to>
                </anchor>
              </controlPr>
            </control>
          </mc:Choice>
        </mc:AlternateContent>
        <mc:AlternateContent xmlns:mc="http://schemas.openxmlformats.org/markup-compatibility/2006">
          <mc:Choice Requires="x14">
            <control shapeId="69947" r:id="rId34" name="Check Box 1339">
              <controlPr defaultSize="0" autoFill="0" autoLine="0" autoPict="0" altText="">
                <anchor moveWithCells="1">
                  <from>
                    <xdr:col>1</xdr:col>
                    <xdr:colOff>0</xdr:colOff>
                    <xdr:row>154</xdr:row>
                    <xdr:rowOff>0</xdr:rowOff>
                  </from>
                  <to>
                    <xdr:col>2</xdr:col>
                    <xdr:colOff>0</xdr:colOff>
                    <xdr:row>155</xdr:row>
                    <xdr:rowOff>0</xdr:rowOff>
                  </to>
                </anchor>
              </controlPr>
            </control>
          </mc:Choice>
        </mc:AlternateContent>
        <mc:AlternateContent xmlns:mc="http://schemas.openxmlformats.org/markup-compatibility/2006">
          <mc:Choice Requires="x14">
            <control shapeId="69948" r:id="rId35" name="Check Box 1340">
              <controlPr defaultSize="0" autoFill="0" autoLine="0" autoPict="0" altText="">
                <anchor moveWithCells="1">
                  <from>
                    <xdr:col>1</xdr:col>
                    <xdr:colOff>0</xdr:colOff>
                    <xdr:row>161</xdr:row>
                    <xdr:rowOff>0</xdr:rowOff>
                  </from>
                  <to>
                    <xdr:col>2</xdr:col>
                    <xdr:colOff>0</xdr:colOff>
                    <xdr:row>162</xdr:row>
                    <xdr:rowOff>0</xdr:rowOff>
                  </to>
                </anchor>
              </controlPr>
            </control>
          </mc:Choice>
        </mc:AlternateContent>
        <mc:AlternateContent xmlns:mc="http://schemas.openxmlformats.org/markup-compatibility/2006">
          <mc:Choice Requires="x14">
            <control shapeId="69955" r:id="rId36" name="Check Box 1347">
              <controlPr defaultSize="0" autoFill="0" autoLine="0" autoPict="0" altText="">
                <anchor moveWithCells="1">
                  <from>
                    <xdr:col>1</xdr:col>
                    <xdr:colOff>0</xdr:colOff>
                    <xdr:row>25</xdr:row>
                    <xdr:rowOff>0</xdr:rowOff>
                  </from>
                  <to>
                    <xdr:col>2</xdr:col>
                    <xdr:colOff>0</xdr:colOff>
                    <xdr:row>25</xdr:row>
                    <xdr:rowOff>209550</xdr:rowOff>
                  </to>
                </anchor>
              </controlPr>
            </control>
          </mc:Choice>
        </mc:AlternateContent>
        <mc:AlternateContent xmlns:mc="http://schemas.openxmlformats.org/markup-compatibility/2006">
          <mc:Choice Requires="x14">
            <control shapeId="69956" r:id="rId37" name="Check Box 1348">
              <controlPr defaultSize="0" autoFill="0" autoLine="0" autoPict="0" altText="">
                <anchor moveWithCells="1">
                  <from>
                    <xdr:col>1</xdr:col>
                    <xdr:colOff>0</xdr:colOff>
                    <xdr:row>28</xdr:row>
                    <xdr:rowOff>0</xdr:rowOff>
                  </from>
                  <to>
                    <xdr:col>2</xdr:col>
                    <xdr:colOff>0</xdr:colOff>
                    <xdr:row>28</xdr:row>
                    <xdr:rowOff>209550</xdr:rowOff>
                  </to>
                </anchor>
              </controlPr>
            </control>
          </mc:Choice>
        </mc:AlternateContent>
        <mc:AlternateContent xmlns:mc="http://schemas.openxmlformats.org/markup-compatibility/2006">
          <mc:Choice Requires="x14">
            <control shapeId="69957" r:id="rId38" name="Check Box 1349">
              <controlPr defaultSize="0" autoFill="0" autoLine="0" autoPict="0" altText="">
                <anchor moveWithCells="1">
                  <from>
                    <xdr:col>1</xdr:col>
                    <xdr:colOff>0</xdr:colOff>
                    <xdr:row>31</xdr:row>
                    <xdr:rowOff>0</xdr:rowOff>
                  </from>
                  <to>
                    <xdr:col>2</xdr:col>
                    <xdr:colOff>0</xdr:colOff>
                    <xdr:row>31</xdr:row>
                    <xdr:rowOff>209550</xdr:rowOff>
                  </to>
                </anchor>
              </controlPr>
            </control>
          </mc:Choice>
        </mc:AlternateContent>
        <mc:AlternateContent xmlns:mc="http://schemas.openxmlformats.org/markup-compatibility/2006">
          <mc:Choice Requires="x14">
            <control shapeId="69958" r:id="rId39" name="Check Box 1350">
              <controlPr defaultSize="0" autoFill="0" autoLine="0" autoPict="0" altText="">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69959" r:id="rId40" name="Check Box 1351">
              <controlPr defaultSize="0" autoFill="0" autoLine="0" autoPict="0" altText="">
                <anchor moveWithCells="1">
                  <from>
                    <xdr:col>1</xdr:col>
                    <xdr:colOff>0</xdr:colOff>
                    <xdr:row>37</xdr:row>
                    <xdr:rowOff>0</xdr:rowOff>
                  </from>
                  <to>
                    <xdr:col>2</xdr:col>
                    <xdr:colOff>0</xdr:colOff>
                    <xdr:row>38</xdr:row>
                    <xdr:rowOff>0</xdr:rowOff>
                  </to>
                </anchor>
              </controlPr>
            </control>
          </mc:Choice>
        </mc:AlternateContent>
        <mc:AlternateContent xmlns:mc="http://schemas.openxmlformats.org/markup-compatibility/2006">
          <mc:Choice Requires="x14">
            <control shapeId="69960" r:id="rId41" name="Check Box 1352">
              <controlPr defaultSize="0" autoFill="0" autoLine="0" autoPict="0" altText="">
                <anchor moveWithCells="1">
                  <from>
                    <xdr:col>1</xdr:col>
                    <xdr:colOff>0</xdr:colOff>
                    <xdr:row>64</xdr:row>
                    <xdr:rowOff>0</xdr:rowOff>
                  </from>
                  <to>
                    <xdr:col>2</xdr:col>
                    <xdr:colOff>0</xdr:colOff>
                    <xdr:row>65</xdr:row>
                    <xdr:rowOff>0</xdr:rowOff>
                  </to>
                </anchor>
              </controlPr>
            </control>
          </mc:Choice>
        </mc:AlternateContent>
        <mc:AlternateContent xmlns:mc="http://schemas.openxmlformats.org/markup-compatibility/2006">
          <mc:Choice Requires="x14">
            <control shapeId="69962" r:id="rId42" name="Check Box 1354">
              <controlPr defaultSize="0" autoFill="0" autoLine="0" autoPict="0" altText="">
                <anchor moveWithCells="1">
                  <from>
                    <xdr:col>1</xdr:col>
                    <xdr:colOff>0</xdr:colOff>
                    <xdr:row>70</xdr:row>
                    <xdr:rowOff>0</xdr:rowOff>
                  </from>
                  <to>
                    <xdr:col>2</xdr:col>
                    <xdr:colOff>0</xdr:colOff>
                    <xdr:row>71</xdr:row>
                    <xdr:rowOff>0</xdr:rowOff>
                  </to>
                </anchor>
              </controlPr>
            </control>
          </mc:Choice>
        </mc:AlternateContent>
        <mc:AlternateContent xmlns:mc="http://schemas.openxmlformats.org/markup-compatibility/2006">
          <mc:Choice Requires="x14">
            <control shapeId="69963" r:id="rId43" name="Check Box 1355">
              <controlPr defaultSize="0" autoFill="0" autoLine="0" autoPict="0" altText="">
                <anchor moveWithCells="1">
                  <from>
                    <xdr:col>1</xdr:col>
                    <xdr:colOff>0</xdr:colOff>
                    <xdr:row>91</xdr:row>
                    <xdr:rowOff>0</xdr:rowOff>
                  </from>
                  <to>
                    <xdr:col>2</xdr:col>
                    <xdr:colOff>0</xdr:colOff>
                    <xdr:row>92</xdr:row>
                    <xdr:rowOff>0</xdr:rowOff>
                  </to>
                </anchor>
              </controlPr>
            </control>
          </mc:Choice>
        </mc:AlternateContent>
        <mc:AlternateContent xmlns:mc="http://schemas.openxmlformats.org/markup-compatibility/2006">
          <mc:Choice Requires="x14">
            <control shapeId="69964" r:id="rId44" name="Check Box 1356">
              <controlPr defaultSize="0" autoFill="0" autoLine="0" autoPict="0" altText="">
                <anchor moveWithCells="1">
                  <from>
                    <xdr:col>1</xdr:col>
                    <xdr:colOff>0</xdr:colOff>
                    <xdr:row>94</xdr:row>
                    <xdr:rowOff>0</xdr:rowOff>
                  </from>
                  <to>
                    <xdr:col>2</xdr:col>
                    <xdr:colOff>0</xdr:colOff>
                    <xdr:row>95</xdr:row>
                    <xdr:rowOff>0</xdr:rowOff>
                  </to>
                </anchor>
              </controlPr>
            </control>
          </mc:Choice>
        </mc:AlternateContent>
        <mc:AlternateContent xmlns:mc="http://schemas.openxmlformats.org/markup-compatibility/2006">
          <mc:Choice Requires="x14">
            <control shapeId="69965" r:id="rId45" name="Check Box 1357">
              <controlPr defaultSize="0" autoFill="0" autoLine="0" autoPict="0" altText="">
                <anchor moveWithCells="1">
                  <from>
                    <xdr:col>1</xdr:col>
                    <xdr:colOff>0</xdr:colOff>
                    <xdr:row>109</xdr:row>
                    <xdr:rowOff>0</xdr:rowOff>
                  </from>
                  <to>
                    <xdr:col>2</xdr:col>
                    <xdr:colOff>0</xdr:colOff>
                    <xdr:row>110</xdr:row>
                    <xdr:rowOff>0</xdr:rowOff>
                  </to>
                </anchor>
              </controlPr>
            </control>
          </mc:Choice>
        </mc:AlternateContent>
        <mc:AlternateContent xmlns:mc="http://schemas.openxmlformats.org/markup-compatibility/2006">
          <mc:Choice Requires="x14">
            <control shapeId="69966" r:id="rId46" name="Check Box 1358">
              <controlPr defaultSize="0" autoFill="0" autoLine="0" autoPict="0" altText="">
                <anchor moveWithCells="1">
                  <from>
                    <xdr:col>1</xdr:col>
                    <xdr:colOff>0</xdr:colOff>
                    <xdr:row>112</xdr:row>
                    <xdr:rowOff>0</xdr:rowOff>
                  </from>
                  <to>
                    <xdr:col>2</xdr:col>
                    <xdr:colOff>0</xdr:colOff>
                    <xdr:row>113</xdr:row>
                    <xdr:rowOff>0</xdr:rowOff>
                  </to>
                </anchor>
              </controlPr>
            </control>
          </mc:Choice>
        </mc:AlternateContent>
        <mc:AlternateContent xmlns:mc="http://schemas.openxmlformats.org/markup-compatibility/2006">
          <mc:Choice Requires="x14">
            <control shapeId="69967" r:id="rId47" name="Check Box 1359">
              <controlPr defaultSize="0" autoFill="0" autoLine="0" autoPict="0" altText="">
                <anchor moveWithCells="1">
                  <from>
                    <xdr:col>1</xdr:col>
                    <xdr:colOff>0</xdr:colOff>
                    <xdr:row>142</xdr:row>
                    <xdr:rowOff>0</xdr:rowOff>
                  </from>
                  <to>
                    <xdr:col>2</xdr:col>
                    <xdr:colOff>0</xdr:colOff>
                    <xdr:row>143</xdr:row>
                    <xdr:rowOff>0</xdr:rowOff>
                  </to>
                </anchor>
              </controlPr>
            </control>
          </mc:Choice>
        </mc:AlternateContent>
        <mc:AlternateContent xmlns:mc="http://schemas.openxmlformats.org/markup-compatibility/2006">
          <mc:Choice Requires="x14">
            <control shapeId="69968" r:id="rId48" name="Check Box 1360">
              <controlPr defaultSize="0" autoFill="0" autoLine="0" autoPict="0" altText="">
                <anchor moveWithCells="1">
                  <from>
                    <xdr:col>1</xdr:col>
                    <xdr:colOff>0</xdr:colOff>
                    <xdr:row>145</xdr:row>
                    <xdr:rowOff>0</xdr:rowOff>
                  </from>
                  <to>
                    <xdr:col>2</xdr:col>
                    <xdr:colOff>0</xdr:colOff>
                    <xdr:row>146</xdr:row>
                    <xdr:rowOff>0</xdr:rowOff>
                  </to>
                </anchor>
              </controlPr>
            </control>
          </mc:Choice>
        </mc:AlternateContent>
        <mc:AlternateContent xmlns:mc="http://schemas.openxmlformats.org/markup-compatibility/2006">
          <mc:Choice Requires="x14">
            <control shapeId="69969" r:id="rId49" name="Check Box 1361">
              <controlPr defaultSize="0" autoFill="0" autoLine="0" autoPict="0" altText="">
                <anchor moveWithCells="1">
                  <from>
                    <xdr:col>1</xdr:col>
                    <xdr:colOff>0</xdr:colOff>
                    <xdr:row>148</xdr:row>
                    <xdr:rowOff>0</xdr:rowOff>
                  </from>
                  <to>
                    <xdr:col>2</xdr:col>
                    <xdr:colOff>0</xdr:colOff>
                    <xdr:row>149</xdr:row>
                    <xdr:rowOff>0</xdr:rowOff>
                  </to>
                </anchor>
              </controlPr>
            </control>
          </mc:Choice>
        </mc:AlternateContent>
        <mc:AlternateContent xmlns:mc="http://schemas.openxmlformats.org/markup-compatibility/2006">
          <mc:Choice Requires="x14">
            <control shapeId="69970" r:id="rId50" name="Check Box 1362">
              <controlPr defaultSize="0" autoFill="0" autoLine="0" autoPict="0" altText="">
                <anchor moveWithCells="1">
                  <from>
                    <xdr:col>1</xdr:col>
                    <xdr:colOff>0</xdr:colOff>
                    <xdr:row>157</xdr:row>
                    <xdr:rowOff>0</xdr:rowOff>
                  </from>
                  <to>
                    <xdr:col>2</xdr:col>
                    <xdr:colOff>0</xdr:colOff>
                    <xdr:row>158</xdr:row>
                    <xdr:rowOff>0</xdr:rowOff>
                  </to>
                </anchor>
              </controlPr>
            </control>
          </mc:Choice>
        </mc:AlternateContent>
        <mc:AlternateContent xmlns:mc="http://schemas.openxmlformats.org/markup-compatibility/2006">
          <mc:Choice Requires="x14">
            <control shapeId="69971" r:id="rId51" name="Check Box 1363">
              <controlPr defaultSize="0" autoFill="0" autoLine="0" autoPict="0" altText="">
                <anchor moveWithCells="1">
                  <from>
                    <xdr:col>1</xdr:col>
                    <xdr:colOff>0</xdr:colOff>
                    <xdr:row>151</xdr:row>
                    <xdr:rowOff>0</xdr:rowOff>
                  </from>
                  <to>
                    <xdr:col>2</xdr:col>
                    <xdr:colOff>0</xdr:colOff>
                    <xdr:row>152</xdr:row>
                    <xdr:rowOff>0</xdr:rowOff>
                  </to>
                </anchor>
              </controlPr>
            </control>
          </mc:Choice>
        </mc:AlternateContent>
        <mc:AlternateContent xmlns:mc="http://schemas.openxmlformats.org/markup-compatibility/2006">
          <mc:Choice Requires="x14">
            <control shapeId="69972" r:id="rId52" name="Check Box 1364">
              <controlPr defaultSize="0" autoFill="0" autoLine="0" autoPict="0" altText="">
                <anchor moveWithCells="1">
                  <from>
                    <xdr:col>1</xdr:col>
                    <xdr:colOff>0</xdr:colOff>
                    <xdr:row>127</xdr:row>
                    <xdr:rowOff>0</xdr:rowOff>
                  </from>
                  <to>
                    <xdr:col>2</xdr:col>
                    <xdr:colOff>0</xdr:colOff>
                    <xdr:row>128</xdr:row>
                    <xdr:rowOff>0</xdr:rowOff>
                  </to>
                </anchor>
              </controlPr>
            </control>
          </mc:Choice>
        </mc:AlternateContent>
        <mc:AlternateContent xmlns:mc="http://schemas.openxmlformats.org/markup-compatibility/2006">
          <mc:Choice Requires="x14">
            <control shapeId="69973" r:id="rId53" name="Check Box 1365">
              <controlPr defaultSize="0" autoFill="0" autoLine="0" autoPict="0" altText="">
                <anchor moveWithCells="1">
                  <from>
                    <xdr:col>1</xdr:col>
                    <xdr:colOff>0</xdr:colOff>
                    <xdr:row>130</xdr:row>
                    <xdr:rowOff>0</xdr:rowOff>
                  </from>
                  <to>
                    <xdr:col>2</xdr:col>
                    <xdr:colOff>0</xdr:colOff>
                    <xdr:row>130</xdr:row>
                    <xdr:rowOff>209550</xdr:rowOff>
                  </to>
                </anchor>
              </controlPr>
            </control>
          </mc:Choice>
        </mc:AlternateContent>
        <mc:AlternateContent xmlns:mc="http://schemas.openxmlformats.org/markup-compatibility/2006">
          <mc:Choice Requires="x14">
            <control shapeId="69974" r:id="rId54" name="Check Box 1366">
              <controlPr defaultSize="0" autoFill="0" autoLine="0" autoPict="0" altText="">
                <anchor moveWithCells="1">
                  <from>
                    <xdr:col>1</xdr:col>
                    <xdr:colOff>0</xdr:colOff>
                    <xdr:row>133</xdr:row>
                    <xdr:rowOff>0</xdr:rowOff>
                  </from>
                  <to>
                    <xdr:col>2</xdr:col>
                    <xdr:colOff>0</xdr:colOff>
                    <xdr:row>133</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9" id="{04B4931D-46FF-4AC9-BDEC-6F0D9E6B11C8}">
            <xm:f>NOT(Projektgrundlagen!$I$26)</xm:f>
            <x14:dxf>
              <font>
                <strike/>
                <color theme="0" tint="-0.14996795556505021"/>
              </font>
              <fill>
                <patternFill>
                  <bgColor theme="0"/>
                </patternFill>
              </fill>
            </x14:dxf>
          </x14:cfRule>
          <xm:sqref>B16</xm:sqref>
        </x14:conditionalFormatting>
        <x14:conditionalFormatting xmlns:xm="http://schemas.microsoft.com/office/excel/2006/main">
          <x14:cfRule type="expression" priority="347" id="{48FF8C20-B8F1-4F78-BECB-7E655728312B}">
            <xm:f>NOT(Projektgrundlagen!$I$26)</xm:f>
            <x14:dxf>
              <font>
                <strike/>
                <color theme="0" tint="-0.14996795556505021"/>
              </font>
              <fill>
                <patternFill>
                  <bgColor theme="0"/>
                </patternFill>
              </fill>
            </x14:dxf>
          </x14:cfRule>
          <xm:sqref>B19</xm:sqref>
        </x14:conditionalFormatting>
        <x14:conditionalFormatting xmlns:xm="http://schemas.microsoft.com/office/excel/2006/main">
          <x14:cfRule type="expression" priority="345" id="{42CB7369-5441-4A09-B022-61E9C0CD43A7}">
            <xm:f>NOT(Projektgrundlagen!$I$26)</xm:f>
            <x14:dxf>
              <font>
                <strike/>
                <color theme="0" tint="-0.14996795556505021"/>
              </font>
              <fill>
                <patternFill>
                  <bgColor theme="0"/>
                </patternFill>
              </fill>
            </x14:dxf>
          </x14:cfRule>
          <xm:sqref>B22</xm:sqref>
        </x14:conditionalFormatting>
        <x14:conditionalFormatting xmlns:xm="http://schemas.microsoft.com/office/excel/2006/main">
          <x14:cfRule type="expression" priority="333" id="{6033F4A1-DAF4-4300-A163-92DED1B175EE}">
            <xm:f>(COUNTIF(Projektgrundlagen!$I$26:$I$27,TRUE)&lt;&gt;1)</xm:f>
            <x14:dxf>
              <font>
                <strike/>
                <color theme="0" tint="-0.14996795556505021"/>
              </font>
              <fill>
                <patternFill>
                  <bgColor theme="0"/>
                </patternFill>
              </fill>
            </x14:dxf>
          </x14:cfRule>
          <xm:sqref>B23:B46</xm:sqref>
        </x14:conditionalFormatting>
        <x14:conditionalFormatting xmlns:xm="http://schemas.microsoft.com/office/excel/2006/main">
          <x14:cfRule type="expression" priority="306" id="{8B7BE798-75EF-4A3F-96E7-0A1E30BE8449}">
            <xm:f>(COUNTIF(Projektgrundlagen!$I$26:$I$27,TRUE)&lt;&gt;1)</xm:f>
            <x14:dxf>
              <font>
                <strike/>
                <color theme="0" tint="-0.14996795556505021"/>
              </font>
              <fill>
                <patternFill>
                  <bgColor theme="0"/>
                </patternFill>
              </fill>
            </x14:dxf>
          </x14:cfRule>
          <xm:sqref>B55:B69</xm:sqref>
        </x14:conditionalFormatting>
        <x14:conditionalFormatting xmlns:xm="http://schemas.microsoft.com/office/excel/2006/main">
          <x14:cfRule type="expression" priority="304" id="{1A0BD9F8-5685-455B-BB1E-2B3F0E1ABFA0}">
            <xm:f>NOT(Projektgrundlagen!$I$26)</xm:f>
            <x14:dxf>
              <font>
                <strike/>
                <color theme="0" tint="-0.14996795556505021"/>
              </font>
              <fill>
                <patternFill>
                  <bgColor theme="0"/>
                </patternFill>
              </fill>
            </x14:dxf>
          </x14:cfRule>
          <xm:sqref>B70</xm:sqref>
        </x14:conditionalFormatting>
        <x14:conditionalFormatting xmlns:xm="http://schemas.microsoft.com/office/excel/2006/main">
          <x14:cfRule type="expression" priority="223" id="{DD85DF51-D45B-4744-8889-26D288738D81}">
            <xm:f>(COUNTIF(Projektgrundlagen!$I$26:$I$27,TRUE)&lt;&gt;1)</xm:f>
            <x14:dxf>
              <font>
                <strike/>
                <color theme="0" tint="-0.14996795556505021"/>
              </font>
              <fill>
                <patternFill>
                  <bgColor theme="0"/>
                </patternFill>
              </fill>
            </x14:dxf>
          </x14:cfRule>
          <xm:sqref>B127:B129</xm:sqref>
        </x14:conditionalFormatting>
        <x14:conditionalFormatting xmlns:xm="http://schemas.microsoft.com/office/excel/2006/main">
          <x14:cfRule type="expression" priority="221" id="{57C83463-554D-4B3A-A07A-C34773E05476}">
            <xm:f>OR(NOT(Projektgrundlagen!$I$26),NOT(Projektgrundlagen!$I$27))</xm:f>
            <x14:dxf>
              <font>
                <strike/>
                <color theme="0" tint="-0.14996795556505021"/>
              </font>
              <fill>
                <patternFill>
                  <bgColor theme="0"/>
                </patternFill>
              </fill>
            </x14:dxf>
          </x14:cfRule>
          <xm:sqref>B130</xm:sqref>
        </x14:conditionalFormatting>
        <x14:conditionalFormatting xmlns:xm="http://schemas.microsoft.com/office/excel/2006/main">
          <x14:cfRule type="expression" priority="219" id="{9FF8EFDC-2C07-4A6B-B5C9-F3D6BAB35DDE}">
            <xm:f>OR(NOT(Projektgrundlagen!$I$26),NOT(Projektgrundlagen!$I$27))</xm:f>
            <x14:dxf>
              <font>
                <strike/>
                <color theme="0" tint="-0.14996795556505021"/>
              </font>
              <fill>
                <patternFill>
                  <bgColor theme="0"/>
                </patternFill>
              </fill>
            </x14:dxf>
          </x14:cfRule>
          <xm:sqref>B133</xm:sqref>
        </x14:conditionalFormatting>
        <x14:conditionalFormatting xmlns:xm="http://schemas.microsoft.com/office/excel/2006/main">
          <x14:cfRule type="expression" priority="217" id="{AF7B2F8C-5CC6-4FB1-ADFE-023B4C86D5A1}">
            <xm:f>OR(NOT(Projektgrundlagen!$I$26),NOT(Projektgrundlagen!$I$27))</xm:f>
            <x14:dxf>
              <font>
                <strike/>
                <color theme="0" tint="-0.14996795556505021"/>
              </font>
              <fill>
                <patternFill>
                  <bgColor theme="0"/>
                </patternFill>
              </fill>
            </x14:dxf>
          </x14:cfRule>
          <xm:sqref>B136</xm:sqref>
        </x14:conditionalFormatting>
        <x14:conditionalFormatting xmlns:xm="http://schemas.microsoft.com/office/excel/2006/main">
          <x14:cfRule type="expression" priority="203" id="{12D7CBAB-DF7C-418D-A7F0-A63C299422D5}">
            <xm:f>(COUNTIF(Projektgrundlagen!$I$26:$I$27,TRUE)&lt;&gt;1)</xm:f>
            <x14:dxf>
              <font>
                <strike/>
                <color theme="0" tint="-0.14996795556505021"/>
              </font>
              <fill>
                <patternFill>
                  <bgColor theme="0"/>
                </patternFill>
              </fill>
            </x14:dxf>
          </x14:cfRule>
          <xm:sqref>B137:B157</xm:sqref>
        </x14:conditionalFormatting>
        <x14:conditionalFormatting xmlns:xm="http://schemas.microsoft.com/office/excel/2006/main">
          <x14:cfRule type="expression" priority="679" id="{3B8DE357-A3F6-4AE7-9D87-E48FB6793C47}">
            <xm:f>(COUNTIF(Projektgrundlagen!$I$26:$I$27,TRUE)&lt;&gt;1)</xm:f>
            <x14:dxf>
              <font>
                <strike/>
                <color theme="0" tint="-0.14996795556505021"/>
              </font>
              <fill>
                <patternFill>
                  <bgColor theme="0"/>
                </patternFill>
              </fill>
            </x14:dxf>
          </x14:cfRule>
          <xm:sqref>B14:K15 B17:B18 B20:B21 B71:B76 B125:K126</xm:sqref>
        </x14:conditionalFormatting>
        <x14:conditionalFormatting xmlns:xm="http://schemas.microsoft.com/office/excel/2006/main">
          <x14:cfRule type="expression" priority="316" id="{2EA38D9B-4F9E-480D-979E-BA7BE8E86560}">
            <xm:f>(COUNTIF(Projektgrundlagen!$I$26:$I$27,TRUE)&lt;&gt;1)</xm:f>
            <x14:dxf>
              <font>
                <strike/>
                <color theme="0" tint="-0.14996795556505021"/>
              </font>
              <fill>
                <patternFill>
                  <bgColor theme="0"/>
                </patternFill>
              </fill>
            </x14:dxf>
          </x14:cfRule>
          <xm:sqref>B50:K54</xm:sqref>
        </x14:conditionalFormatting>
        <x14:conditionalFormatting xmlns:xm="http://schemas.microsoft.com/office/excel/2006/main">
          <x14:cfRule type="expression" priority="67" id="{2D8512E8-0AD9-4328-891D-6F86DD26D8F5}">
            <xm:f>(COUNTIF(Projektgrundlagen!$I$26:$I$27,TRUE)&lt;&gt;1)</xm:f>
            <x14:dxf>
              <font>
                <strike/>
                <color theme="0" tint="-0.14996795556505021"/>
              </font>
              <fill>
                <patternFill>
                  <bgColor theme="0"/>
                </patternFill>
              </fill>
            </x14:dxf>
          </x14:cfRule>
          <xm:sqref>B80:K121</xm:sqref>
        </x14:conditionalFormatting>
        <x14:conditionalFormatting xmlns:xm="http://schemas.microsoft.com/office/excel/2006/main">
          <x14:cfRule type="expression" priority="170" id="{81752982-BBD4-4A22-BC30-B22DEC173A6C}">
            <xm:f>(COUNTIF(Projektgrundlagen!$I$26:$I$27,TRUE)&lt;&gt;1)</xm:f>
            <x14:dxf>
              <font>
                <strike/>
                <color theme="0" tint="-0.14996795556505021"/>
              </font>
              <fill>
                <patternFill>
                  <bgColor theme="0"/>
                </patternFill>
              </fill>
            </x14:dxf>
          </x14:cfRule>
          <xm:sqref>B131:K132</xm:sqref>
        </x14:conditionalFormatting>
        <x14:conditionalFormatting xmlns:xm="http://schemas.microsoft.com/office/excel/2006/main">
          <x14:cfRule type="expression" priority="153" id="{3B8A1419-7294-4F47-B271-4528463A1B50}">
            <xm:f>(COUNTIF(Projektgrundlagen!$I$26:$I$27,TRUE)&lt;&gt;1)</xm:f>
            <x14:dxf>
              <font>
                <strike/>
                <color theme="0" tint="-0.14996795556505021"/>
              </font>
              <fill>
                <patternFill>
                  <bgColor theme="0"/>
                </patternFill>
              </fill>
            </x14:dxf>
          </x14:cfRule>
          <xm:sqref>B134:K135</xm:sqref>
        </x14:conditionalFormatting>
        <x14:conditionalFormatting xmlns:xm="http://schemas.microsoft.com/office/excel/2006/main">
          <x14:cfRule type="expression" priority="225" id="{1A043971-3B0C-46DB-AB51-72440FEC9824}">
            <xm:f>(COUNTIF(Projektgrundlagen!$I$26:$I$27,TRUE)&lt;&gt;1)</xm:f>
            <x14:dxf>
              <font>
                <strike/>
                <color theme="0" tint="-0.14996795556505021"/>
              </font>
              <fill>
                <patternFill>
                  <bgColor theme="0"/>
                </patternFill>
              </fill>
            </x14:dxf>
          </x14:cfRule>
          <xm:sqref>B158:K163</xm:sqref>
        </x14:conditionalFormatting>
        <x14:conditionalFormatting xmlns:xm="http://schemas.microsoft.com/office/excel/2006/main">
          <x14:cfRule type="expression" priority="1" id="{12E99E91-27FA-4936-A40F-61B8444DB719}">
            <xm:f>(COUNTIF(Projektgrundlagen!$I$26:$I$27,TRUE)&lt;&gt;1)</xm:f>
            <x14:dxf>
              <font>
                <strike/>
                <color theme="0" tint="-0.14996795556505021"/>
              </font>
              <fill>
                <patternFill>
                  <bgColor theme="0"/>
                </patternFill>
              </fill>
            </x14:dxf>
          </x14:cfRule>
          <xm:sqref>C16:K46</xm:sqref>
        </x14:conditionalFormatting>
        <x14:conditionalFormatting xmlns:xm="http://schemas.microsoft.com/office/excel/2006/main">
          <x14:cfRule type="expression" priority="34" id="{FA6366C5-E2F4-4D1D-B129-700B98CB59FC}">
            <xm:f>(COUNTIF(Projektgrundlagen!$I$26:$I$27,TRUE)&lt;&gt;1)</xm:f>
            <x14:dxf>
              <font>
                <strike/>
                <color theme="0" tint="-0.14996795556505021"/>
              </font>
              <fill>
                <patternFill>
                  <bgColor theme="0"/>
                </patternFill>
              </fill>
            </x14:dxf>
          </x14:cfRule>
          <xm:sqref>C55:K76</xm:sqref>
        </x14:conditionalFormatting>
        <x14:conditionalFormatting xmlns:xm="http://schemas.microsoft.com/office/excel/2006/main">
          <x14:cfRule type="expression" priority="186" id="{1D5B4395-D722-46E5-B06D-6F1257BED72D}">
            <xm:f>(COUNTIF(Projektgrundlagen!$I$26:$I$27,TRUE)&lt;&gt;1)</xm:f>
            <x14:dxf>
              <font>
                <strike/>
                <color theme="0" tint="-0.14996795556505021"/>
              </font>
              <fill>
                <patternFill>
                  <bgColor theme="0"/>
                </patternFill>
              </fill>
            </x14:dxf>
          </x14:cfRule>
          <xm:sqref>C127:K130</xm:sqref>
        </x14:conditionalFormatting>
        <x14:conditionalFormatting xmlns:xm="http://schemas.microsoft.com/office/excel/2006/main">
          <x14:cfRule type="expression" priority="169" id="{F6707702-EBF7-43A8-A3DA-6F1CC460DE85}">
            <xm:f>(COUNTIF(Projektgrundlagen!$I$26:$I$27,TRUE)&lt;&gt;1)</xm:f>
            <x14:dxf>
              <font>
                <strike/>
                <color theme="0" tint="-0.14996795556505021"/>
              </font>
              <fill>
                <patternFill>
                  <bgColor theme="0"/>
                </patternFill>
              </fill>
            </x14:dxf>
          </x14:cfRule>
          <xm:sqref>C133:K133</xm:sqref>
        </x14:conditionalFormatting>
        <x14:conditionalFormatting xmlns:xm="http://schemas.microsoft.com/office/excel/2006/main">
          <x14:cfRule type="expression" priority="84" id="{B23877B0-FCE7-4FBB-B62A-E9124DBFAFAE}">
            <xm:f>(COUNTIF(Projektgrundlagen!$I$26:$I$27,TRUE)&lt;&gt;1)</xm:f>
            <x14:dxf>
              <font>
                <strike/>
                <color theme="0" tint="-0.14996795556505021"/>
              </font>
              <fill>
                <patternFill>
                  <bgColor theme="0"/>
                </patternFill>
              </fill>
            </x14:dxf>
          </x14:cfRule>
          <xm:sqref>C136:K157</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1">
    <tabColor theme="1" tint="0.249977111117893"/>
    <pageSetUpPr fitToPage="1"/>
  </sheetPr>
  <dimension ref="A1:V107"/>
  <sheetViews>
    <sheetView showGridLines="0" topLeftCell="A79" zoomScaleNormal="100" zoomScaleSheetLayoutView="100" zoomScalePageLayoutView="118" workbookViewId="0">
      <selection activeCell="J101" sqref="J101"/>
    </sheetView>
  </sheetViews>
  <sheetFormatPr baseColWidth="10" defaultColWidth="0" defaultRowHeight="16.5" zeroHeight="1"/>
  <cols>
    <col min="1" max="1" width="5.7265625" style="343" customWidth="1"/>
    <col min="2" max="2" width="4.453125" style="692" customWidth="1"/>
    <col min="3" max="5" width="3.26953125" style="1" customWidth="1"/>
    <col min="6" max="6" width="22.26953125" style="1" customWidth="1"/>
    <col min="7" max="7" width="10.7265625" style="1" customWidth="1"/>
    <col min="8" max="10" width="19" style="1" customWidth="1"/>
    <col min="11" max="11" width="2.7265625" style="1" customWidth="1"/>
    <col min="12" max="12" width="12.54296875" style="150" hidden="1" customWidth="1"/>
    <col min="13" max="13" width="14.7265625" style="126" hidden="1" customWidth="1"/>
    <col min="14" max="14" width="14.7265625" style="81" hidden="1" customWidth="1"/>
    <col min="15" max="15" width="16.54296875" style="81" hidden="1" customWidth="1"/>
    <col min="16" max="16" width="12.1796875" style="1" hidden="1" customWidth="1"/>
    <col min="17" max="17" width="12.453125" style="1" hidden="1" customWidth="1"/>
    <col min="18" max="24" width="11.26953125" style="1" hidden="1" customWidth="1"/>
    <col min="25" max="16384" width="11.26953125" style="1" hidden="1"/>
  </cols>
  <sheetData>
    <row r="1" spans="1:21"/>
    <row r="2" spans="1:21" ht="16.5" customHeight="1">
      <c r="B2" s="876" t="str">
        <f>IF(Projektgrundlagen!B2="","",Projektgrundlagen!B2)</f>
        <v>Landschaftspflegerischer Begleitplan</v>
      </c>
      <c r="C2" s="876"/>
      <c r="D2" s="876"/>
      <c r="E2" s="876"/>
      <c r="F2" s="876"/>
      <c r="G2" s="876"/>
      <c r="H2" s="877"/>
      <c r="I2" s="290" t="str">
        <f>IF(Projektgrundlagen!F2="","",Projektgrundlagen!F2)</f>
        <v>VII.05.4-LBP</v>
      </c>
      <c r="J2" s="238" t="s">
        <v>123</v>
      </c>
      <c r="K2" s="1012" t="s">
        <v>116</v>
      </c>
      <c r="L2" s="65" t="s">
        <v>39</v>
      </c>
      <c r="P2" s="147" t="s">
        <v>111</v>
      </c>
      <c r="U2" s="147"/>
    </row>
    <row r="3" spans="1:21" ht="16.5" customHeight="1">
      <c r="B3" s="1019" t="s">
        <v>116</v>
      </c>
      <c r="C3" s="1019"/>
      <c r="D3" s="1019"/>
      <c r="E3" s="1019"/>
      <c r="F3" s="1019"/>
      <c r="G3" s="1019"/>
      <c r="H3" s="1020"/>
      <c r="I3" s="301" t="str">
        <f>IF(Projektgrundlagen!F3="","",Projektgrundlagen!F3)</f>
        <v>Vertragsnr.:</v>
      </c>
      <c r="J3" s="311" t="str">
        <f>IF(Projektgrundlagen!G3="","",Projektgrundlagen!G3)</f>
        <v/>
      </c>
      <c r="K3" s="1013"/>
      <c r="P3" s="1" t="str">
        <f ca="1">MID(CELL("dateiname",A2),FIND("]",CELL("dateiname",A2))+1,255)</f>
        <v>E Honorarberechnung</v>
      </c>
    </row>
    <row r="4" spans="1:21" ht="7.5" customHeight="1">
      <c r="B4" s="693"/>
      <c r="C4" s="285"/>
      <c r="D4" s="285"/>
      <c r="E4" s="285"/>
      <c r="F4" s="285"/>
      <c r="G4" s="285"/>
      <c r="H4" s="284"/>
      <c r="I4" s="284"/>
      <c r="J4" s="284"/>
      <c r="K4" s="1013"/>
    </row>
    <row r="5" spans="1:21">
      <c r="B5" s="880" t="str">
        <f>IF(Projektgrundlagen!B5="","",Projektgrundlagen!B5)</f>
        <v>Maßnahmennr:</v>
      </c>
      <c r="C5" s="881"/>
      <c r="D5" s="881"/>
      <c r="E5" s="881"/>
      <c r="F5" s="927" t="str">
        <f>IF(Projektgrundlagen!E5="","",Projektgrundlagen!E5)</f>
        <v/>
      </c>
      <c r="G5" s="927"/>
      <c r="H5" s="927"/>
      <c r="I5" s="293" t="str">
        <f>IF(Projektgrundlagen!F5="","",Projektgrundlagen!F5)</f>
        <v>Vergabenr.:</v>
      </c>
      <c r="J5" s="312" t="str">
        <f>IF(Projektgrundlagen!G5="","",Projektgrundlagen!G5)</f>
        <v/>
      </c>
      <c r="K5" s="1013"/>
      <c r="P5" s="134"/>
    </row>
    <row r="6" spans="1:21">
      <c r="B6" s="882" t="str">
        <f>IF(Projektgrundlagen!B6="","",Projektgrundlagen!B6)</f>
        <v>Bauherr:</v>
      </c>
      <c r="C6" s="883"/>
      <c r="D6" s="883"/>
      <c r="E6" s="883"/>
      <c r="F6" s="906" t="str">
        <f>IF(Projektgrundlagen!E6="","",Projektgrundlagen!E6)</f>
        <v xml:space="preserve">Mittelfränkischen Eisenbahnbetriebs GmbH  </v>
      </c>
      <c r="G6" s="906"/>
      <c r="H6" s="906"/>
      <c r="I6" s="906"/>
      <c r="J6" s="907"/>
      <c r="K6" s="1013"/>
      <c r="P6" s="134"/>
    </row>
    <row r="7" spans="1:21">
      <c r="B7" s="884"/>
      <c r="C7" s="885"/>
      <c r="D7" s="885"/>
      <c r="E7" s="885"/>
      <c r="F7" s="1017" t="str">
        <f>IF(Projektgrundlagen!E7="","",Projektgrundlagen!E7)</f>
        <v>Reaktivierung der Bahnstrecke 5331 im Abschnitt Wilburgstetten - Dombühl für den SPNV</v>
      </c>
      <c r="G7" s="1017"/>
      <c r="H7" s="1017"/>
      <c r="I7" s="1017"/>
      <c r="J7" s="1018"/>
      <c r="K7" s="1013"/>
    </row>
    <row r="8" spans="1:21">
      <c r="B8" s="851" t="s">
        <v>83</v>
      </c>
      <c r="C8" s="852"/>
      <c r="D8" s="852"/>
      <c r="E8" s="852"/>
      <c r="F8" s="904" t="str">
        <f>IF(Projektgrundlagen!E8="","",Projektgrundlagen!E8)</f>
        <v/>
      </c>
      <c r="G8" s="904"/>
      <c r="H8" s="904"/>
      <c r="I8" s="904"/>
      <c r="J8" s="905"/>
      <c r="K8" s="1013"/>
      <c r="P8" s="134"/>
    </row>
    <row r="9" spans="1:21">
      <c r="B9" s="694"/>
      <c r="C9" s="266"/>
      <c r="D9" s="266"/>
      <c r="E9" s="266"/>
      <c r="F9" s="288"/>
      <c r="G9" s="288"/>
      <c r="H9" s="288"/>
      <c r="I9" s="288"/>
      <c r="J9" s="288"/>
    </row>
    <row r="10" spans="1:21" s="108" customFormat="1" ht="30" customHeight="1">
      <c r="A10" s="734"/>
      <c r="B10" s="1025" t="s">
        <v>116</v>
      </c>
      <c r="C10" s="1025"/>
      <c r="D10" s="1025"/>
      <c r="E10" s="1025"/>
      <c r="F10" s="1025"/>
      <c r="G10" s="1025"/>
      <c r="H10" s="1025"/>
      <c r="I10" s="373"/>
      <c r="J10" s="373"/>
      <c r="K10" s="109"/>
      <c r="L10" s="109"/>
      <c r="M10" s="761"/>
      <c r="N10" s="109"/>
    </row>
    <row r="11" spans="1:21" ht="15" customHeight="1">
      <c r="A11" s="734"/>
      <c r="B11" s="772" t="s">
        <v>1</v>
      </c>
      <c r="C11" s="376"/>
      <c r="D11" s="234"/>
      <c r="E11" s="234"/>
      <c r="F11" s="374"/>
      <c r="G11" s="375"/>
      <c r="H11" s="376"/>
      <c r="I11" s="378"/>
      <c r="J11" s="377" t="s">
        <v>59</v>
      </c>
      <c r="L11" s="81"/>
    </row>
    <row r="12" spans="1:21" ht="7.5" customHeight="1">
      <c r="A12" s="734"/>
      <c r="B12" s="695"/>
      <c r="C12" s="5"/>
      <c r="D12" s="5"/>
      <c r="E12" s="5"/>
      <c r="F12" s="5"/>
      <c r="G12" s="5"/>
      <c r="H12" s="5"/>
      <c r="I12" s="5"/>
      <c r="J12" s="5"/>
    </row>
    <row r="13" spans="1:21" s="20" customFormat="1" ht="16.5" customHeight="1">
      <c r="A13" s="735"/>
      <c r="B13" s="696"/>
      <c r="C13" s="544" t="s">
        <v>88</v>
      </c>
      <c r="D13" s="545"/>
      <c r="E13" s="545"/>
      <c r="F13" s="545"/>
      <c r="G13" s="545"/>
      <c r="H13" s="545"/>
      <c r="I13" s="546"/>
      <c r="J13" s="547"/>
      <c r="L13" s="749" t="s">
        <v>84</v>
      </c>
      <c r="M13" s="750" t="s">
        <v>82</v>
      </c>
    </row>
    <row r="14" spans="1:21" customFormat="1" ht="16.5" customHeight="1">
      <c r="A14" s="736"/>
      <c r="B14" s="697">
        <v>1</v>
      </c>
      <c r="C14" s="6" t="s">
        <v>637</v>
      </c>
      <c r="D14" s="250"/>
      <c r="E14" s="212"/>
      <c r="F14" s="212"/>
      <c r="G14" s="212"/>
      <c r="H14" s="341" t="s">
        <v>622</v>
      </c>
      <c r="I14" s="57">
        <f>IF('A Fläche'!G20="",0,'A Fläche'!G20)</f>
        <v>101.5</v>
      </c>
      <c r="J14" s="62"/>
      <c r="L14" s="81" t="b">
        <f>NOT(M14)</f>
        <v>1</v>
      </c>
      <c r="M14" s="762" t="b">
        <f>'A Fläche'!I20</f>
        <v>0</v>
      </c>
      <c r="N14" s="128"/>
      <c r="O14" s="128"/>
    </row>
    <row r="15" spans="1:21" ht="16.5" customHeight="1">
      <c r="A15" s="734"/>
      <c r="B15" s="698">
        <v>2</v>
      </c>
      <c r="C15" s="442" t="s">
        <v>153</v>
      </c>
      <c r="D15" s="661"/>
      <c r="E15" s="443"/>
      <c r="F15" s="443"/>
      <c r="G15" s="444"/>
      <c r="H15" s="445" t="s">
        <v>623</v>
      </c>
      <c r="I15" s="260">
        <f>'H §31 HOAI'!E7</f>
        <v>2</v>
      </c>
      <c r="J15" s="62"/>
      <c r="L15" s="81"/>
    </row>
    <row r="16" spans="1:21" ht="16.5" customHeight="1">
      <c r="A16" s="734"/>
      <c r="B16" s="698">
        <v>3</v>
      </c>
      <c r="C16" s="460" t="s">
        <v>215</v>
      </c>
      <c r="D16" s="441"/>
      <c r="F16" s="441"/>
      <c r="G16" s="441"/>
      <c r="H16" s="441"/>
      <c r="I16" s="315"/>
      <c r="J16" s="62"/>
      <c r="M16" s="750" t="s">
        <v>85</v>
      </c>
      <c r="N16" s="750" t="s">
        <v>86</v>
      </c>
      <c r="O16" s="750" t="s">
        <v>87</v>
      </c>
    </row>
    <row r="17" spans="1:17" ht="16.5" customHeight="1">
      <c r="A17" s="731" t="str">
        <f>IF(COUNTIF($L$17:$L$18,TRUE)&lt;&gt;1,"è","")</f>
        <v/>
      </c>
      <c r="B17" s="704" t="s">
        <v>43</v>
      </c>
      <c r="C17" s="219"/>
      <c r="D17" s="1014" t="s">
        <v>228</v>
      </c>
      <c r="E17" s="1015"/>
      <c r="F17" s="1015"/>
      <c r="G17" s="1015"/>
      <c r="H17" s="1015"/>
      <c r="I17" s="35"/>
      <c r="J17" s="62"/>
      <c r="L17" s="150" t="b">
        <v>1</v>
      </c>
      <c r="M17" s="761" t="b">
        <f>IF(COUNTIF(L17:L18,TRUE)=0,TRUE,FALSE)</f>
        <v>0</v>
      </c>
      <c r="N17" s="109" t="b">
        <f>IF(COUNTIF(L17:L18,TRUE)&gt;1,TRUE,FALSE)</f>
        <v>0</v>
      </c>
      <c r="O17" s="81" t="b">
        <f>AND(NOT(M17),NOT(N17),L14,OR(L17,L18))</f>
        <v>1</v>
      </c>
    </row>
    <row r="18" spans="1:17" ht="16.5" customHeight="1">
      <c r="A18" s="731" t="str">
        <f>IF(COUNTIF($L$17:$L$18,TRUE)&lt;&gt;1,"è","")</f>
        <v/>
      </c>
      <c r="B18" s="699" t="s">
        <v>214</v>
      </c>
      <c r="C18" s="219"/>
      <c r="D18" s="871" t="s">
        <v>267</v>
      </c>
      <c r="E18" s="872"/>
      <c r="F18" s="872"/>
      <c r="G18" s="872"/>
      <c r="H18" s="872"/>
      <c r="I18" s="536"/>
      <c r="J18" s="63"/>
      <c r="L18" s="150" t="b">
        <v>0</v>
      </c>
      <c r="M18" s="761"/>
      <c r="N18" s="109"/>
      <c r="O18" s="764" t="s">
        <v>217</v>
      </c>
      <c r="Q18" s="134"/>
    </row>
    <row r="19" spans="1:17" ht="17.25" customHeight="1">
      <c r="A19" s="734"/>
      <c r="B19" s="700"/>
      <c r="C19" s="152"/>
      <c r="D19" s="152"/>
      <c r="E19" s="152"/>
      <c r="F19" s="153"/>
      <c r="G19" s="154"/>
      <c r="H19" s="154"/>
      <c r="I19" s="154"/>
      <c r="J19" s="68"/>
      <c r="L19" s="765"/>
      <c r="O19" s="81" t="b">
        <f>AND(NOT(M17),NOT(N17),M14,OR(L17,L18))</f>
        <v>0</v>
      </c>
    </row>
    <row r="20" spans="1:17" s="20" customFormat="1">
      <c r="A20" s="735"/>
      <c r="B20" s="696"/>
      <c r="C20" s="544" t="s">
        <v>166</v>
      </c>
      <c r="D20" s="545"/>
      <c r="E20" s="545"/>
      <c r="F20" s="545"/>
      <c r="G20" s="545"/>
      <c r="H20" s="545"/>
      <c r="I20" s="546"/>
      <c r="J20" s="547"/>
      <c r="L20" s="766"/>
      <c r="M20" s="126"/>
      <c r="N20" s="126"/>
      <c r="O20" s="126"/>
    </row>
    <row r="21" spans="1:17" ht="16.5" customHeight="1">
      <c r="A21" s="734"/>
      <c r="B21" s="701">
        <v>4</v>
      </c>
      <c r="C21" s="6" t="s">
        <v>633</v>
      </c>
      <c r="D21" s="466"/>
      <c r="E21" s="212"/>
      <c r="F21" s="212"/>
      <c r="G21" s="212"/>
      <c r="H21" s="648" t="str">
        <f>IF(O17,'H §31 HOAI'!E4,"")</f>
        <v>nach § 31 HOAI</v>
      </c>
      <c r="I21" s="452"/>
      <c r="J21" s="523"/>
    </row>
    <row r="22" spans="1:17" ht="16.5" customHeight="1">
      <c r="A22" s="734"/>
      <c r="B22" s="702" t="s">
        <v>2</v>
      </c>
      <c r="C22" s="652"/>
      <c r="D22" s="350" t="str">
        <f>IF(OR(L27,L32),"Basishonorarsatz der Honorartafel vor Abweichung","Basishonorarsatz der Honorartafel ")</f>
        <v xml:space="preserve">Basishonorarsatz der Honorartafel </v>
      </c>
      <c r="E22" s="234"/>
      <c r="F22" s="350"/>
      <c r="G22" s="350"/>
      <c r="H22" s="638"/>
      <c r="I22" s="521">
        <f>IF(L14,'H §31 HOAI'!F10,0)</f>
        <v>34173.805</v>
      </c>
      <c r="J22" s="57">
        <f>IF(AND(L14,O17),I22,0)</f>
        <v>34173.805</v>
      </c>
    </row>
    <row r="23" spans="1:17" ht="16.5" customHeight="1">
      <c r="A23" s="731" t="str">
        <f>IF(AND(M14,O19,I23=""),"è","")</f>
        <v/>
      </c>
      <c r="B23" s="703" t="s">
        <v>3</v>
      </c>
      <c r="C23" s="199"/>
      <c r="D23" s="441" t="str">
        <f>IF(OR(L27,L32),"Honorarsatz außerhalb der Honorartafel vor Abweichung","Honorarsatz außerhalb der Honorartafel ")</f>
        <v xml:space="preserve">Honorarsatz außerhalb der Honorartafel </v>
      </c>
      <c r="F23" s="441"/>
      <c r="G23" s="441"/>
      <c r="H23" s="647"/>
      <c r="I23" s="679"/>
      <c r="J23" s="57">
        <f>IF(AND(M14,O19),I23,0)</f>
        <v>0</v>
      </c>
      <c r="M23" s="750"/>
      <c r="N23" s="750"/>
      <c r="O23" s="750"/>
    </row>
    <row r="24" spans="1:17" ht="16.5" customHeight="1">
      <c r="A24" s="731" t="str">
        <f>IF(AND(M14,L27,I24=""),"è","")</f>
        <v/>
      </c>
      <c r="B24" s="703" t="s">
        <v>4</v>
      </c>
      <c r="C24" s="199"/>
      <c r="D24" s="1" t="str">
        <f>IF(O19,IF(OR(L27,L32),"Oberer Honorarsatz außerhalb der Honorartafel [Vorgabe für 4.4]","Oberer Honorarsatz außerhalb der Honorartafel [Vorgabe für 4.4]"),"")</f>
        <v/>
      </c>
      <c r="F24" s="441"/>
      <c r="G24" s="441"/>
      <c r="H24" s="441"/>
      <c r="I24" s="679"/>
      <c r="J24" s="526"/>
      <c r="M24" s="750"/>
      <c r="N24" s="750"/>
      <c r="O24" s="750"/>
    </row>
    <row r="25" spans="1:17" ht="16.5" customHeight="1">
      <c r="A25" s="734"/>
      <c r="B25" s="703"/>
      <c r="C25" s="342"/>
      <c r="D25" s="35"/>
      <c r="E25" s="1016" t="str">
        <f>IF(O19,"Die Honorarsätze ergeben sich auf Grundlage der Anlage:","")</f>
        <v/>
      </c>
      <c r="F25" s="1016"/>
      <c r="G25" s="1016"/>
      <c r="H25" s="1016"/>
      <c r="I25" s="1016"/>
      <c r="J25" s="524"/>
      <c r="O25" s="150"/>
      <c r="Q25" s="134"/>
    </row>
    <row r="26" spans="1:17" ht="16.5" customHeight="1">
      <c r="A26" s="734"/>
      <c r="B26" s="703"/>
      <c r="C26" s="35"/>
      <c r="D26" s="9"/>
      <c r="E26" s="1023" t="s">
        <v>653</v>
      </c>
      <c r="F26" s="1023"/>
      <c r="G26" s="1023"/>
      <c r="H26" s="1023"/>
      <c r="I26" s="1024"/>
      <c r="J26" s="524"/>
      <c r="Q26" s="134"/>
    </row>
    <row r="27" spans="1:17" ht="16.5" customHeight="1">
      <c r="A27" s="734"/>
      <c r="B27" s="704" t="s">
        <v>5</v>
      </c>
      <c r="C27" s="253"/>
      <c r="D27" s="447" t="str">
        <f>IF(OR(L27,L32),"Abweichung vom Basishonorarsatz der Honorartafel (Überschreitung)","Abweichung vom Honorarsatz außerhalb der Honorartafel (Überschreitung)")</f>
        <v>Abweichung vom Honorarsatz außerhalb der Honorartafel (Überschreitung)</v>
      </c>
      <c r="E27" s="446"/>
      <c r="F27" s="446"/>
      <c r="G27" s="446"/>
      <c r="H27" s="446"/>
      <c r="I27" s="446"/>
      <c r="J27" s="525"/>
      <c r="L27" s="150" t="b">
        <v>0</v>
      </c>
      <c r="P27" s="122"/>
    </row>
    <row r="28" spans="1:17" ht="16.5" customHeight="1">
      <c r="A28" s="731" t="str">
        <f>IF(AND(L27,I28=""),"è","")</f>
        <v/>
      </c>
      <c r="B28" s="705" t="s">
        <v>6</v>
      </c>
      <c r="C28" s="4"/>
      <c r="D28" s="1" t="s">
        <v>232</v>
      </c>
      <c r="H28" s="259" t="s">
        <v>152</v>
      </c>
      <c r="I28" s="623"/>
      <c r="J28" s="502"/>
    </row>
    <row r="29" spans="1:17" ht="16.5" customHeight="1">
      <c r="A29" s="734"/>
      <c r="B29" s="705" t="s">
        <v>7</v>
      </c>
      <c r="C29" s="4"/>
      <c r="D29" s="1" t="s">
        <v>264</v>
      </c>
      <c r="I29" s="521">
        <f>IF(AND(O17,L27,I28&gt;0),'H §31 HOAI'!F11-'H §31 HOAI'!F10,IF(AND(O19,L27,I28&gt;0,I24&gt;I23),(I24-I23),0))</f>
        <v>0</v>
      </c>
      <c r="J29" s="57">
        <f>IF(AND(L27,NOT(L32)),I29*I28/100,0)</f>
        <v>0</v>
      </c>
    </row>
    <row r="30" spans="1:17" ht="16.5" customHeight="1">
      <c r="A30" s="734"/>
      <c r="B30" s="703"/>
      <c r="C30" s="4"/>
      <c r="D30" s="479"/>
      <c r="E30" s="1" t="s">
        <v>234</v>
      </c>
      <c r="H30" s="479"/>
      <c r="I30" s="479"/>
      <c r="J30" s="526"/>
    </row>
    <row r="31" spans="1:17" ht="16.5" customHeight="1">
      <c r="A31" s="734"/>
      <c r="B31" s="703"/>
      <c r="C31" s="3"/>
      <c r="D31" s="449"/>
      <c r="E31" s="1021"/>
      <c r="F31" s="1021"/>
      <c r="G31" s="1021"/>
      <c r="H31" s="1021"/>
      <c r="I31" s="1021"/>
      <c r="J31" s="32"/>
    </row>
    <row r="32" spans="1:17" ht="16.5" customHeight="1">
      <c r="A32" s="734"/>
      <c r="B32" s="704" t="s">
        <v>8</v>
      </c>
      <c r="C32" s="254"/>
      <c r="D32" s="447" t="str">
        <f>IF(OR(L27,L32),"Abweichung vom Basishonorarsatz (Unterschreitung)","Abweichung vom Honorarsatz außerhalb der Honorartafel (Unterschreitung)")</f>
        <v>Abweichung vom Honorarsatz außerhalb der Honorartafel (Unterschreitung)</v>
      </c>
      <c r="E32" s="535"/>
      <c r="F32" s="448"/>
      <c r="G32" s="448"/>
      <c r="H32" s="448"/>
      <c r="I32" s="451"/>
      <c r="J32" s="246"/>
      <c r="L32" s="150" t="b">
        <v>0</v>
      </c>
      <c r="P32" s="122"/>
    </row>
    <row r="33" spans="1:17" ht="16.5" customHeight="1">
      <c r="A33" s="731" t="str">
        <f>IF(AND(L32,I33=""),"è","")</f>
        <v/>
      </c>
      <c r="B33" s="705" t="s">
        <v>32</v>
      </c>
      <c r="C33" s="4"/>
      <c r="D33" s="1" t="s">
        <v>233</v>
      </c>
      <c r="F33" s="195"/>
      <c r="H33" s="259" t="s">
        <v>152</v>
      </c>
      <c r="I33" s="522"/>
      <c r="J33" s="57">
        <f>IF(AND(NOT(L27),L32),(J22+J23)*I33/100,0)</f>
        <v>0</v>
      </c>
      <c r="L33" s="81"/>
    </row>
    <row r="34" spans="1:17" ht="16.5" customHeight="1">
      <c r="A34" s="734"/>
      <c r="B34" s="703"/>
      <c r="C34" s="4"/>
      <c r="E34" s="1" t="s">
        <v>234</v>
      </c>
      <c r="J34" s="527"/>
    </row>
    <row r="35" spans="1:17" ht="16.5" customHeight="1">
      <c r="A35" s="734"/>
      <c r="B35" s="703"/>
      <c r="C35" s="4"/>
      <c r="D35" s="449"/>
      <c r="E35" s="1022" t="s">
        <v>235</v>
      </c>
      <c r="F35" s="1022"/>
      <c r="G35" s="1022"/>
      <c r="H35" s="1022"/>
      <c r="I35" s="1022"/>
      <c r="J35" s="499"/>
      <c r="P35" s="122" t="s">
        <v>312</v>
      </c>
    </row>
    <row r="36" spans="1:17" ht="16.5" customHeight="1">
      <c r="A36" s="734"/>
      <c r="B36" s="704" t="s">
        <v>308</v>
      </c>
      <c r="C36" s="457"/>
      <c r="D36" s="476" t="s">
        <v>216</v>
      </c>
      <c r="E36" s="458"/>
      <c r="F36" s="456"/>
      <c r="G36" s="456"/>
      <c r="H36" s="456"/>
      <c r="I36" s="459"/>
      <c r="J36" s="450">
        <f>IF(O17,-J33+J29+J22,IF(O19,-J33+J29+J23,0))</f>
        <v>34173.805</v>
      </c>
      <c r="P36" s="779">
        <f>IF(J36&gt;0,J36,IF(I23&lt;&gt;"",I23,I22))</f>
        <v>34173.805</v>
      </c>
    </row>
    <row r="37" spans="1:17" ht="7.5" customHeight="1">
      <c r="A37" s="734"/>
      <c r="B37" s="706"/>
      <c r="C37" s="69"/>
      <c r="D37" s="69"/>
      <c r="E37" s="69"/>
      <c r="F37" s="69"/>
      <c r="G37" s="69"/>
      <c r="H37" s="68"/>
      <c r="I37" s="80"/>
      <c r="J37" s="252"/>
    </row>
    <row r="38" spans="1:17" ht="16.5" customHeight="1">
      <c r="A38" s="734"/>
      <c r="B38" s="707" t="s">
        <v>45</v>
      </c>
      <c r="C38" s="6" t="s">
        <v>154</v>
      </c>
      <c r="D38" s="751"/>
      <c r="E38" s="752"/>
      <c r="F38" s="250"/>
      <c r="G38" s="197"/>
      <c r="H38" s="197"/>
      <c r="I38" s="197"/>
      <c r="J38" s="527"/>
      <c r="M38" s="750" t="s">
        <v>85</v>
      </c>
      <c r="N38" s="749" t="s">
        <v>86</v>
      </c>
      <c r="O38" s="749" t="s">
        <v>89</v>
      </c>
    </row>
    <row r="39" spans="1:17" ht="30" customHeight="1">
      <c r="A39" s="734"/>
      <c r="B39" s="708"/>
      <c r="C39" s="4"/>
      <c r="D39" s="691"/>
      <c r="E39" s="993" t="s">
        <v>93</v>
      </c>
      <c r="F39" s="993"/>
      <c r="G39" s="993"/>
      <c r="H39" s="993"/>
      <c r="I39" s="994"/>
      <c r="J39" s="528"/>
      <c r="L39" s="81"/>
      <c r="M39" s="761" t="b">
        <f>IF(COUNTIF(L40:L41,TRUE)=0,TRUE,FALSE)</f>
        <v>1</v>
      </c>
      <c r="N39" s="109" t="b">
        <f>IF(COUNTIF(O40:O41,TRUE)&gt;1,TRUE,FALSE)</f>
        <v>0</v>
      </c>
      <c r="O39" s="81" t="b">
        <f>AND(NOT(M39),NOT(N39))</f>
        <v>0</v>
      </c>
    </row>
    <row r="40" spans="1:17" ht="16.5" customHeight="1">
      <c r="A40" s="734"/>
      <c r="B40" s="702" t="s">
        <v>9</v>
      </c>
      <c r="C40" s="240"/>
      <c r="D40" s="998" t="s">
        <v>97</v>
      </c>
      <c r="E40" s="998"/>
      <c r="F40" s="998"/>
      <c r="G40" s="998"/>
      <c r="H40" s="650" t="s">
        <v>152</v>
      </c>
      <c r="I40" s="261"/>
      <c r="J40" s="32"/>
      <c r="L40" s="81" t="b">
        <f>IF(COUNT(I40)=1,TRUE,FALSE)</f>
        <v>0</v>
      </c>
      <c r="O40" s="81" t="b">
        <f>AND(L40,I40&gt;0,I40&lt;=100)</f>
        <v>0</v>
      </c>
    </row>
    <row r="41" spans="1:17" ht="16.5" customHeight="1">
      <c r="A41" s="734"/>
      <c r="B41" s="703" t="s">
        <v>33</v>
      </c>
      <c r="C41" s="4"/>
      <c r="D41" s="999" t="s">
        <v>99</v>
      </c>
      <c r="E41" s="999"/>
      <c r="F41" s="999"/>
      <c r="G41" s="999"/>
      <c r="H41" s="259" t="s">
        <v>152</v>
      </c>
      <c r="I41" s="261"/>
      <c r="J41" s="32"/>
      <c r="L41" s="81" t="b">
        <f>IF(COUNT(I41)=1,TRUE,FALSE)</f>
        <v>0</v>
      </c>
      <c r="O41" s="81" t="b">
        <f>AND(L41,I41&gt;0%)</f>
        <v>0</v>
      </c>
    </row>
    <row r="42" spans="1:17" ht="16.5" customHeight="1">
      <c r="A42" s="734"/>
      <c r="B42" s="709" t="s">
        <v>56</v>
      </c>
      <c r="C42" s="460"/>
      <c r="D42" s="658" t="str">
        <f>IF(AND(O39,O40),"Es ergibt sich eine Honorarminderung in Höhe von",IF(AND(O39,O41),"Es ergibt sich eine Honorarerhöhung in Höhe von",""))</f>
        <v/>
      </c>
      <c r="E42" s="351"/>
      <c r="F42" s="351"/>
      <c r="G42" s="351"/>
      <c r="H42" s="351"/>
      <c r="I42" s="461"/>
      <c r="J42" s="58">
        <f>IF(J36&gt;0,(IF(AND(O39,O40),I40,IF(AND(O39,I41),I41,0))/100)*J36,0)</f>
        <v>0</v>
      </c>
    </row>
    <row r="43" spans="1:17" ht="16.5" customHeight="1">
      <c r="A43" s="734"/>
      <c r="B43" s="705" t="s">
        <v>57</v>
      </c>
      <c r="C43" s="455"/>
      <c r="D43" s="662" t="str">
        <f>IF(AND(O39,O40),"Basishonorar der Leistungsphasen 1 bis 4 nach Minderung",IF(AND(O39,O41),"Basishonorar der Leistungsphasen 1 bis 4 nach Erhöhung","Basishonorar der Leistungsphasen 1 bis 9"))</f>
        <v>Basishonorar der Leistungsphasen 1 bis 9</v>
      </c>
      <c r="E43" s="462"/>
      <c r="F43" s="462"/>
      <c r="G43" s="462"/>
      <c r="H43" s="462"/>
      <c r="I43" s="463"/>
      <c r="J43" s="450">
        <f>IF(AND(O39,O40),J36-J42,IF(AND(O39,O41),J36+J42,J36))</f>
        <v>34173.805</v>
      </c>
    </row>
    <row r="44" spans="1:17" ht="7.5" customHeight="1">
      <c r="A44" s="734"/>
      <c r="B44" s="710"/>
      <c r="C44" s="250"/>
      <c r="D44" s="250"/>
      <c r="E44" s="250"/>
      <c r="F44" s="250"/>
      <c r="G44" s="250"/>
      <c r="H44" s="7"/>
      <c r="I44" s="115"/>
      <c r="J44" s="270"/>
    </row>
    <row r="45" spans="1:17" ht="16.5" customHeight="1">
      <c r="A45" s="734"/>
      <c r="B45" s="697">
        <v>6</v>
      </c>
      <c r="C45" s="689" t="s">
        <v>47</v>
      </c>
      <c r="D45" s="466"/>
      <c r="E45" s="466"/>
      <c r="F45" s="467"/>
      <c r="G45" s="468"/>
      <c r="H45" s="469" t="str">
        <f>IF(Projektgrundlagen!I26,"siehe Teil StB-C1",IF(Projektgrundlagen!I27,"siehe Teil StB-C2",""))</f>
        <v>siehe Teil StB-C2</v>
      </c>
      <c r="I45" s="454"/>
      <c r="J45" s="529"/>
      <c r="Q45" s="134"/>
    </row>
    <row r="46" spans="1:17" ht="16.5" customHeight="1">
      <c r="A46" s="734"/>
      <c r="B46" s="704" t="s">
        <v>243</v>
      </c>
      <c r="C46" s="256"/>
      <c r="D46" s="1" t="s">
        <v>178</v>
      </c>
      <c r="F46" s="257"/>
      <c r="G46" s="257"/>
      <c r="H46" s="76" t="s">
        <v>152</v>
      </c>
      <c r="I46" s="258">
        <f>'StB-C1 Grundlstg mSt'!J176+'StB-C2 Grundlstg oSt'!J142</f>
        <v>89</v>
      </c>
      <c r="J46" s="63"/>
      <c r="Q46" s="134"/>
    </row>
    <row r="47" spans="1:17" ht="16.5" customHeight="1">
      <c r="A47" s="734"/>
      <c r="B47" s="699" t="s">
        <v>272</v>
      </c>
      <c r="C47" s="455"/>
      <c r="D47" s="476" t="s">
        <v>179</v>
      </c>
      <c r="E47" s="456"/>
      <c r="F47" s="456"/>
      <c r="G47" s="456"/>
      <c r="H47" s="456"/>
      <c r="I47" s="464"/>
      <c r="J47" s="450">
        <f>IF(AND(O39,OR(O40,O41)),J43*I46%,J36*I46%)</f>
        <v>30414.686450000001</v>
      </c>
    </row>
    <row r="48" spans="1:17" ht="16.5" customHeight="1">
      <c r="A48" s="731"/>
      <c r="B48" s="825" t="s">
        <v>624</v>
      </c>
      <c r="C48" s="656"/>
      <c r="D48" s="656"/>
      <c r="E48" s="656"/>
      <c r="F48" s="656"/>
      <c r="G48" s="656"/>
      <c r="H48" s="823"/>
      <c r="I48" s="824"/>
      <c r="J48" s="826"/>
      <c r="M48" s="750"/>
      <c r="N48" s="750"/>
      <c r="O48" s="750"/>
      <c r="P48" s="122"/>
    </row>
    <row r="49" spans="1:17" ht="7.5" customHeight="1">
      <c r="A49" s="734"/>
      <c r="B49" s="712"/>
      <c r="C49" s="35"/>
      <c r="D49" s="251"/>
      <c r="E49" s="251"/>
      <c r="F49" s="251"/>
      <c r="G49" s="251"/>
      <c r="H49" s="251"/>
      <c r="I49" s="251"/>
      <c r="J49" s="251"/>
      <c r="L49" s="81"/>
      <c r="N49" s="127"/>
      <c r="O49" s="127"/>
    </row>
    <row r="50" spans="1:17" ht="16.5" customHeight="1">
      <c r="A50" s="734"/>
      <c r="B50" s="697">
        <v>9</v>
      </c>
      <c r="C50" s="6" t="s">
        <v>177</v>
      </c>
      <c r="D50" s="250"/>
      <c r="E50" s="250"/>
      <c r="F50" s="250"/>
      <c r="G50" s="255"/>
      <c r="H50" s="341" t="s">
        <v>625</v>
      </c>
      <c r="I50" s="250"/>
      <c r="J50" s="531"/>
    </row>
    <row r="51" spans="1:17" ht="16.5" customHeight="1">
      <c r="A51" s="734"/>
      <c r="B51" s="709" t="s">
        <v>184</v>
      </c>
      <c r="C51" s="453"/>
      <c r="D51" s="658" t="s">
        <v>176</v>
      </c>
      <c r="E51" s="658"/>
      <c r="F51" s="687"/>
      <c r="G51" s="687"/>
      <c r="H51" s="687"/>
      <c r="I51" s="688"/>
      <c r="J51" s="58">
        <f>IF('StB-D1 Besondere Lstg'!K166="",0,'StB-D1 Besondere Lstg'!K166)</f>
        <v>0</v>
      </c>
    </row>
    <row r="52" spans="1:17" ht="16.5" customHeight="1">
      <c r="A52" s="734"/>
      <c r="B52" s="714" t="s">
        <v>185</v>
      </c>
      <c r="C52" s="455"/>
      <c r="D52" s="476" t="s">
        <v>193</v>
      </c>
      <c r="E52" s="456"/>
      <c r="F52" s="456"/>
      <c r="G52" s="456"/>
      <c r="H52" s="456"/>
      <c r="I52" s="465"/>
      <c r="J52" s="450">
        <f>IFERROR(J51+J47,0)</f>
        <v>30414.686450000001</v>
      </c>
    </row>
    <row r="53" spans="1:17" ht="7.5" customHeight="1">
      <c r="A53" s="734"/>
      <c r="B53" s="712"/>
      <c r="C53" s="35"/>
      <c r="D53" s="251"/>
      <c r="E53" s="251"/>
      <c r="F53" s="251"/>
      <c r="G53" s="251"/>
      <c r="H53" s="251"/>
      <c r="I53" s="251"/>
      <c r="J53" s="251"/>
    </row>
    <row r="54" spans="1:17" ht="16.5" customHeight="1">
      <c r="A54" s="734"/>
      <c r="B54" s="711">
        <v>10</v>
      </c>
      <c r="C54" s="682" t="s">
        <v>41</v>
      </c>
      <c r="D54" s="71"/>
      <c r="E54" s="71"/>
      <c r="F54" s="124"/>
      <c r="G54" s="125"/>
      <c r="H54" s="124"/>
      <c r="I54" s="124"/>
      <c r="J54" s="530"/>
      <c r="M54" s="750" t="s">
        <v>85</v>
      </c>
      <c r="N54" s="750" t="s">
        <v>86</v>
      </c>
      <c r="O54" s="750" t="s">
        <v>89</v>
      </c>
    </row>
    <row r="55" spans="1:17" ht="16.5" customHeight="1">
      <c r="A55" s="731" t="str">
        <f>IF(COUNTIF($L$55:$L$57,TRUE)&lt;&gt;1,"è","")</f>
        <v/>
      </c>
      <c r="B55" s="702" t="s">
        <v>186</v>
      </c>
      <c r="C55" s="262"/>
      <c r="D55" s="683" t="s">
        <v>276</v>
      </c>
      <c r="E55" s="664"/>
      <c r="F55" s="684"/>
      <c r="G55" s="685"/>
      <c r="H55" s="684"/>
      <c r="I55" s="686"/>
      <c r="J55" s="532"/>
      <c r="L55" s="150" t="b">
        <v>1</v>
      </c>
      <c r="M55" s="761" t="b">
        <f>IF(COUNTIF(L55:L57,TRUE)=0,TRUE,FALSE)</f>
        <v>0</v>
      </c>
      <c r="N55" s="109" t="b">
        <f>IF(COUNTIF(L55:L57,TRUE)&gt;1,TRUE,FALSE)</f>
        <v>0</v>
      </c>
      <c r="O55" s="81" t="b">
        <f>AND(NOT(M55),NOT(N55),J52&lt;&gt;"")</f>
        <v>1</v>
      </c>
    </row>
    <row r="56" spans="1:17" ht="16.5" customHeight="1">
      <c r="A56" s="731" t="str">
        <f>IF(COUNTIF($L$55:$L$57,TRUE)&lt;&gt;1,"è","")</f>
        <v/>
      </c>
      <c r="B56" s="703" t="s">
        <v>187</v>
      </c>
      <c r="C56" s="271"/>
      <c r="D56" s="220" t="s">
        <v>94</v>
      </c>
      <c r="E56" s="221"/>
      <c r="F56" s="470"/>
      <c r="G56" s="470"/>
      <c r="H56" s="471"/>
      <c r="I56" s="74"/>
      <c r="J56" s="57">
        <f>IF(AND(L56,O56,$O$55),I56*$J$52,0)</f>
        <v>0</v>
      </c>
      <c r="K56" s="90"/>
      <c r="L56" s="150" t="b">
        <v>0</v>
      </c>
      <c r="O56" s="81" t="b">
        <f>AND(I56&gt;=0%,I56&lt;=100%,I56&lt;&gt;"")</f>
        <v>0</v>
      </c>
      <c r="Q56" s="134"/>
    </row>
    <row r="57" spans="1:17" ht="16.5" customHeight="1">
      <c r="A57" s="731" t="str">
        <f>IF(COUNTIF($L$55:$L$57,TRUE)&lt;&gt;1,"è","")</f>
        <v/>
      </c>
      <c r="B57" s="702" t="s">
        <v>224</v>
      </c>
      <c r="C57" s="271"/>
      <c r="D57" s="220" t="s">
        <v>95</v>
      </c>
      <c r="E57" s="221"/>
      <c r="F57" s="470"/>
      <c r="G57" s="470"/>
      <c r="H57" s="471"/>
      <c r="I57" s="123"/>
      <c r="J57" s="57">
        <f>IF(AND(L57,O57,$O$55),I57,0)</f>
        <v>0</v>
      </c>
      <c r="L57" s="765" t="b">
        <v>0</v>
      </c>
      <c r="O57" s="767" t="b">
        <f>AND(I57&gt;=0,I57&lt;&gt;"")</f>
        <v>0</v>
      </c>
    </row>
    <row r="58" spans="1:17" ht="16.5" customHeight="1">
      <c r="A58" s="734"/>
      <c r="B58" s="698">
        <v>11</v>
      </c>
      <c r="C58" s="211"/>
      <c r="D58" s="196" t="s">
        <v>96</v>
      </c>
      <c r="E58" s="196"/>
      <c r="F58" s="59"/>
      <c r="G58" s="59"/>
      <c r="H58" s="60"/>
      <c r="I58" s="228"/>
      <c r="J58" s="67"/>
      <c r="L58" s="765" t="b">
        <v>0</v>
      </c>
    </row>
    <row r="59" spans="1:17" ht="16.5" customHeight="1">
      <c r="A59" s="734"/>
      <c r="B59" s="703" t="s">
        <v>273</v>
      </c>
      <c r="C59" s="11"/>
      <c r="D59" s="254"/>
      <c r="E59" s="587" t="s">
        <v>266</v>
      </c>
      <c r="F59" s="587"/>
      <c r="G59" s="587"/>
      <c r="H59" s="753"/>
      <c r="I59" s="659"/>
      <c r="J59" s="88"/>
      <c r="L59" s="765" t="b">
        <v>0</v>
      </c>
      <c r="N59" s="278"/>
    </row>
    <row r="60" spans="1:17" ht="16.5" customHeight="1">
      <c r="A60" s="734"/>
      <c r="B60" s="703"/>
      <c r="C60" s="11"/>
      <c r="D60" s="196" t="s">
        <v>265</v>
      </c>
      <c r="E60" s="196"/>
      <c r="F60" s="59"/>
      <c r="G60" s="59"/>
      <c r="H60" s="60"/>
      <c r="I60" s="61"/>
      <c r="J60" s="88"/>
      <c r="L60" s="765"/>
    </row>
    <row r="61" spans="1:17" ht="16.5" customHeight="1">
      <c r="A61" s="734"/>
      <c r="B61" s="705" t="s">
        <v>274</v>
      </c>
      <c r="C61" s="11"/>
      <c r="D61" s="254"/>
      <c r="E61" s="882" t="s">
        <v>63</v>
      </c>
      <c r="F61" s="883"/>
      <c r="G61" s="883"/>
      <c r="H61" s="883"/>
      <c r="I61" s="587"/>
      <c r="J61" s="88"/>
      <c r="L61" s="765" t="b">
        <v>0</v>
      </c>
      <c r="N61" s="278"/>
    </row>
    <row r="62" spans="1:17" ht="16.5" customHeight="1">
      <c r="A62" s="734"/>
      <c r="B62" s="705" t="s">
        <v>275</v>
      </c>
      <c r="C62" s="3"/>
      <c r="D62" s="254"/>
      <c r="E62" s="995" t="s">
        <v>81</v>
      </c>
      <c r="F62" s="996"/>
      <c r="G62" s="996"/>
      <c r="H62" s="996"/>
      <c r="I62" s="997"/>
      <c r="J62" s="87"/>
      <c r="L62" s="765" t="b">
        <v>0</v>
      </c>
    </row>
    <row r="63" spans="1:17" ht="7.5" customHeight="1">
      <c r="A63" s="734"/>
      <c r="B63" s="700"/>
      <c r="C63" s="152"/>
      <c r="D63" s="152"/>
      <c r="E63" s="152"/>
      <c r="F63" s="153"/>
      <c r="G63" s="154"/>
      <c r="H63" s="154"/>
      <c r="I63" s="154"/>
      <c r="J63" s="68"/>
      <c r="L63" s="765"/>
    </row>
    <row r="64" spans="1:17" s="20" customFormat="1">
      <c r="A64" s="735"/>
      <c r="B64" s="696"/>
      <c r="C64" s="544" t="s">
        <v>180</v>
      </c>
      <c r="D64" s="545"/>
      <c r="E64" s="545"/>
      <c r="F64" s="545"/>
      <c r="G64" s="545"/>
      <c r="H64" s="545"/>
      <c r="I64" s="546"/>
      <c r="J64" s="548"/>
      <c r="L64" s="766"/>
      <c r="M64" s="126"/>
      <c r="N64" s="632"/>
      <c r="O64" s="126"/>
    </row>
    <row r="65" spans="1:22" ht="16.5" customHeight="1">
      <c r="A65" s="734"/>
      <c r="B65" s="715">
        <v>12</v>
      </c>
      <c r="C65" s="203"/>
      <c r="D65" s="656" t="str">
        <f>"Honorar "&amp;B2&amp;" netto"</f>
        <v>Honorar Landschaftspflegerischer Begleitplan netto</v>
      </c>
      <c r="E65" s="656"/>
      <c r="F65" s="656"/>
      <c r="G65" s="656"/>
      <c r="H65" s="656"/>
      <c r="I65" s="657"/>
      <c r="J65" s="58">
        <f>IF(AND(OR(J47&gt;0,J52&gt;0),O55),SUM(J56:J57)+J52,0)</f>
        <v>30414.686450000001</v>
      </c>
      <c r="M65" s="763"/>
    </row>
    <row r="66" spans="1:22" ht="16.5" customHeight="1">
      <c r="A66" s="734"/>
      <c r="B66" s="716">
        <v>13</v>
      </c>
      <c r="C66" s="201"/>
      <c r="D66" s="202" t="s">
        <v>98</v>
      </c>
      <c r="E66" s="202"/>
      <c r="F66" s="202"/>
      <c r="G66" s="202"/>
      <c r="H66" s="202"/>
      <c r="I66" s="70">
        <v>0.19</v>
      </c>
      <c r="J66" s="272">
        <f>J65*I66</f>
        <v>5778.7904255000003</v>
      </c>
      <c r="L66" s="768"/>
      <c r="M66" s="750"/>
    </row>
    <row r="67" spans="1:22" ht="17" thickBot="1">
      <c r="A67" s="734"/>
      <c r="B67" s="717"/>
      <c r="C67" s="440"/>
      <c r="D67" s="7"/>
      <c r="E67" s="7"/>
      <c r="F67" s="7"/>
      <c r="G67" s="7"/>
      <c r="H67" s="7"/>
      <c r="I67" s="7"/>
      <c r="J67" s="438"/>
    </row>
    <row r="68" spans="1:22" ht="30" customHeight="1" thickBot="1">
      <c r="A68" s="734"/>
      <c r="B68" s="718">
        <v>14</v>
      </c>
      <c r="C68" s="655" t="str">
        <f>IF(I66&gt;0,"Honorar "&amp;B2&amp;" brutto","Honorar für "&amp;B2&amp;" netto")</f>
        <v>Honorar Landschaftspflegerischer Begleitplan brutto</v>
      </c>
      <c r="D68" s="439"/>
      <c r="E68" s="439"/>
      <c r="F68" s="439"/>
      <c r="G68" s="439"/>
      <c r="H68" s="439"/>
      <c r="I68" s="631" t="str">
        <f>IF(AND(L17,NOT(L18)),"[vorläufig]  ",IF(AND(NOT(L17),L18),"[endgültig]  ",""))</f>
        <v xml:space="preserve">[vorläufig]  </v>
      </c>
      <c r="J68" s="432">
        <f>J66+J65</f>
        <v>36193.476875500004</v>
      </c>
      <c r="M68" s="763"/>
    </row>
    <row r="69" spans="1:22">
      <c r="A69" s="734"/>
      <c r="C69" s="147"/>
    </row>
    <row r="70" spans="1:22" s="20" customFormat="1">
      <c r="A70" s="735"/>
      <c r="B70" s="696"/>
      <c r="C70" s="544" t="s">
        <v>53</v>
      </c>
      <c r="D70" s="545"/>
      <c r="E70" s="545"/>
      <c r="F70" s="545"/>
      <c r="G70" s="545"/>
      <c r="H70" s="545"/>
      <c r="I70" s="546"/>
      <c r="J70" s="547"/>
      <c r="L70" s="766"/>
      <c r="M70" s="126"/>
      <c r="N70" s="126"/>
      <c r="O70" s="126"/>
    </row>
    <row r="71" spans="1:22" ht="16.5" customHeight="1">
      <c r="A71" s="734"/>
      <c r="B71" s="697">
        <v>15</v>
      </c>
      <c r="C71" s="203" t="s">
        <v>36</v>
      </c>
      <c r="D71" s="663"/>
      <c r="E71" s="71"/>
      <c r="F71" s="71"/>
      <c r="G71" s="71"/>
      <c r="H71" s="71"/>
      <c r="I71" s="71"/>
      <c r="J71" s="530"/>
    </row>
    <row r="72" spans="1:22" ht="16.5" customHeight="1">
      <c r="A72" s="734"/>
      <c r="B72" s="702" t="s">
        <v>244</v>
      </c>
      <c r="C72" s="66"/>
      <c r="D72" s="1002" t="s">
        <v>37</v>
      </c>
      <c r="E72" s="1003"/>
      <c r="F72" s="1003"/>
      <c r="G72" s="1003"/>
      <c r="H72" s="222" t="s">
        <v>68</v>
      </c>
      <c r="I72" s="472"/>
      <c r="J72" s="88"/>
      <c r="L72" s="81" t="b">
        <v>1</v>
      </c>
      <c r="O72" s="129"/>
    </row>
    <row r="73" spans="1:22" ht="16.5" customHeight="1">
      <c r="A73" s="734"/>
      <c r="B73" s="702" t="s">
        <v>245</v>
      </c>
      <c r="C73" s="89"/>
      <c r="D73" s="1002" t="s">
        <v>38</v>
      </c>
      <c r="E73" s="1003"/>
      <c r="F73" s="1003"/>
      <c r="G73" s="1003"/>
      <c r="H73" s="222" t="s">
        <v>68</v>
      </c>
      <c r="I73" s="473"/>
      <c r="J73" s="88"/>
      <c r="L73" s="81" t="b">
        <v>1</v>
      </c>
    </row>
    <row r="74" spans="1:22" ht="16.5" customHeight="1">
      <c r="A74" s="734"/>
      <c r="B74" s="703" t="s">
        <v>246</v>
      </c>
      <c r="C74" s="89"/>
      <c r="D74" s="1004" t="s">
        <v>291</v>
      </c>
      <c r="E74" s="1005"/>
      <c r="F74" s="1005"/>
      <c r="G74" s="1005"/>
      <c r="H74" s="223" t="s">
        <v>68</v>
      </c>
      <c r="I74" s="472"/>
      <c r="J74" s="88"/>
      <c r="L74" s="81" t="b">
        <v>1</v>
      </c>
    </row>
    <row r="75" spans="1:22" ht="7.5" customHeight="1">
      <c r="A75" s="734"/>
      <c r="B75" s="700"/>
      <c r="C75" s="152"/>
      <c r="D75" s="152"/>
      <c r="E75" s="152"/>
      <c r="F75" s="153"/>
      <c r="G75" s="154"/>
      <c r="H75" s="154"/>
      <c r="I75" s="154"/>
      <c r="J75" s="68"/>
      <c r="L75" s="765"/>
    </row>
    <row r="76" spans="1:22" ht="16.5" customHeight="1">
      <c r="A76" s="734"/>
      <c r="B76" s="697">
        <v>16</v>
      </c>
      <c r="C76" s="204" t="s">
        <v>227</v>
      </c>
      <c r="D76" s="200"/>
      <c r="E76" s="200"/>
      <c r="F76" s="200"/>
      <c r="G76" s="200"/>
      <c r="H76" s="197"/>
      <c r="I76" s="205"/>
      <c r="J76" s="474"/>
      <c r="N76" s="628"/>
      <c r="O76" s="769" t="s">
        <v>194</v>
      </c>
      <c r="P76" s="769" t="s">
        <v>199</v>
      </c>
      <c r="Q76" s="769" t="s">
        <v>135</v>
      </c>
      <c r="R76" s="827"/>
      <c r="S76" s="828"/>
    </row>
    <row r="77" spans="1:22" ht="16.5" customHeight="1">
      <c r="A77" s="734"/>
      <c r="B77" s="719"/>
      <c r="C77" s="201"/>
      <c r="D77" s="202" t="s">
        <v>55</v>
      </c>
      <c r="E77" s="202"/>
      <c r="F77" s="202"/>
      <c r="G77" s="202"/>
      <c r="H77" s="198" t="s">
        <v>54</v>
      </c>
      <c r="I77" s="206"/>
      <c r="J77" s="118"/>
      <c r="N77" s="770" t="s">
        <v>169</v>
      </c>
      <c r="O77" s="274" t="b">
        <f>IF(SUM(P77:R77)&gt;0,TRUE,FALSE)</f>
        <v>0</v>
      </c>
      <c r="P77" s="273">
        <f>'StB-C1 Grundlstg mSt'!J48+'StB-C2 Grundlstg oSt'!J46</f>
        <v>0</v>
      </c>
      <c r="Q77" s="101" t="str">
        <f>'StB-D1 Besondere Lstg'!K47</f>
        <v/>
      </c>
      <c r="R77" s="829"/>
      <c r="S77" s="273"/>
      <c r="T77" s="101"/>
      <c r="U77" s="273"/>
      <c r="V77" s="273"/>
    </row>
    <row r="78" spans="1:22" ht="16.5" customHeight="1">
      <c r="A78" s="734"/>
      <c r="B78" s="720"/>
      <c r="C78" s="67"/>
      <c r="D78" s="207"/>
      <c r="E78" s="7" t="s">
        <v>651</v>
      </c>
      <c r="F78" s="7"/>
      <c r="G78" s="7"/>
      <c r="H78" s="7"/>
      <c r="I78" s="24"/>
      <c r="J78" s="32"/>
      <c r="L78" s="150" t="b">
        <v>0</v>
      </c>
      <c r="N78" s="770" t="s">
        <v>195</v>
      </c>
      <c r="O78" s="274" t="b">
        <f>IF(SUM(P78:R78)&gt;0,TRUE,FALSE)</f>
        <v>1</v>
      </c>
      <c r="P78" s="273">
        <f>'StB-C1 Grundlstg mSt'!J76+'StB-C2 Grundlstg oSt'!J74</f>
        <v>29</v>
      </c>
      <c r="Q78" s="101" t="str">
        <f>'StB-D1 Besondere Lstg'!K77</f>
        <v/>
      </c>
      <c r="R78" s="829"/>
      <c r="S78" s="273"/>
      <c r="T78" s="101"/>
      <c r="U78" s="273"/>
    </row>
    <row r="79" spans="1:22" ht="16.5" customHeight="1">
      <c r="A79" s="734"/>
      <c r="B79" s="720"/>
      <c r="C79" s="87"/>
      <c r="D79" s="207"/>
      <c r="E79" s="658" t="s">
        <v>202</v>
      </c>
      <c r="F79" s="658"/>
      <c r="G79" s="658"/>
      <c r="H79" s="658"/>
      <c r="I79" s="660"/>
      <c r="J79" s="32"/>
      <c r="L79" s="150" t="b">
        <v>0</v>
      </c>
      <c r="N79" s="770" t="s">
        <v>196</v>
      </c>
      <c r="O79" s="274" t="b">
        <f>IF(SUM(P79:R79)&gt;0,TRUE,FALSE)</f>
        <v>1</v>
      </c>
      <c r="P79" s="273">
        <f>'StB-C1 Grundlstg mSt'!J120+'StB-C2 Grundlstg oSt'!J125</f>
        <v>50</v>
      </c>
      <c r="Q79" s="101" t="str">
        <f>'StB-D1 Besondere Lstg'!K122</f>
        <v/>
      </c>
      <c r="R79" s="829"/>
      <c r="S79" s="273"/>
      <c r="T79" s="101"/>
      <c r="U79" s="273"/>
    </row>
    <row r="80" spans="1:22" ht="16.5" customHeight="1">
      <c r="A80" s="734"/>
      <c r="B80" s="703" t="s">
        <v>188</v>
      </c>
      <c r="C80" s="649" t="str">
        <f>IF(AND(L78,NOT(L79)),"","1")</f>
        <v>1</v>
      </c>
      <c r="D80" s="226" t="str">
        <f>IF(AND(L78,NOT(L79)),"alle vertraglichen Leistungsphasen","Klären der Aufgabenstellung")</f>
        <v>Klären der Aufgabenstellung</v>
      </c>
      <c r="E80" s="226"/>
      <c r="F80" s="226"/>
      <c r="G80" s="227" t="s">
        <v>167</v>
      </c>
      <c r="H80" s="1006"/>
      <c r="I80" s="1007"/>
      <c r="J80" s="32"/>
      <c r="N80" s="770" t="s">
        <v>197</v>
      </c>
      <c r="O80" s="274" t="b">
        <f>IF(SUM(P80:R80)&gt;0,TRUE,FALSE)</f>
        <v>1</v>
      </c>
      <c r="P80" s="273">
        <f>'StB-C1 Grundlstg mSt'!J135+'StB-C2 Grundlstg oSt'!J140</f>
        <v>10</v>
      </c>
      <c r="Q80" s="101">
        <f>'StB-D1 Besondere Lstg'!K164</f>
        <v>0</v>
      </c>
      <c r="R80" s="829"/>
      <c r="S80" s="273"/>
      <c r="T80" s="101"/>
      <c r="U80" s="273"/>
    </row>
    <row r="81" spans="1:21" ht="16.5" customHeight="1">
      <c r="A81" s="734"/>
      <c r="B81" s="703" t="s">
        <v>189</v>
      </c>
      <c r="C81" s="97"/>
      <c r="D81" s="8"/>
      <c r="E81" s="8"/>
      <c r="F81" s="8"/>
      <c r="G81" s="224" t="s">
        <v>168</v>
      </c>
      <c r="H81" s="1000"/>
      <c r="I81" s="1001"/>
      <c r="J81" s="32"/>
      <c r="N81" s="770"/>
      <c r="O81" s="274"/>
      <c r="P81" s="273"/>
      <c r="Q81" s="101"/>
      <c r="R81" s="829"/>
      <c r="S81" s="273"/>
      <c r="T81" s="101"/>
      <c r="U81" s="273"/>
    </row>
    <row r="82" spans="1:21" ht="16.5" customHeight="1">
      <c r="A82" s="734"/>
      <c r="B82" s="705" t="s">
        <v>190</v>
      </c>
      <c r="C82" s="225">
        <v>2</v>
      </c>
      <c r="D82" s="226" t="s">
        <v>626</v>
      </c>
      <c r="E82" s="226"/>
      <c r="F82" s="226"/>
      <c r="G82" s="227" t="s">
        <v>167</v>
      </c>
      <c r="H82" s="1006"/>
      <c r="I82" s="1007"/>
      <c r="J82" s="32"/>
      <c r="N82" s="770"/>
      <c r="O82" s="274"/>
      <c r="P82" s="273"/>
      <c r="Q82" s="101"/>
      <c r="R82" s="829"/>
      <c r="S82" s="273"/>
      <c r="T82" s="101"/>
      <c r="U82" s="273"/>
    </row>
    <row r="83" spans="1:21" ht="16.5" customHeight="1">
      <c r="A83" s="734"/>
      <c r="B83" s="705" t="s">
        <v>277</v>
      </c>
      <c r="C83" s="97"/>
      <c r="D83" s="8"/>
      <c r="E83" s="8"/>
      <c r="F83" s="8"/>
      <c r="G83" s="224" t="s">
        <v>168</v>
      </c>
      <c r="H83" s="1000"/>
      <c r="I83" s="1001"/>
      <c r="J83" s="32"/>
      <c r="N83" s="770"/>
      <c r="O83" s="274"/>
      <c r="P83" s="273"/>
      <c r="Q83" s="101"/>
      <c r="R83" s="829"/>
      <c r="S83" s="273"/>
      <c r="T83" s="101"/>
      <c r="U83" s="273"/>
    </row>
    <row r="84" spans="1:21" ht="16.5" customHeight="1">
      <c r="A84" s="734"/>
      <c r="B84" s="705" t="s">
        <v>278</v>
      </c>
      <c r="C84" s="225">
        <v>3</v>
      </c>
      <c r="D84" s="226" t="s">
        <v>627</v>
      </c>
      <c r="E84" s="226"/>
      <c r="F84" s="226"/>
      <c r="G84" s="227" t="s">
        <v>167</v>
      </c>
      <c r="H84" s="1006"/>
      <c r="I84" s="1007"/>
      <c r="J84" s="32"/>
      <c r="N84" s="770"/>
      <c r="O84" s="274"/>
      <c r="P84" s="273"/>
      <c r="Q84" s="101"/>
      <c r="R84" s="829"/>
      <c r="S84" s="273"/>
      <c r="T84" s="101"/>
      <c r="U84" s="273"/>
    </row>
    <row r="85" spans="1:21" ht="16.5" customHeight="1">
      <c r="A85" s="734"/>
      <c r="B85" s="705" t="s">
        <v>279</v>
      </c>
      <c r="C85" s="97"/>
      <c r="D85" s="8"/>
      <c r="E85" s="8"/>
      <c r="F85" s="8"/>
      <c r="G85" s="224" t="s">
        <v>168</v>
      </c>
      <c r="H85" s="1000"/>
      <c r="I85" s="1001"/>
      <c r="J85" s="32"/>
      <c r="N85" s="770"/>
      <c r="O85" s="274"/>
      <c r="P85" s="273"/>
      <c r="Q85" s="101"/>
      <c r="R85" s="829"/>
      <c r="S85" s="273"/>
      <c r="T85" s="101"/>
      <c r="U85" s="273"/>
    </row>
    <row r="86" spans="1:21" ht="16.5" customHeight="1">
      <c r="A86" s="734"/>
      <c r="B86" s="705" t="s">
        <v>280</v>
      </c>
      <c r="C86" s="225">
        <v>4</v>
      </c>
      <c r="D86" s="226" t="s">
        <v>628</v>
      </c>
      <c r="E86" s="226"/>
      <c r="F86" s="226"/>
      <c r="G86" s="227" t="s">
        <v>167</v>
      </c>
      <c r="H86" s="1006"/>
      <c r="I86" s="1007"/>
      <c r="J86" s="32"/>
      <c r="N86" s="771" t="s">
        <v>200</v>
      </c>
      <c r="O86" s="629"/>
      <c r="P86" s="630">
        <f>SUM(P77:P85)</f>
        <v>89</v>
      </c>
      <c r="Q86" s="754"/>
      <c r="R86" s="690"/>
      <c r="T86" s="101"/>
    </row>
    <row r="87" spans="1:21" ht="16.5" customHeight="1">
      <c r="A87" s="734"/>
      <c r="B87" s="705" t="s">
        <v>281</v>
      </c>
      <c r="C87" s="97"/>
      <c r="D87" s="8"/>
      <c r="E87" s="8"/>
      <c r="F87" s="8"/>
      <c r="G87" s="224" t="s">
        <v>168</v>
      </c>
      <c r="H87" s="1000"/>
      <c r="I87" s="1001"/>
      <c r="J87" s="32"/>
    </row>
    <row r="88" spans="1:21">
      <c r="A88" s="734"/>
      <c r="B88" s="717"/>
      <c r="C88" s="7"/>
      <c r="D88" s="7"/>
      <c r="E88" s="7"/>
      <c r="F88" s="7"/>
      <c r="G88" s="7"/>
      <c r="H88" s="7"/>
      <c r="I88" s="7"/>
      <c r="J88" s="7"/>
    </row>
    <row r="89" spans="1:21" ht="18" customHeight="1">
      <c r="A89" s="734"/>
      <c r="B89" s="721" t="s">
        <v>288</v>
      </c>
      <c r="C89" s="665" t="s">
        <v>80</v>
      </c>
      <c r="D89" s="665"/>
      <c r="E89" s="665"/>
      <c r="F89" s="665"/>
      <c r="G89" s="665"/>
      <c r="H89" s="665"/>
      <c r="I89" s="665"/>
      <c r="J89" s="666"/>
      <c r="L89" s="150" t="b">
        <v>0</v>
      </c>
    </row>
    <row r="90" spans="1:21" ht="16.5" customHeight="1">
      <c r="A90" s="734"/>
      <c r="B90" s="722"/>
      <c r="C90" s="98"/>
      <c r="D90" s="7" t="s">
        <v>65</v>
      </c>
      <c r="E90" s="7"/>
      <c r="F90" s="7"/>
      <c r="G90" s="7"/>
      <c r="H90" s="7"/>
      <c r="I90" s="7"/>
      <c r="J90" s="534"/>
    </row>
    <row r="91" spans="1:21" ht="16.5" customHeight="1">
      <c r="A91" s="734"/>
      <c r="B91" s="698" t="s">
        <v>285</v>
      </c>
      <c r="C91" s="220" t="s">
        <v>66</v>
      </c>
      <c r="D91" s="234"/>
      <c r="E91" s="475"/>
      <c r="F91" s="475"/>
      <c r="G91" s="475"/>
      <c r="H91" s="475"/>
      <c r="I91" s="533"/>
      <c r="J91" s="87"/>
    </row>
    <row r="92" spans="1:21" ht="16.5" customHeight="1">
      <c r="A92" s="734"/>
      <c r="B92" s="709" t="s">
        <v>191</v>
      </c>
      <c r="C92" s="651"/>
      <c r="D92" s="221" t="str">
        <f>D72</f>
        <v>Ingenieur nach Ing.-Gesetz</v>
      </c>
      <c r="E92" s="234"/>
      <c r="F92" s="234"/>
      <c r="G92" s="221"/>
      <c r="H92" s="222" t="s">
        <v>27</v>
      </c>
      <c r="I92" s="776"/>
      <c r="J92" s="77" t="str">
        <f>IF(AND(L89,L72,J68&gt;0,I92&gt;0),I72*I92,"")</f>
        <v/>
      </c>
    </row>
    <row r="93" spans="1:21" ht="16.5" customHeight="1">
      <c r="A93" s="734"/>
      <c r="B93" s="709" t="s">
        <v>192</v>
      </c>
      <c r="C93" s="651"/>
      <c r="D93" s="221" t="str">
        <f>D73</f>
        <v>Techniker</v>
      </c>
      <c r="E93" s="234"/>
      <c r="F93" s="234"/>
      <c r="G93" s="221"/>
      <c r="H93" s="222" t="s">
        <v>27</v>
      </c>
      <c r="I93" s="776"/>
      <c r="J93" s="77" t="str">
        <f>IF(AND(L89,L73,J68&gt;0,I93&gt;0),I73*I93,"")</f>
        <v/>
      </c>
    </row>
    <row r="94" spans="1:21" ht="16.5" customHeight="1">
      <c r="A94" s="734"/>
      <c r="B94" s="704" t="s">
        <v>282</v>
      </c>
      <c r="C94" s="667"/>
      <c r="D94" s="640" t="str">
        <f>D74</f>
        <v xml:space="preserve">Technische Zeichner, sonst. Mitarbeiter </v>
      </c>
      <c r="E94" s="475"/>
      <c r="F94" s="475"/>
      <c r="G94" s="625"/>
      <c r="H94" s="641" t="s">
        <v>27</v>
      </c>
      <c r="I94" s="776"/>
      <c r="J94" s="77" t="str">
        <f>IF(AND(L89,L74,J68&gt;0,I94&gt;0),I74*I94,"")</f>
        <v/>
      </c>
    </row>
    <row r="95" spans="1:21" ht="16.5" customHeight="1">
      <c r="A95" s="734"/>
      <c r="B95" s="713">
        <v>18</v>
      </c>
      <c r="C95" s="773" t="s">
        <v>64</v>
      </c>
      <c r="D95" s="226"/>
      <c r="E95" s="226"/>
      <c r="F95" s="226"/>
      <c r="G95" s="642"/>
      <c r="H95" s="643" t="s">
        <v>30</v>
      </c>
      <c r="I95" s="626" t="s">
        <v>251</v>
      </c>
      <c r="J95" s="624"/>
    </row>
    <row r="96" spans="1:21" ht="16.5" customHeight="1">
      <c r="A96" s="734"/>
      <c r="B96" s="704" t="s">
        <v>286</v>
      </c>
      <c r="C96" s="653"/>
      <c r="D96" s="1008" t="str">
        <f>IF(AND(L58,L62),IF(E62="","",E62),"Inhalt aus Z 11.3")</f>
        <v>Inhalt aus Z 11.3</v>
      </c>
      <c r="E96" s="1008"/>
      <c r="F96" s="1008"/>
      <c r="G96" s="1009"/>
      <c r="H96" s="776"/>
      <c r="I96" s="777"/>
      <c r="J96" s="627" t="str">
        <f>IF(AND(L89,L58,L62,J68&gt;0,H96&gt;0),H96*I96,"")</f>
        <v/>
      </c>
      <c r="M96" s="750" t="s">
        <v>90</v>
      </c>
    </row>
    <row r="97" spans="1:15" ht="16.5" customHeight="1">
      <c r="A97" s="734"/>
      <c r="B97" s="704" t="s">
        <v>287</v>
      </c>
      <c r="C97" s="654"/>
      <c r="D97" s="1010"/>
      <c r="E97" s="1010"/>
      <c r="F97" s="1010"/>
      <c r="G97" s="1011"/>
      <c r="H97" s="50"/>
      <c r="I97" s="119"/>
      <c r="J97" s="77" t="str">
        <f>IF(AND(L89,J68&gt;0,H97&gt;0),H97*I97,"")</f>
        <v/>
      </c>
    </row>
    <row r="98" spans="1:15" ht="16.5" customHeight="1">
      <c r="A98" s="734"/>
      <c r="B98" s="713">
        <v>19</v>
      </c>
      <c r="C98" s="458" t="s">
        <v>67</v>
      </c>
      <c r="D98" s="458"/>
      <c r="E98" s="458"/>
      <c r="F98" s="458"/>
      <c r="G98" s="458"/>
      <c r="H98" s="458"/>
      <c r="I98" s="477"/>
      <c r="J98" s="361" t="str">
        <f>IF(L89,SUM(J92:J97),"")</f>
        <v/>
      </c>
    </row>
    <row r="99" spans="1:15" ht="7.5" customHeight="1">
      <c r="A99" s="734"/>
      <c r="B99" s="723"/>
      <c r="C99" s="69"/>
      <c r="D99" s="68"/>
      <c r="E99" s="68"/>
      <c r="F99" s="68"/>
      <c r="G99" s="68"/>
      <c r="H99" s="68"/>
      <c r="I99" s="68"/>
      <c r="J99" s="137"/>
    </row>
    <row r="100" spans="1:15" s="20" customFormat="1" ht="19.5" customHeight="1">
      <c r="A100" s="735"/>
      <c r="B100" s="696"/>
      <c r="C100" s="544" t="s">
        <v>175</v>
      </c>
      <c r="D100" s="545"/>
      <c r="E100" s="545"/>
      <c r="F100" s="545"/>
      <c r="G100" s="545"/>
      <c r="H100" s="545"/>
      <c r="I100" s="546"/>
      <c r="J100" s="548"/>
      <c r="L100" s="766"/>
      <c r="M100" s="126"/>
      <c r="N100" s="126"/>
      <c r="O100" s="126"/>
    </row>
    <row r="101" spans="1:15" ht="16.5" customHeight="1">
      <c r="A101" s="734"/>
      <c r="B101" s="715">
        <v>20</v>
      </c>
      <c r="C101" s="68"/>
      <c r="D101" s="69" t="s">
        <v>289</v>
      </c>
      <c r="E101" s="68"/>
      <c r="F101" s="68"/>
      <c r="G101" s="724"/>
      <c r="H101" s="68"/>
      <c r="I101" s="23"/>
      <c r="J101" s="57">
        <f>SUM(J65,J98)</f>
        <v>30414.686450000001</v>
      </c>
    </row>
    <row r="102" spans="1:15" ht="16.5" customHeight="1">
      <c r="A102" s="734"/>
      <c r="B102" s="716">
        <v>21</v>
      </c>
      <c r="C102" s="202"/>
      <c r="D102" s="202" t="s">
        <v>98</v>
      </c>
      <c r="E102" s="202"/>
      <c r="F102" s="202"/>
      <c r="G102" s="202"/>
      <c r="H102" s="202"/>
      <c r="I102" s="677">
        <f>I66</f>
        <v>0.19</v>
      </c>
      <c r="J102" s="622">
        <f>J101*I102</f>
        <v>5778.7904255000003</v>
      </c>
    </row>
    <row r="103" spans="1:15" ht="17" thickBot="1">
      <c r="B103" s="717"/>
      <c r="C103" s="440"/>
      <c r="D103" s="7"/>
      <c r="E103" s="7"/>
      <c r="F103" s="7"/>
      <c r="G103" s="7"/>
      <c r="H103" s="7"/>
      <c r="I103" s="7"/>
      <c r="J103" s="438"/>
    </row>
    <row r="104" spans="1:15" ht="30" customHeight="1" thickBot="1">
      <c r="B104" s="718">
        <v>22</v>
      </c>
      <c r="C104" s="439" t="str">
        <f>IF(I102&lt;=0,"Angebotssumme netto","Angebotssumme brutto")</f>
        <v>Angebotssumme brutto</v>
      </c>
      <c r="D104" s="439"/>
      <c r="E104" s="439"/>
      <c r="F104" s="439"/>
      <c r="G104" s="439"/>
      <c r="H104" s="439"/>
      <c r="I104" s="678"/>
      <c r="J104" s="432">
        <f>J102+J101</f>
        <v>36193.476875500004</v>
      </c>
    </row>
    <row r="105" spans="1:15">
      <c r="C105" s="147"/>
      <c r="D105" s="147" t="s">
        <v>290</v>
      </c>
      <c r="E105" s="147"/>
    </row>
    <row r="106" spans="1:15"/>
    <row r="107" spans="1:15"/>
  </sheetData>
  <sheetProtection sheet="1" formatRows="0"/>
  <dataConsolidate/>
  <mergeCells count="37">
    <mergeCell ref="B6:E6"/>
    <mergeCell ref="B7:E7"/>
    <mergeCell ref="B10:F10"/>
    <mergeCell ref="G10:H10"/>
    <mergeCell ref="F6:J6"/>
    <mergeCell ref="D96:G96"/>
    <mergeCell ref="D97:G97"/>
    <mergeCell ref="K2:K8"/>
    <mergeCell ref="F5:H5"/>
    <mergeCell ref="D17:H17"/>
    <mergeCell ref="E25:I25"/>
    <mergeCell ref="D18:H18"/>
    <mergeCell ref="F7:J7"/>
    <mergeCell ref="F8:J8"/>
    <mergeCell ref="B8:E8"/>
    <mergeCell ref="B2:H2"/>
    <mergeCell ref="B3:H3"/>
    <mergeCell ref="E31:I31"/>
    <mergeCell ref="E35:I35"/>
    <mergeCell ref="E26:I26"/>
    <mergeCell ref="B5:E5"/>
    <mergeCell ref="H83:I83"/>
    <mergeCell ref="H85:I85"/>
    <mergeCell ref="H87:I87"/>
    <mergeCell ref="H80:I80"/>
    <mergeCell ref="H82:I82"/>
    <mergeCell ref="H84:I84"/>
    <mergeCell ref="H86:I86"/>
    <mergeCell ref="E39:I39"/>
    <mergeCell ref="E62:I62"/>
    <mergeCell ref="D40:G40"/>
    <mergeCell ref="D41:G41"/>
    <mergeCell ref="H81:I81"/>
    <mergeCell ref="E61:H61"/>
    <mergeCell ref="D72:G72"/>
    <mergeCell ref="D73:G73"/>
    <mergeCell ref="D74:G74"/>
  </mergeCells>
  <conditionalFormatting sqref="B82:I87">
    <cfRule type="expression" dxfId="94" priority="107">
      <formula>AND($L$78,$L$79=FALSE)</formula>
    </cfRule>
  </conditionalFormatting>
  <conditionalFormatting sqref="C17:C18">
    <cfRule type="expression" dxfId="93" priority="1998">
      <formula>OR(AND($L$15,$M$17),AND($L$15,$N$17))</formula>
    </cfRule>
  </conditionalFormatting>
  <conditionalFormatting sqref="C27">
    <cfRule type="expression" dxfId="92" priority="22">
      <formula>AND(L27,L32)</formula>
    </cfRule>
  </conditionalFormatting>
  <conditionalFormatting sqref="C32">
    <cfRule type="expression" dxfId="91" priority="21">
      <formula>AND(L27,L32)</formula>
    </cfRule>
  </conditionalFormatting>
  <conditionalFormatting sqref="C55:C57">
    <cfRule type="expression" dxfId="90" priority="212">
      <formula>OR($M$55,$N$55)</formula>
    </cfRule>
  </conditionalFormatting>
  <conditionalFormatting sqref="C72">
    <cfRule type="expression" dxfId="89" priority="2417">
      <formula>AND(L89,L58,L61,NOT(L72))</formula>
    </cfRule>
  </conditionalFormatting>
  <conditionalFormatting sqref="C96">
    <cfRule type="expression" dxfId="88" priority="1880">
      <formula>AND(NOT(M58),NOT(M62))</formula>
    </cfRule>
  </conditionalFormatting>
  <conditionalFormatting sqref="C97">
    <cfRule type="expression" dxfId="87" priority="1799">
      <formula>NOT(M89)</formula>
    </cfRule>
  </conditionalFormatting>
  <conditionalFormatting sqref="C98">
    <cfRule type="expression" dxfId="86" priority="3">
      <formula>$L$89</formula>
    </cfRule>
  </conditionalFormatting>
  <conditionalFormatting sqref="C22:D22">
    <cfRule type="expression" dxfId="85" priority="13">
      <formula>$L$14</formula>
    </cfRule>
  </conditionalFormatting>
  <conditionalFormatting sqref="C23:D23">
    <cfRule type="expression" dxfId="84" priority="12">
      <formula>$M$14</formula>
    </cfRule>
  </conditionalFormatting>
  <conditionalFormatting sqref="C89:J89 C91 C95">
    <cfRule type="expression" dxfId="83" priority="4">
      <formula>$L$89</formula>
    </cfRule>
  </conditionalFormatting>
  <conditionalFormatting sqref="D30">
    <cfRule type="expression" dxfId="82" priority="2019">
      <formula>N27=FALSE</formula>
    </cfRule>
  </conditionalFormatting>
  <conditionalFormatting sqref="D31 J31">
    <cfRule type="expression" dxfId="81" priority="36">
      <formula>OR($M$17,$N$17)</formula>
    </cfRule>
  </conditionalFormatting>
  <conditionalFormatting sqref="D31">
    <cfRule type="expression" dxfId="80" priority="39">
      <formula>N29=FALSE</formula>
    </cfRule>
  </conditionalFormatting>
  <conditionalFormatting sqref="D34:D35">
    <cfRule type="expression" dxfId="79" priority="120">
      <formula>N32=FALSE</formula>
    </cfRule>
  </conditionalFormatting>
  <conditionalFormatting sqref="D59">
    <cfRule type="expression" dxfId="78" priority="2184">
      <formula>OR($L$56,$L$57)</formula>
    </cfRule>
    <cfRule type="expression" dxfId="77" priority="2183">
      <formula>NOT(L58)</formula>
    </cfRule>
  </conditionalFormatting>
  <conditionalFormatting sqref="D61">
    <cfRule type="expression" dxfId="76" priority="80">
      <formula>NOT(L58)</formula>
    </cfRule>
  </conditionalFormatting>
  <conditionalFormatting sqref="D62">
    <cfRule type="expression" dxfId="75" priority="81">
      <formula>NOT(L58)</formula>
    </cfRule>
  </conditionalFormatting>
  <conditionalFormatting sqref="D78">
    <cfRule type="expression" dxfId="74" priority="194">
      <formula>OR(AND(L78,L79),AND(L78=FALSE,L79=FALSE))</formula>
    </cfRule>
  </conditionalFormatting>
  <conditionalFormatting sqref="D79">
    <cfRule type="expression" dxfId="73" priority="195">
      <formula>OR(AND(L78,L79),AND(L78=FALSE,L79=FALSE))</formula>
    </cfRule>
  </conditionalFormatting>
  <conditionalFormatting sqref="D96">
    <cfRule type="expression" dxfId="72" priority="1879">
      <formula>AND(NOT(L58),NOT(L62))</formula>
    </cfRule>
  </conditionalFormatting>
  <conditionalFormatting sqref="D97">
    <cfRule type="expression" dxfId="71" priority="1809">
      <formula>NOT(L89)</formula>
    </cfRule>
  </conditionalFormatting>
  <conditionalFormatting sqref="D17:H17">
    <cfRule type="expression" dxfId="70" priority="87">
      <formula>AND(L17,NOT(L18))</formula>
    </cfRule>
  </conditionalFormatting>
  <conditionalFormatting sqref="D18:H18">
    <cfRule type="expression" dxfId="69" priority="86">
      <formula>AND(L18,NOT(L17))</formula>
    </cfRule>
  </conditionalFormatting>
  <conditionalFormatting sqref="D28:H29 E30:I31">
    <cfRule type="expression" dxfId="68" priority="43">
      <formula>OR($M$17,$N$17)</formula>
    </cfRule>
  </conditionalFormatting>
  <conditionalFormatting sqref="D33:J35">
    <cfRule type="expression" dxfId="67" priority="30">
      <formula>OR($M$17,$N$17)</formula>
    </cfRule>
  </conditionalFormatting>
  <conditionalFormatting sqref="E26">
    <cfRule type="expression" dxfId="66" priority="88">
      <formula>NOT(O19)</formula>
    </cfRule>
  </conditionalFormatting>
  <conditionalFormatting sqref="E31">
    <cfRule type="expression" dxfId="65" priority="2014">
      <formula>OR(NOT(L27),AND(L27,L32))</formula>
    </cfRule>
  </conditionalFormatting>
  <conditionalFormatting sqref="E35">
    <cfRule type="expression" dxfId="64" priority="91">
      <formula>OR(NOT(L32),AND(L27,L32))</formula>
    </cfRule>
  </conditionalFormatting>
  <conditionalFormatting sqref="E59">
    <cfRule type="expression" dxfId="63" priority="9">
      <formula>NOT(L58)</formula>
    </cfRule>
  </conditionalFormatting>
  <conditionalFormatting sqref="E61">
    <cfRule type="expression" dxfId="62" priority="118">
      <formula>L58=FALSE</formula>
    </cfRule>
  </conditionalFormatting>
  <conditionalFormatting sqref="E62">
    <cfRule type="expression" dxfId="61" priority="117">
      <formula>L58=FALSE</formula>
    </cfRule>
  </conditionalFormatting>
  <conditionalFormatting sqref="E59:G59 I59">
    <cfRule type="expression" dxfId="60" priority="11">
      <formula>OR($L$56,$L$57)</formula>
    </cfRule>
  </conditionalFormatting>
  <conditionalFormatting sqref="E31:I31">
    <cfRule type="expression" dxfId="59" priority="2015">
      <formula>AND(L27,NOT(L32),E31="")</formula>
    </cfRule>
  </conditionalFormatting>
  <conditionalFormatting sqref="E35:I35">
    <cfRule type="expression" dxfId="58" priority="92">
      <formula>AND(L32,E35="")</formula>
    </cfRule>
  </conditionalFormatting>
  <conditionalFormatting sqref="G78">
    <cfRule type="expression" dxfId="57" priority="1956">
      <formula>OR(AND(M80,M81),AND(M80=FALSE,M81=FALSE))</formula>
    </cfRule>
  </conditionalFormatting>
  <conditionalFormatting sqref="G79">
    <cfRule type="expression" dxfId="56" priority="1954">
      <formula>OR(AND(M80,M81),AND(M80=FALSE,M81=FALSE))</formula>
    </cfRule>
  </conditionalFormatting>
  <conditionalFormatting sqref="H96">
    <cfRule type="expression" dxfId="55" priority="2188">
      <formula>AND($L$89,L62)</formula>
    </cfRule>
    <cfRule type="expression" dxfId="54" priority="2189">
      <formula>AND($L$89,L58,L62,H96="")</formula>
    </cfRule>
  </conditionalFormatting>
  <conditionalFormatting sqref="H97">
    <cfRule type="expression" dxfId="53" priority="1806">
      <formula>AND($L$89,D97&lt;&gt;"",H97="")</formula>
    </cfRule>
    <cfRule type="expression" dxfId="52" priority="1805">
      <formula>NOT(L89)</formula>
    </cfRule>
  </conditionalFormatting>
  <conditionalFormatting sqref="H30:I30">
    <cfRule type="expression" dxfId="51" priority="121">
      <formula>L27=FALSE</formula>
    </cfRule>
  </conditionalFormatting>
  <conditionalFormatting sqref="H34:I34">
    <cfRule type="expression" dxfId="50" priority="2022">
      <formula>L32=FALSE</formula>
    </cfRule>
  </conditionalFormatting>
  <conditionalFormatting sqref="H80:I80">
    <cfRule type="expression" dxfId="49" priority="2408">
      <formula>OR(AND($O77,$H80=""),AND($L78,$H80=""))</formula>
    </cfRule>
    <cfRule type="expression" dxfId="48" priority="2409">
      <formula>AND(NOT($O77),NOT($L78))</formula>
    </cfRule>
  </conditionalFormatting>
  <conditionalFormatting sqref="H81:I81">
    <cfRule type="expression" dxfId="47" priority="2410">
      <formula>OR(AND($O77,$H81=""),AND($L78,$H81=""))</formula>
    </cfRule>
    <cfRule type="expression" dxfId="46" priority="2411">
      <formula>AND(NOT($O77),NOT($L78))</formula>
    </cfRule>
  </conditionalFormatting>
  <conditionalFormatting sqref="H82:I82">
    <cfRule type="expression" dxfId="45" priority="192">
      <formula>$O78=FALSE</formula>
    </cfRule>
    <cfRule type="expression" dxfId="44" priority="2405">
      <formula>IF(AND($H82="",$O78),1,0)</formula>
    </cfRule>
  </conditionalFormatting>
  <conditionalFormatting sqref="H83:I84">
    <cfRule type="expression" dxfId="43" priority="607">
      <formula>IF(AND($H83="",$O78),1,0)</formula>
    </cfRule>
    <cfRule type="expression" dxfId="42" priority="112">
      <formula>$O78=FALSE</formula>
    </cfRule>
  </conditionalFormatting>
  <conditionalFormatting sqref="H85:I86">
    <cfRule type="expression" dxfId="41" priority="191">
      <formula>IF(AND($H85="",$O79),1,0)</formula>
    </cfRule>
    <cfRule type="expression" dxfId="40" priority="109">
      <formula>$O79=FALSE</formula>
    </cfRule>
  </conditionalFormatting>
  <conditionalFormatting sqref="H87:I87">
    <cfRule type="expression" dxfId="39" priority="108">
      <formula>$O80=FALSE</formula>
    </cfRule>
    <cfRule type="expression" dxfId="38" priority="190">
      <formula>IF(AND($H87="",$O80),1,0)</formula>
    </cfRule>
  </conditionalFormatting>
  <conditionalFormatting sqref="I23">
    <cfRule type="expression" dxfId="37" priority="2000">
      <formula>NOT(O19)</formula>
    </cfRule>
    <cfRule type="expression" dxfId="36" priority="1999">
      <formula>AND(M14,I23="")</formula>
    </cfRule>
  </conditionalFormatting>
  <conditionalFormatting sqref="I24">
    <cfRule type="expression" dxfId="35" priority="2001">
      <formula>NOT(O19)</formula>
    </cfRule>
    <cfRule type="expression" dxfId="34" priority="2002">
      <formula>AND(M14,L27,I24="")</formula>
    </cfRule>
    <cfRule type="expression" dxfId="33" priority="2003">
      <formula>AND(O19,I24&lt;&gt;"",$I$24&lt;=$I$23)</formula>
    </cfRule>
  </conditionalFormatting>
  <conditionalFormatting sqref="I28">
    <cfRule type="expression" dxfId="32" priority="1773">
      <formula>AND($L$27,NOT(L32),$I$28="")</formula>
    </cfRule>
    <cfRule type="expression" dxfId="31" priority="1772">
      <formula>OR(I28&lt;0,I28&gt;100)</formula>
    </cfRule>
    <cfRule type="expression" dxfId="30" priority="1771">
      <formula>OR(NOT(L27),AND(L27,L32))</formula>
    </cfRule>
  </conditionalFormatting>
  <conditionalFormatting sqref="I28:I29">
    <cfRule type="expression" dxfId="29" priority="1">
      <formula>OR($M$17,$N$17)</formula>
    </cfRule>
  </conditionalFormatting>
  <conditionalFormatting sqref="I33">
    <cfRule type="expression" dxfId="28" priority="1774">
      <formula>OR(NOT(L32),AND(L27,L32))</formula>
    </cfRule>
    <cfRule type="expression" dxfId="27" priority="1775">
      <formula>OR(I33&lt;0,I33&gt;100)</formula>
    </cfRule>
    <cfRule type="expression" dxfId="26" priority="1776">
      <formula>AND($L$32,NOT(L27),I33="")</formula>
    </cfRule>
  </conditionalFormatting>
  <conditionalFormatting sqref="I40">
    <cfRule type="expression" dxfId="25" priority="207">
      <formula>AND($I$40&lt;&gt;0,NOT($O$39))</formula>
    </cfRule>
  </conditionalFormatting>
  <conditionalFormatting sqref="I40:I41">
    <cfRule type="expression" dxfId="24" priority="204">
      <formula>OR(AND($M$39,I40&lt;&gt;0),AND($N$39,I40&lt;&gt;0))</formula>
    </cfRule>
  </conditionalFormatting>
  <conditionalFormatting sqref="I41">
    <cfRule type="expression" dxfId="23" priority="205">
      <formula>AND($I$41&lt;&gt;0,NOT($O$39))</formula>
    </cfRule>
  </conditionalFormatting>
  <conditionalFormatting sqref="I56">
    <cfRule type="expression" dxfId="22" priority="211">
      <formula>AND(NOT($M$55),NOT($N$55),L56,NOT(O56))</formula>
    </cfRule>
    <cfRule type="expression" dxfId="21" priority="210">
      <formula>I56&gt;100%</formula>
    </cfRule>
  </conditionalFormatting>
  <conditionalFormatting sqref="I56:I57">
    <cfRule type="expression" dxfId="20" priority="149">
      <formula>OR(($M$55),($N$55),NOT(L56))</formula>
    </cfRule>
  </conditionalFormatting>
  <conditionalFormatting sqref="I57">
    <cfRule type="expression" dxfId="19" priority="209">
      <formula>$I$56&lt;0</formula>
    </cfRule>
    <cfRule type="expression" dxfId="18" priority="208">
      <formula>AND(NOT($M$55),NOT($N$55),L57,NOT(O57))</formula>
    </cfRule>
  </conditionalFormatting>
  <conditionalFormatting sqref="I61">
    <cfRule type="expression" dxfId="17" priority="1886">
      <formula>O58=FALSE</formula>
    </cfRule>
  </conditionalFormatting>
  <conditionalFormatting sqref="I72:I74">
    <cfRule type="expression" dxfId="16" priority="228">
      <formula>AND(L72,I72="")</formula>
    </cfRule>
    <cfRule type="expression" dxfId="15" priority="114">
      <formula>L72=FALSE</formula>
    </cfRule>
  </conditionalFormatting>
  <conditionalFormatting sqref="I92">
    <cfRule type="expression" dxfId="14" priority="239">
      <formula>AND($L$89,$L$72)</formula>
    </cfRule>
    <cfRule type="expression" dxfId="13" priority="256">
      <formula>AND($L$89,$L$72,$I$92="")</formula>
    </cfRule>
  </conditionalFormatting>
  <conditionalFormatting sqref="I93">
    <cfRule type="expression" dxfId="12" priority="255">
      <formula>AND($L$89,L73,I93="")</formula>
    </cfRule>
    <cfRule type="expression" dxfId="11" priority="238">
      <formula>AND($L$89,$L$73)</formula>
    </cfRule>
  </conditionalFormatting>
  <conditionalFormatting sqref="I94">
    <cfRule type="expression" dxfId="10" priority="254">
      <formula>AND($L$89,L74,I94="")</formula>
    </cfRule>
    <cfRule type="expression" dxfId="9" priority="237">
      <formula>AND($L$89,$L$74)</formula>
    </cfRule>
  </conditionalFormatting>
  <conditionalFormatting sqref="I96">
    <cfRule type="expression" dxfId="8" priority="1876">
      <formula>AND($L$89,L58,L62)</formula>
    </cfRule>
    <cfRule type="expression" dxfId="7" priority="1875">
      <formula>AND($L$89,$L$58,$L$62,$H$96&gt;0,$I$96="")</formula>
    </cfRule>
  </conditionalFormatting>
  <conditionalFormatting sqref="I97">
    <cfRule type="expression" dxfId="6" priority="1807">
      <formula>AND($L$89,$D$97&lt;&gt;"",$H$97&gt;0,$I$97="")</formula>
    </cfRule>
    <cfRule type="expression" dxfId="5" priority="1808">
      <formula>AND($L$89,$D$97&lt;&gt;"",H97&gt;0,I97&gt;=0)</formula>
    </cfRule>
  </conditionalFormatting>
  <conditionalFormatting sqref="J43">
    <cfRule type="expression" dxfId="4" priority="79">
      <formula>AND(NOT(L40),NOT(L41))</formula>
    </cfRule>
  </conditionalFormatting>
  <dataValidations xWindow="775" yWindow="806" count="7">
    <dataValidation operator="greaterThan" allowBlank="1" showInputMessage="1" showErrorMessage="1" errorTitle="Falsche Eingabe" promptTitle="Wiederholungen" prompt="Positive ganze Zahlen eingeben." sqref="I53" xr:uid="{00000000-0002-0000-0600-000000000000}"/>
    <dataValidation allowBlank="1" showInputMessage="1" showErrorMessage="1" error="keine Eingabe zulässig" promptTitle="Nebenkosten in Prozent" prompt="Positive Prozentzahl" sqref="I56" xr:uid="{00000000-0002-0000-0600-000001000000}"/>
    <dataValidation showInputMessage="1" showErrorMessage="1" errorTitle="Achtung!" error="Bitte Eingabe überprüfen!" promptTitle="Abweichung vom Mindestsatz" prompt="Positive Prozentzahl zwischen 0 und 100" sqref="I28" xr:uid="{00000000-0002-0000-0600-000002000000}"/>
    <dataValidation showInputMessage="1" showErrorMessage="1" errorTitle="Achtung!" error="Eingabe bitte überprüfen" promptTitle="Abweichung vom Mindestsatz" prompt="Positive Zahl zwischen 0 und 100" sqref="I33" xr:uid="{00000000-0002-0000-0600-000003000000}"/>
    <dataValidation allowBlank="1" showInputMessage="1" showErrorMessage="1" promptTitle="Abweichung vom Honorar nach HOAI" prompt="Positive Zahl zwischen 0 und 100" sqref="I40" xr:uid="{00000000-0002-0000-0600-000004000000}"/>
    <dataValidation allowBlank="1" showInputMessage="1" showErrorMessage="1" promptTitle="Abweichung vom Honorar nach HOAI" prompt="Positive Zahl zwischen 0 und 100_x000a_" sqref="I41" xr:uid="{00000000-0002-0000-0600-000005000000}"/>
    <dataValidation allowBlank="1" showInputMessage="1" showErrorMessage="1" promptTitle="Nebenkosten in EURO" prompt="Positive Zahl in EURO" sqref="I57" xr:uid="{00000000-0002-0000-0600-000006000000}"/>
  </dataValidation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rowBreaks count="4" manualBreakCount="4">
    <brk id="44" max="10" man="1"/>
    <brk id="53" max="10" man="1"/>
    <brk id="69" max="10" man="1"/>
    <brk id="88" max="10" man="1"/>
  </rowBreaks>
  <ignoredErrors>
    <ignoredError sqref="B38 B9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8679" r:id="rId4" name="Check Box 7">
              <controlPr defaultSize="0" autoFill="0" autoLine="0" autoPict="0" altText="3 Fahrstreifen">
                <anchor moveWithCells="1">
                  <from>
                    <xdr:col>2</xdr:col>
                    <xdr:colOff>0</xdr:colOff>
                    <xdr:row>55</xdr:row>
                    <xdr:rowOff>0</xdr:rowOff>
                  </from>
                  <to>
                    <xdr:col>3</xdr:col>
                    <xdr:colOff>0</xdr:colOff>
                    <xdr:row>56</xdr:row>
                    <xdr:rowOff>12700</xdr:rowOff>
                  </to>
                </anchor>
              </controlPr>
            </control>
          </mc:Choice>
        </mc:AlternateContent>
        <mc:AlternateContent xmlns:mc="http://schemas.openxmlformats.org/markup-compatibility/2006">
          <mc:Choice Requires="x14">
            <control shapeId="28681" r:id="rId5" name="Check Box 9">
              <controlPr defaultSize="0" autoFill="0" autoLine="0" autoPict="0" altText="">
                <anchor moveWithCells="1">
                  <from>
                    <xdr:col>2</xdr:col>
                    <xdr:colOff>0</xdr:colOff>
                    <xdr:row>26</xdr:row>
                    <xdr:rowOff>0</xdr:rowOff>
                  </from>
                  <to>
                    <xdr:col>3</xdr:col>
                    <xdr:colOff>0</xdr:colOff>
                    <xdr:row>27</xdr:row>
                    <xdr:rowOff>12700</xdr:rowOff>
                  </to>
                </anchor>
              </controlPr>
            </control>
          </mc:Choice>
        </mc:AlternateContent>
        <mc:AlternateContent xmlns:mc="http://schemas.openxmlformats.org/markup-compatibility/2006">
          <mc:Choice Requires="x14">
            <control shapeId="28690" r:id="rId6" name="Check Box 18">
              <controlPr defaultSize="0" autoFill="0" autoLine="0" autoPict="0" altText="">
                <anchor moveWithCells="1">
                  <from>
                    <xdr:col>2</xdr:col>
                    <xdr:colOff>0</xdr:colOff>
                    <xdr:row>31</xdr:row>
                    <xdr:rowOff>0</xdr:rowOff>
                  </from>
                  <to>
                    <xdr:col>3</xdr:col>
                    <xdr:colOff>0</xdr:colOff>
                    <xdr:row>32</xdr:row>
                    <xdr:rowOff>12700</xdr:rowOff>
                  </to>
                </anchor>
              </controlPr>
            </control>
          </mc:Choice>
        </mc:AlternateContent>
        <mc:AlternateContent xmlns:mc="http://schemas.openxmlformats.org/markup-compatibility/2006">
          <mc:Choice Requires="x14">
            <control shapeId="28696" r:id="rId7" name="Check Box 24">
              <controlPr defaultSize="0" autoFill="0" autoLine="0" autoPict="0">
                <anchor moveWithCells="1">
                  <from>
                    <xdr:col>2</xdr:col>
                    <xdr:colOff>0</xdr:colOff>
                    <xdr:row>71</xdr:row>
                    <xdr:rowOff>0</xdr:rowOff>
                  </from>
                  <to>
                    <xdr:col>3</xdr:col>
                    <xdr:colOff>0</xdr:colOff>
                    <xdr:row>72</xdr:row>
                    <xdr:rowOff>12700</xdr:rowOff>
                  </to>
                </anchor>
              </controlPr>
            </control>
          </mc:Choice>
        </mc:AlternateContent>
        <mc:AlternateContent xmlns:mc="http://schemas.openxmlformats.org/markup-compatibility/2006">
          <mc:Choice Requires="x14">
            <control shapeId="28697" r:id="rId8" name="Check Box 25">
              <controlPr defaultSize="0" autoFill="0" autoLine="0" autoPict="0">
                <anchor moveWithCells="1">
                  <from>
                    <xdr:col>2</xdr:col>
                    <xdr:colOff>0</xdr:colOff>
                    <xdr:row>72</xdr:row>
                    <xdr:rowOff>0</xdr:rowOff>
                  </from>
                  <to>
                    <xdr:col>3</xdr:col>
                    <xdr:colOff>0</xdr:colOff>
                    <xdr:row>73</xdr:row>
                    <xdr:rowOff>19050</xdr:rowOff>
                  </to>
                </anchor>
              </controlPr>
            </control>
          </mc:Choice>
        </mc:AlternateContent>
        <mc:AlternateContent xmlns:mc="http://schemas.openxmlformats.org/markup-compatibility/2006">
          <mc:Choice Requires="x14">
            <control shapeId="28698" r:id="rId9" name="Check Box 26">
              <controlPr defaultSize="0" autoFill="0" autoLine="0" autoPict="0">
                <anchor moveWithCells="1">
                  <from>
                    <xdr:col>2</xdr:col>
                    <xdr:colOff>0</xdr:colOff>
                    <xdr:row>73</xdr:row>
                    <xdr:rowOff>0</xdr:rowOff>
                  </from>
                  <to>
                    <xdr:col>3</xdr:col>
                    <xdr:colOff>0</xdr:colOff>
                    <xdr:row>74</xdr:row>
                    <xdr:rowOff>19050</xdr:rowOff>
                  </to>
                </anchor>
              </controlPr>
            </control>
          </mc:Choice>
        </mc:AlternateContent>
        <mc:AlternateContent xmlns:mc="http://schemas.openxmlformats.org/markup-compatibility/2006">
          <mc:Choice Requires="x14">
            <control shapeId="28699" r:id="rId10" name="Check Box 27">
              <controlPr defaultSize="0" autoFill="0" autoLine="0" autoPict="0" altText="3 Fahrstreifen">
                <anchor moveWithCells="1">
                  <from>
                    <xdr:col>3</xdr:col>
                    <xdr:colOff>0</xdr:colOff>
                    <xdr:row>60</xdr:row>
                    <xdr:rowOff>0</xdr:rowOff>
                  </from>
                  <to>
                    <xdr:col>4</xdr:col>
                    <xdr:colOff>0</xdr:colOff>
                    <xdr:row>61</xdr:row>
                    <xdr:rowOff>0</xdr:rowOff>
                  </to>
                </anchor>
              </controlPr>
            </control>
          </mc:Choice>
        </mc:AlternateContent>
        <mc:AlternateContent xmlns:mc="http://schemas.openxmlformats.org/markup-compatibility/2006">
          <mc:Choice Requires="x14">
            <control shapeId="28700" r:id="rId11" name="Check Box 28">
              <controlPr defaultSize="0" autoFill="0" autoLine="0" autoPict="0" altText="3 Fahrstreifen">
                <anchor moveWithCells="1">
                  <from>
                    <xdr:col>3</xdr:col>
                    <xdr:colOff>0</xdr:colOff>
                    <xdr:row>61</xdr:row>
                    <xdr:rowOff>0</xdr:rowOff>
                  </from>
                  <to>
                    <xdr:col>4</xdr:col>
                    <xdr:colOff>0</xdr:colOff>
                    <xdr:row>62</xdr:row>
                    <xdr:rowOff>0</xdr:rowOff>
                  </to>
                </anchor>
              </controlPr>
            </control>
          </mc:Choice>
        </mc:AlternateContent>
        <mc:AlternateContent xmlns:mc="http://schemas.openxmlformats.org/markup-compatibility/2006">
          <mc:Choice Requires="x14">
            <control shapeId="28701" r:id="rId12" name="Check Box 29">
              <controlPr defaultSize="0" autoFill="0" autoLine="0" autoPict="0">
                <anchor moveWithCells="1">
                  <from>
                    <xdr:col>2</xdr:col>
                    <xdr:colOff>0</xdr:colOff>
                    <xdr:row>57</xdr:row>
                    <xdr:rowOff>0</xdr:rowOff>
                  </from>
                  <to>
                    <xdr:col>3</xdr:col>
                    <xdr:colOff>0</xdr:colOff>
                    <xdr:row>58</xdr:row>
                    <xdr:rowOff>0</xdr:rowOff>
                  </to>
                </anchor>
              </controlPr>
            </control>
          </mc:Choice>
        </mc:AlternateContent>
        <mc:AlternateContent xmlns:mc="http://schemas.openxmlformats.org/markup-compatibility/2006">
          <mc:Choice Requires="x14">
            <control shapeId="28702" r:id="rId13" name="Check Box 30">
              <controlPr defaultSize="0" autoFill="0" autoLine="0" autoPict="0" altText="">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28703" r:id="rId14" name="Check Box 31">
              <controlPr defaultSize="0" autoFill="0" autoLine="0" autoPict="0">
                <anchor moveWithCells="1">
                  <from>
                    <xdr:col>1</xdr:col>
                    <xdr:colOff>0</xdr:colOff>
                    <xdr:row>88</xdr:row>
                    <xdr:rowOff>0</xdr:rowOff>
                  </from>
                  <to>
                    <xdr:col>2</xdr:col>
                    <xdr:colOff>0</xdr:colOff>
                    <xdr:row>89</xdr:row>
                    <xdr:rowOff>0</xdr:rowOff>
                  </to>
                </anchor>
              </controlPr>
            </control>
          </mc:Choice>
        </mc:AlternateContent>
        <mc:AlternateContent xmlns:mc="http://schemas.openxmlformats.org/markup-compatibility/2006">
          <mc:Choice Requires="x14">
            <control shapeId="28704" r:id="rId15" name="Check Box 32">
              <controlPr defaultSize="0" autoFill="0" autoLine="0" autoPict="0" altText="">
                <anchor moveWithCells="1">
                  <from>
                    <xdr:col>2</xdr:col>
                    <xdr:colOff>0</xdr:colOff>
                    <xdr:row>17</xdr:row>
                    <xdr:rowOff>0</xdr:rowOff>
                  </from>
                  <to>
                    <xdr:col>3</xdr:col>
                    <xdr:colOff>0</xdr:colOff>
                    <xdr:row>17</xdr:row>
                    <xdr:rowOff>190500</xdr:rowOff>
                  </to>
                </anchor>
              </controlPr>
            </control>
          </mc:Choice>
        </mc:AlternateContent>
        <mc:AlternateContent xmlns:mc="http://schemas.openxmlformats.org/markup-compatibility/2006">
          <mc:Choice Requires="x14">
            <control shapeId="28707" r:id="rId16" name="Check Box 35">
              <controlPr defaultSize="0" autoFill="0" autoLine="0" autoPict="0" altText="3 Fahrstreifen">
                <anchor moveWithCells="1">
                  <from>
                    <xdr:col>2</xdr:col>
                    <xdr:colOff>0</xdr:colOff>
                    <xdr:row>54</xdr:row>
                    <xdr:rowOff>0</xdr:rowOff>
                  </from>
                  <to>
                    <xdr:col>3</xdr:col>
                    <xdr:colOff>0</xdr:colOff>
                    <xdr:row>55</xdr:row>
                    <xdr:rowOff>12700</xdr:rowOff>
                  </to>
                </anchor>
              </controlPr>
            </control>
          </mc:Choice>
        </mc:AlternateContent>
        <mc:AlternateContent xmlns:mc="http://schemas.openxmlformats.org/markup-compatibility/2006">
          <mc:Choice Requires="x14">
            <control shapeId="28708" r:id="rId17" name="Check Box 36">
              <controlPr defaultSize="0" autoFill="0" autoLine="0" autoPict="0">
                <anchor moveWithCells="1">
                  <from>
                    <xdr:col>3</xdr:col>
                    <xdr:colOff>0</xdr:colOff>
                    <xdr:row>78</xdr:row>
                    <xdr:rowOff>0</xdr:rowOff>
                  </from>
                  <to>
                    <xdr:col>4</xdr:col>
                    <xdr:colOff>0</xdr:colOff>
                    <xdr:row>79</xdr:row>
                    <xdr:rowOff>19050</xdr:rowOff>
                  </to>
                </anchor>
              </controlPr>
            </control>
          </mc:Choice>
        </mc:AlternateContent>
        <mc:AlternateContent xmlns:mc="http://schemas.openxmlformats.org/markup-compatibility/2006">
          <mc:Choice Requires="x14">
            <control shapeId="28712" r:id="rId18" name="Check Box 40">
              <controlPr defaultSize="0" autoFill="0" autoLine="0" autoPict="0">
                <anchor moveWithCells="1">
                  <from>
                    <xdr:col>3</xdr:col>
                    <xdr:colOff>0</xdr:colOff>
                    <xdr:row>77</xdr:row>
                    <xdr:rowOff>0</xdr:rowOff>
                  </from>
                  <to>
                    <xdr:col>4</xdr:col>
                    <xdr:colOff>0</xdr:colOff>
                    <xdr:row>78</xdr:row>
                    <xdr:rowOff>19050</xdr:rowOff>
                  </to>
                </anchor>
              </controlPr>
            </control>
          </mc:Choice>
        </mc:AlternateContent>
        <mc:AlternateContent xmlns:mc="http://schemas.openxmlformats.org/markup-compatibility/2006">
          <mc:Choice Requires="x14">
            <control shapeId="28719" r:id="rId19" name="Check Box 47">
              <controlPr defaultSize="0" autoFill="0" autoLine="0" autoPict="0" altText="3 Fahrstreifen">
                <anchor moveWithCells="1">
                  <from>
                    <xdr:col>3</xdr:col>
                    <xdr:colOff>0</xdr:colOff>
                    <xdr:row>58</xdr:row>
                    <xdr:rowOff>0</xdr:rowOff>
                  </from>
                  <to>
                    <xdr:col>4</xdr:col>
                    <xdr:colOff>0</xdr:colOff>
                    <xdr:row>59</xdr:row>
                    <xdr:rowOff>0</xdr:rowOff>
                  </to>
                </anchor>
              </controlPr>
            </control>
          </mc:Choice>
        </mc:AlternateContent>
        <mc:AlternateContent xmlns:mc="http://schemas.openxmlformats.org/markup-compatibility/2006">
          <mc:Choice Requires="x14">
            <control shapeId="28720" r:id="rId20" name="Check Box 48">
              <controlPr defaultSize="0" autoFill="0" autoLine="0" autoPict="0" altText="3 Fahrstreifen">
                <anchor moveWithCells="1">
                  <from>
                    <xdr:col>2</xdr:col>
                    <xdr:colOff>0</xdr:colOff>
                    <xdr:row>56</xdr:row>
                    <xdr:rowOff>0</xdr:rowOff>
                  </from>
                  <to>
                    <xdr:col>3</xdr:col>
                    <xdr:colOff>0</xdr:colOff>
                    <xdr:row>57</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2">
    <tabColor theme="0" tint="-0.14999847407452621"/>
    <pageSetUpPr fitToPage="1"/>
  </sheetPr>
  <dimension ref="A1:T37"/>
  <sheetViews>
    <sheetView showGridLines="0" topLeftCell="A7" zoomScaleNormal="100" zoomScaleSheetLayoutView="100" zoomScalePageLayoutView="50" workbookViewId="0">
      <selection activeCell="B10" sqref="B10"/>
    </sheetView>
  </sheetViews>
  <sheetFormatPr baseColWidth="10" defaultColWidth="0" defaultRowHeight="16.5" zeroHeight="1"/>
  <cols>
    <col min="1" max="1" width="2.7265625" style="346" customWidth="1"/>
    <col min="2" max="2" width="9.1796875" customWidth="1"/>
    <col min="3" max="3" width="22.26953125" customWidth="1"/>
    <col min="4" max="4" width="10.453125" customWidth="1"/>
    <col min="5" max="5" width="10.54296875" customWidth="1"/>
    <col min="6" max="6" width="15.1796875" customWidth="1"/>
    <col min="7" max="7" width="11.7265625" customWidth="1"/>
    <col min="8" max="8" width="3.1796875" customWidth="1"/>
    <col min="9" max="14" width="15.1796875" customWidth="1"/>
    <col min="15" max="15" width="2.7265625" customWidth="1"/>
    <col min="16" max="16384" width="11.453125" hidden="1"/>
  </cols>
  <sheetData>
    <row r="1" spans="1:20"/>
    <row r="2" spans="1:20" s="1" customFormat="1" ht="18" customHeight="1">
      <c r="A2" s="343"/>
      <c r="B2" s="876" t="str">
        <f>IF(Projektgrundlagen!B2="","",Projektgrundlagen!B2)</f>
        <v>Landschaftspflegerischer Begleitplan</v>
      </c>
      <c r="C2" s="876"/>
      <c r="D2" s="876"/>
      <c r="E2" s="876"/>
      <c r="F2" s="876"/>
      <c r="G2" s="876"/>
      <c r="H2" s="877"/>
      <c r="I2" s="290" t="str">
        <f>IF(Projektgrundlagen!F2="","",Projektgrundlagen!F2)</f>
        <v>VII.05.4-LBP</v>
      </c>
      <c r="J2" s="238" t="s">
        <v>124</v>
      </c>
      <c r="K2" s="238"/>
      <c r="L2" s="238"/>
      <c r="M2" s="347"/>
      <c r="N2" s="312"/>
      <c r="O2" s="878" t="s">
        <v>213</v>
      </c>
      <c r="R2" s="157" t="s">
        <v>111</v>
      </c>
    </row>
    <row r="3" spans="1:20" s="1" customFormat="1" ht="18">
      <c r="A3" s="343"/>
      <c r="B3" s="1019" t="s">
        <v>213</v>
      </c>
      <c r="C3" s="1019"/>
      <c r="D3" s="1019"/>
      <c r="E3" s="1019"/>
      <c r="F3" s="1019"/>
      <c r="G3" s="1019"/>
      <c r="H3" s="1020"/>
      <c r="I3" s="301" t="str">
        <f>IF(Projektgrundlagen!F3="","",Projektgrundlagen!F3)</f>
        <v>Vertragsnr.:</v>
      </c>
      <c r="J3" s="310" t="str">
        <f>IF(Projektgrundlagen!G3="","",Projektgrundlagen!G3)</f>
        <v/>
      </c>
      <c r="K3" s="297"/>
      <c r="L3" s="297"/>
      <c r="M3" s="313"/>
      <c r="N3" s="311"/>
      <c r="O3" s="878"/>
      <c r="R3" s="1" t="str">
        <f ca="1">MID(CELL("dateiname",A2),FIND("]",CELL("dateiname",A2))+1,255)</f>
        <v>F Honorarübersicht</v>
      </c>
    </row>
    <row r="4" spans="1:20" s="1" customFormat="1" ht="7.5" customHeight="1">
      <c r="A4" s="343"/>
      <c r="B4" s="285"/>
      <c r="C4" s="285"/>
      <c r="D4" s="285"/>
      <c r="E4" s="285"/>
      <c r="F4" s="285"/>
      <c r="G4" s="284"/>
      <c r="H4" s="284"/>
      <c r="I4" s="284"/>
      <c r="J4" s="296"/>
      <c r="K4" s="296"/>
      <c r="L4" s="286"/>
      <c r="M4" s="286"/>
      <c r="N4" s="292"/>
      <c r="O4" s="878"/>
    </row>
    <row r="5" spans="1:20" s="1" customFormat="1">
      <c r="A5" s="343"/>
      <c r="B5" s="880" t="str">
        <f>IF(Projektgrundlagen!B5="","",Projektgrundlagen!B5)</f>
        <v>Maßnahmennr:</v>
      </c>
      <c r="C5" s="881"/>
      <c r="D5" s="927" t="str">
        <f>IF(Projektgrundlagen!E5="","",Projektgrundlagen!E5)</f>
        <v/>
      </c>
      <c r="E5" s="927"/>
      <c r="F5" s="927"/>
      <c r="G5" s="927"/>
      <c r="H5" s="927"/>
      <c r="I5" s="293" t="str">
        <f>IF(Projektgrundlagen!F5="","",Projektgrundlagen!F5)</f>
        <v>Vergabenr.:</v>
      </c>
      <c r="J5" s="238" t="str">
        <f>IF(Projektgrundlagen!G5="","",Projektgrundlagen!G5)</f>
        <v/>
      </c>
      <c r="K5" s="314"/>
      <c r="L5" s="266"/>
      <c r="M5" s="265"/>
      <c r="N5" s="267"/>
      <c r="O5" s="878"/>
    </row>
    <row r="6" spans="1:20" s="1" customFormat="1">
      <c r="A6" s="343"/>
      <c r="B6" s="882" t="str">
        <f>IF(Projektgrundlagen!B6="","",Projektgrundlagen!B6)</f>
        <v>Bauherr:</v>
      </c>
      <c r="C6" s="883"/>
      <c r="D6" s="1056" t="str">
        <f>IF(Projektgrundlagen!E6="","",Projektgrundlagen!E6)</f>
        <v xml:space="preserve">Mittelfränkischen Eisenbahnbetriebs GmbH  </v>
      </c>
      <c r="E6" s="1056"/>
      <c r="F6" s="1056"/>
      <c r="G6" s="1056"/>
      <c r="H6" s="1056"/>
      <c r="I6" s="1056"/>
      <c r="J6" s="1056"/>
      <c r="K6" s="1056"/>
      <c r="L6" s="1056"/>
      <c r="M6" s="1056"/>
      <c r="N6" s="1057"/>
      <c r="O6" s="878"/>
    </row>
    <row r="7" spans="1:20" s="1" customFormat="1">
      <c r="A7" s="343"/>
      <c r="B7" s="884"/>
      <c r="C7" s="885"/>
      <c r="D7" s="1017" t="str">
        <f>IF(Projektgrundlagen!E7="","",Projektgrundlagen!E7)</f>
        <v>Reaktivierung der Bahnstrecke 5331 im Abschnitt Wilburgstetten - Dombühl für den SPNV</v>
      </c>
      <c r="E7" s="1017"/>
      <c r="F7" s="1017"/>
      <c r="G7" s="1017"/>
      <c r="H7" s="1017"/>
      <c r="I7" s="1017"/>
      <c r="J7" s="1017"/>
      <c r="K7" s="1017"/>
      <c r="L7" s="1017"/>
      <c r="M7" s="1017"/>
      <c r="N7" s="1018"/>
      <c r="O7" s="878"/>
      <c r="R7" s="1038" t="s">
        <v>78</v>
      </c>
      <c r="S7" s="1039"/>
      <c r="T7" s="1040"/>
    </row>
    <row r="8" spans="1:20" s="1" customFormat="1">
      <c r="A8" s="343"/>
      <c r="B8" s="851" t="s">
        <v>83</v>
      </c>
      <c r="C8" s="852"/>
      <c r="D8" s="1050" t="str">
        <f>IF(Projektgrundlagen!E8="","",Projektgrundlagen!E8)</f>
        <v/>
      </c>
      <c r="E8" s="1050"/>
      <c r="F8" s="1050"/>
      <c r="G8" s="1050"/>
      <c r="H8" s="1050"/>
      <c r="I8" s="1050"/>
      <c r="J8" s="1050"/>
      <c r="K8" s="1050"/>
      <c r="L8" s="1050"/>
      <c r="M8" s="1050"/>
      <c r="N8" s="1051"/>
      <c r="O8" s="878"/>
    </row>
    <row r="9" spans="1:20" s="1" customFormat="1" ht="16.5" customHeight="1">
      <c r="A9" s="343"/>
      <c r="B9" s="269"/>
      <c r="C9" s="288"/>
      <c r="D9" s="288"/>
      <c r="E9" s="288"/>
      <c r="F9" s="288"/>
      <c r="G9" s="288"/>
      <c r="H9" s="265"/>
      <c r="I9" s="265"/>
      <c r="J9" s="265"/>
      <c r="K9" s="265"/>
      <c r="L9" s="266"/>
      <c r="M9" s="265"/>
      <c r="N9" s="266"/>
      <c r="R9" s="130"/>
      <c r="S9" s="130"/>
      <c r="T9" s="130" t="s">
        <v>91</v>
      </c>
    </row>
    <row r="10" spans="1:20" s="1" customFormat="1" ht="30" customHeight="1">
      <c r="A10" s="346"/>
      <c r="B10" s="482" t="str">
        <f>"Honorarübersicht"</f>
        <v>Honorarübersicht</v>
      </c>
      <c r="C10" s="483"/>
      <c r="D10" s="483"/>
      <c r="E10" s="483"/>
      <c r="F10" s="483"/>
      <c r="G10" s="483"/>
      <c r="H10" s="483"/>
      <c r="I10" s="483"/>
      <c r="J10" s="483"/>
      <c r="K10" s="483"/>
      <c r="L10" s="483"/>
      <c r="M10" s="483"/>
      <c r="N10" s="483"/>
      <c r="O10"/>
      <c r="Q10" s="634"/>
      <c r="R10" s="131"/>
      <c r="S10" s="132"/>
      <c r="T10" s="133">
        <f>IF(AND('E Honorarberechnung'!O39,'E Honorarberechnung'!O40),"Minderung",IF(AND('E Honorarberechnung'!O39,'E Honorarberechnung'!O41),"Erhöhung",0))</f>
        <v>0</v>
      </c>
    </row>
    <row r="11" spans="1:20" s="1" customFormat="1" ht="9.65" customHeight="1">
      <c r="A11" s="346"/>
      <c r="B11" s="481"/>
      <c r="C11" s="366"/>
      <c r="D11" s="366"/>
      <c r="E11" s="366"/>
      <c r="F11" s="366"/>
      <c r="G11" s="366"/>
      <c r="H11" s="366"/>
      <c r="I11" s="366"/>
      <c r="J11" s="366"/>
      <c r="K11" s="366"/>
      <c r="L11" s="366"/>
      <c r="M11" s="366"/>
      <c r="N11" s="366"/>
      <c r="O11"/>
      <c r="R11" s="478"/>
      <c r="S11" s="479"/>
      <c r="T11" s="480"/>
    </row>
    <row r="12" spans="1:20" s="1" customFormat="1" ht="16.149999999999999" customHeight="1">
      <c r="A12" s="343"/>
      <c r="B12" s="148" t="s">
        <v>364</v>
      </c>
      <c r="C12" s="846" t="str">
        <f>IF('A Fläche'!I11,"nach Kostenrahmen",IF('A Fläche'!I12,'A Fläche'!D12,IF('A Fläche'!I13,'A Fläche'!D13,"")))</f>
        <v>nach Kostenschätzung</v>
      </c>
      <c r="D12" s="91"/>
      <c r="E12" s="44" t="s">
        <v>59</v>
      </c>
      <c r="F12" s="1041" t="s">
        <v>219</v>
      </c>
      <c r="G12" s="1042"/>
      <c r="H12" s="637">
        <f>'E Honorarberechnung'!I15</f>
        <v>2</v>
      </c>
      <c r="I12" s="49" t="str">
        <f>IF('E Honorarberechnung'!M14,"Basishonorar außerhalb der Honorartafel","Basishonorar der Honorartafel")</f>
        <v>Basishonorar der Honorartafel</v>
      </c>
      <c r="J12" s="91"/>
      <c r="K12" s="91"/>
      <c r="L12" s="48"/>
      <c r="M12" s="633" t="str">
        <f>IF(OR('E Honorarberechnung'!L27,'E Honorarberechnung'!L32),"mit Abweichung","ohne Abweichung")</f>
        <v>ohne Abweichung</v>
      </c>
      <c r="N12" s="44" t="s">
        <v>59</v>
      </c>
    </row>
    <row r="13" spans="1:20" s="1" customFormat="1" ht="15" customHeight="1">
      <c r="A13" s="343"/>
      <c r="B13" s="45" t="s">
        <v>630</v>
      </c>
      <c r="C13" s="92"/>
      <c r="D13" s="116" t="str">
        <f>IF('E Honorarberechnung'!M11,"Außerhalb Honorartafel!","")</f>
        <v/>
      </c>
      <c r="E13" s="836">
        <f>'E Honorarberechnung'!I14</f>
        <v>101.5</v>
      </c>
      <c r="F13" s="1043"/>
      <c r="G13" s="1044"/>
      <c r="H13" s="636"/>
      <c r="I13" s="45" t="s">
        <v>629</v>
      </c>
      <c r="J13" s="92"/>
      <c r="K13" s="92"/>
      <c r="L13" s="93"/>
      <c r="M13" s="92"/>
      <c r="N13" s="46">
        <f>'E Honorarberechnung'!J36</f>
        <v>34173.805</v>
      </c>
    </row>
    <row r="14" spans="1:20" s="1" customFormat="1" ht="29.25" customHeight="1">
      <c r="A14" s="343"/>
      <c r="B14" s="1048"/>
      <c r="C14" s="1049"/>
      <c r="D14" s="1045" t="s">
        <v>47</v>
      </c>
      <c r="E14" s="1046"/>
      <c r="F14" s="1046"/>
      <c r="G14" s="1046"/>
      <c r="H14" s="1047"/>
      <c r="I14" s="38" t="s">
        <v>48</v>
      </c>
      <c r="J14" s="38" t="s">
        <v>70</v>
      </c>
      <c r="K14" s="489" t="s">
        <v>49</v>
      </c>
      <c r="L14" s="1052" t="str">
        <f>'E Honorarberechnung'!D65</f>
        <v>Honorar Landschaftspflegerischer Begleitplan netto</v>
      </c>
      <c r="M14" s="47" t="s">
        <v>50</v>
      </c>
      <c r="N14" s="1052" t="str">
        <f>'E Honorarberechnung'!C68</f>
        <v>Honorar Landschaftspflegerischer Begleitplan brutto</v>
      </c>
    </row>
    <row r="15" spans="1:20" s="1" customFormat="1" ht="38.25" customHeight="1">
      <c r="A15" s="343"/>
      <c r="B15" s="1054" t="s">
        <v>218</v>
      </c>
      <c r="C15" s="1055"/>
      <c r="D15" s="2" t="s">
        <v>28</v>
      </c>
      <c r="E15" s="34" t="s">
        <v>51</v>
      </c>
      <c r="F15" s="34" t="str">
        <f>IF(R10&gt;0%,"Honorar für Wiederholung","Honorar")</f>
        <v>Honorar</v>
      </c>
      <c r="G15" s="1028" t="str">
        <f>IF(T10=0,"Keine Minderung bzw. Erhöhung",IF(T10="Minderung","Honorar gemindert (§ 7 HOAI)","Honorar erhöht (§ 7 HOAI)"))</f>
        <v>Keine Minderung bzw. Erhöhung</v>
      </c>
      <c r="H15" s="1029"/>
      <c r="I15" s="94" t="s">
        <v>52</v>
      </c>
      <c r="J15" s="681" t="s">
        <v>69</v>
      </c>
      <c r="K15" s="95"/>
      <c r="L15" s="1053"/>
      <c r="M15" s="73"/>
      <c r="N15" s="1053"/>
    </row>
    <row r="16" spans="1:20" s="1" customFormat="1" ht="12.75" customHeight="1">
      <c r="A16" s="343"/>
      <c r="B16" s="78"/>
      <c r="C16" s="36"/>
      <c r="D16" s="2" t="s">
        <v>152</v>
      </c>
      <c r="E16" s="2" t="s">
        <v>152</v>
      </c>
      <c r="F16" s="34" t="s">
        <v>59</v>
      </c>
      <c r="G16" s="1028" t="s">
        <v>59</v>
      </c>
      <c r="H16" s="1029"/>
      <c r="I16" s="34" t="s">
        <v>59</v>
      </c>
      <c r="J16" s="34" t="s">
        <v>59</v>
      </c>
      <c r="K16" s="72" t="s">
        <v>59</v>
      </c>
      <c r="L16" s="34" t="s">
        <v>59</v>
      </c>
      <c r="M16" s="34" t="s">
        <v>59</v>
      </c>
      <c r="N16" s="34" t="s">
        <v>59</v>
      </c>
    </row>
    <row r="17" spans="1:20" s="1" customFormat="1">
      <c r="A17" s="343"/>
      <c r="B17" s="830" t="str">
        <f>'StB-C1 Grundlstg mSt'!B16</f>
        <v>Grundleistungen für den LBP zur Entwurfsplanung</v>
      </c>
      <c r="C17" s="525"/>
      <c r="D17" s="831"/>
      <c r="E17" s="831"/>
      <c r="F17" s="831"/>
      <c r="G17" s="1030"/>
      <c r="H17" s="1031"/>
      <c r="I17" s="831"/>
      <c r="J17" s="831"/>
      <c r="K17" s="832"/>
      <c r="L17" s="831"/>
      <c r="M17" s="831"/>
      <c r="N17" s="833"/>
    </row>
    <row r="18" spans="1:20" s="1" customFormat="1">
      <c r="A18" s="343"/>
      <c r="B18" s="242" t="s">
        <v>169</v>
      </c>
      <c r="C18" s="243" t="s">
        <v>636</v>
      </c>
      <c r="D18" s="244">
        <f>'StB-C1 Grundlstg mSt'!I48+'StB-C2 Grundlstg oSt'!I46</f>
        <v>3</v>
      </c>
      <c r="E18" s="244">
        <f>'StB-C1 Grundlstg mSt'!J48+'StB-C2 Grundlstg oSt'!J46</f>
        <v>0</v>
      </c>
      <c r="F18" s="244">
        <f>IF('E Honorarberechnung'!$J$65=0,0,'E Honorarberechnung'!$J$36*E18/100)</f>
        <v>0</v>
      </c>
      <c r="G18" s="1026">
        <f>IF($T$10=0,0,IF($T$10="Minderung",F18*(1-'E Honorarberechnung'!$I$40/100),F18*(1+'E Honorarberechnung'!$I$41/100)))</f>
        <v>0</v>
      </c>
      <c r="H18" s="1027"/>
      <c r="I18" s="244"/>
      <c r="J18" s="244">
        <f>IF('E Honorarberechnung'!$O$55,G18+I18,0)</f>
        <v>0</v>
      </c>
      <c r="K18" s="487">
        <f>IF($J$31=0,0,IF(AND('E Honorarberechnung'!$O$55,'E Honorarberechnung'!$L$56,'E Honorarberechnung'!$O$56),'E Honorarberechnung'!$I$56*J18,IF(AND('E Honorarberechnung'!$O$55,'E Honorarberechnung'!$L$57,'E Honorarberechnung'!$O$57),'E Honorarberechnung'!$I$57/$J$31*J18,0)))</f>
        <v>0</v>
      </c>
      <c r="L18" s="244">
        <f>SUM(J18:K18)</f>
        <v>0</v>
      </c>
      <c r="M18" s="244">
        <f>+L18*'E Honorarberechnung'!$I$66</f>
        <v>0</v>
      </c>
      <c r="N18" s="245">
        <f>+L18+M18</f>
        <v>0</v>
      </c>
    </row>
    <row r="19" spans="1:20" s="1" customFormat="1">
      <c r="A19" s="343"/>
      <c r="B19" s="242" t="s">
        <v>195</v>
      </c>
      <c r="C19" s="243" t="s">
        <v>626</v>
      </c>
      <c r="D19" s="244">
        <f>'StB-C1 Grundlstg mSt'!I76+'StB-C2 Grundlstg oSt'!I74</f>
        <v>37</v>
      </c>
      <c r="E19" s="244">
        <f>'StB-C1 Grundlstg mSt'!J76+'StB-C2 Grundlstg oSt'!J74</f>
        <v>29</v>
      </c>
      <c r="F19" s="244">
        <f>IF('E Honorarberechnung'!$J$65=0,0,'E Honorarberechnung'!$J$36*E19/100)</f>
        <v>9910.4034499999998</v>
      </c>
      <c r="G19" s="1026">
        <f>IF($T$10=0,0,IF($T$10="Minderung",F19*(1-'E Honorarberechnung'!$I$40/100),F19*(1+'E Honorarberechnung'!$I$41/100)))</f>
        <v>0</v>
      </c>
      <c r="H19" s="1027"/>
      <c r="I19" s="244"/>
      <c r="J19" s="244">
        <f>IF('E Honorarberechnung'!$O$55,G19+I19,0)</f>
        <v>0</v>
      </c>
      <c r="K19" s="487">
        <f>IF($J$31=0,0,IF(AND('E Honorarberechnung'!$O$55,'E Honorarberechnung'!$L$56,'E Honorarberechnung'!$O$56),'E Honorarberechnung'!$I$56*J19,IF(AND('E Honorarberechnung'!$O$55,'E Honorarberechnung'!$L$57,'E Honorarberechnung'!$O$57),'E Honorarberechnung'!$I$57/$J$31*J19,0)))</f>
        <v>0</v>
      </c>
      <c r="L19" s="244">
        <f t="shared" ref="L19:L29" si="0">SUM(J19:K19)</f>
        <v>0</v>
      </c>
      <c r="M19" s="244">
        <f>+L19*'E Honorarberechnung'!$I$66</f>
        <v>0</v>
      </c>
      <c r="N19" s="245">
        <f t="shared" ref="N19:N29" si="1">+L19+M19</f>
        <v>0</v>
      </c>
    </row>
    <row r="20" spans="1:20" s="1" customFormat="1">
      <c r="A20" s="343"/>
      <c r="B20" s="242" t="s">
        <v>196</v>
      </c>
      <c r="C20" s="243" t="s">
        <v>627</v>
      </c>
      <c r="D20" s="244">
        <f>'StB-C1 Grundlstg mSt'!I120+'StB-C2 Grundlstg oSt'!I125</f>
        <v>50</v>
      </c>
      <c r="E20" s="244">
        <f>'StB-C1 Grundlstg mSt'!J120+'StB-C2 Grundlstg oSt'!J125</f>
        <v>50</v>
      </c>
      <c r="F20" s="244">
        <f>IF('E Honorarberechnung'!$J$65=0,0,'E Honorarberechnung'!$J$36*E20/100)</f>
        <v>17086.9025</v>
      </c>
      <c r="G20" s="1026">
        <f>IF($T$10=0,0,IF($T$10="Minderung",F20*(1-'E Honorarberechnung'!$I$40/100),F20*(1+'E Honorarberechnung'!$I$41/100)))</f>
        <v>0</v>
      </c>
      <c r="H20" s="1027"/>
      <c r="I20" s="244"/>
      <c r="J20" s="244">
        <f>IF('E Honorarberechnung'!$O$55,G20+I20,0)</f>
        <v>0</v>
      </c>
      <c r="K20" s="487">
        <f>IF($J$31=0,0,IF(AND('E Honorarberechnung'!$O$55,'E Honorarberechnung'!$L$56,'E Honorarberechnung'!$O$56),'E Honorarberechnung'!$I$56*J20,IF(AND('E Honorarberechnung'!$O$55,'E Honorarberechnung'!$L$57,'E Honorarberechnung'!$O$57),'E Honorarberechnung'!$I$57/$J$31*J20,0)))</f>
        <v>0</v>
      </c>
      <c r="L20" s="244">
        <f t="shared" si="0"/>
        <v>0</v>
      </c>
      <c r="M20" s="244">
        <f>+L20*'E Honorarberechnung'!$I$66</f>
        <v>0</v>
      </c>
      <c r="N20" s="245">
        <f t="shared" si="1"/>
        <v>0</v>
      </c>
    </row>
    <row r="21" spans="1:20" s="1" customFormat="1">
      <c r="A21" s="343"/>
      <c r="B21" s="242" t="s">
        <v>197</v>
      </c>
      <c r="C21" s="243" t="s">
        <v>628</v>
      </c>
      <c r="D21" s="244">
        <f>'StB-C1 Grundlstg mSt'!I135+'StB-C2 Grundlstg oSt'!I140</f>
        <v>10</v>
      </c>
      <c r="E21" s="244">
        <f>'StB-C1 Grundlstg mSt'!J135+'StB-C2 Grundlstg oSt'!J140</f>
        <v>10</v>
      </c>
      <c r="F21" s="244">
        <f>IF('E Honorarberechnung'!$J$65=0,0,'E Honorarberechnung'!$J$36*E21/100)</f>
        <v>3417.3804999999998</v>
      </c>
      <c r="G21" s="1026">
        <f>IF($T$10=0,0,IF($T$10="Minderung",F21*(1-'E Honorarberechnung'!$I$40/100),F21*(1+'E Honorarberechnung'!$I$41/100)))</f>
        <v>0</v>
      </c>
      <c r="H21" s="1027"/>
      <c r="I21" s="244"/>
      <c r="J21" s="244">
        <f>IF('E Honorarberechnung'!$O$55,G21+I21,0)</f>
        <v>0</v>
      </c>
      <c r="K21" s="487">
        <f>IF($J$31=0,0,IF(AND('E Honorarberechnung'!$O$55,'E Honorarberechnung'!$L$56,'E Honorarberechnung'!$O$56),'E Honorarberechnung'!$I$56*J21,IF(AND('E Honorarberechnung'!$O$55,'E Honorarberechnung'!$L$57,'E Honorarberechnung'!$O$57),'E Honorarberechnung'!$I$57/$J$31*J21,0)))</f>
        <v>0</v>
      </c>
      <c r="L21" s="244">
        <f t="shared" si="0"/>
        <v>0</v>
      </c>
      <c r="M21" s="244">
        <f>+L21*'E Honorarberechnung'!$I$66</f>
        <v>0</v>
      </c>
      <c r="N21" s="245">
        <f t="shared" si="1"/>
        <v>0</v>
      </c>
    </row>
    <row r="22" spans="1:20" s="1" customFormat="1">
      <c r="A22" s="343"/>
      <c r="B22" s="242" t="str">
        <f>'StB-C1 Grundlstg mSt'!B139</f>
        <v>Grundleistungen für den LBP zur Genehmigungsplanung</v>
      </c>
      <c r="C22" s="243"/>
      <c r="D22" s="244"/>
      <c r="E22" s="244"/>
      <c r="F22" s="244"/>
      <c r="G22" s="1026"/>
      <c r="H22" s="1027"/>
      <c r="I22" s="244"/>
      <c r="J22" s="244"/>
      <c r="K22" s="487"/>
      <c r="L22" s="244"/>
      <c r="M22" s="244"/>
      <c r="N22" s="245"/>
    </row>
    <row r="23" spans="1:20" s="1" customFormat="1">
      <c r="A23" s="343"/>
      <c r="B23" s="242" t="s">
        <v>196</v>
      </c>
      <c r="C23" s="243" t="s">
        <v>627</v>
      </c>
      <c r="D23" s="244">
        <f>'StB-C1 Grundlstg mSt'!I166</f>
        <v>0</v>
      </c>
      <c r="E23" s="244">
        <f>'StB-C1 Grundlstg mSt'!J166</f>
        <v>0</v>
      </c>
      <c r="F23" s="244">
        <f>IF('E Honorarberechnung'!$J$65=0,0,'E Honorarberechnung'!$J$36*E23/100)</f>
        <v>0</v>
      </c>
      <c r="G23" s="1026">
        <f>IF($T$10=0,0,IF($T$10="Minderung",F23*(1-'E Honorarberechnung'!$I$40/100),F23*(1+'E Honorarberechnung'!$I$41/100)))</f>
        <v>0</v>
      </c>
      <c r="H23" s="1027"/>
      <c r="I23" s="244"/>
      <c r="J23" s="244">
        <f>IF('E Honorarberechnung'!$O$55,G23+I23,0)</f>
        <v>0</v>
      </c>
      <c r="K23" s="487">
        <f>IF($J$31=0,0,IF(AND('E Honorarberechnung'!$O$55,'E Honorarberechnung'!$L$56,'E Honorarberechnung'!$O$56),'E Honorarberechnung'!$I$56*J23,IF(AND('E Honorarberechnung'!$O$55,'E Honorarberechnung'!$L$57,'E Honorarberechnung'!$O$57),'E Honorarberechnung'!$I$57/$J$31*J23,0)))</f>
        <v>0</v>
      </c>
      <c r="L23" s="244">
        <f t="shared" si="0"/>
        <v>0</v>
      </c>
      <c r="M23" s="244">
        <f>+L23*'E Honorarberechnung'!$I$66</f>
        <v>0</v>
      </c>
      <c r="N23" s="245">
        <f t="shared" si="1"/>
        <v>0</v>
      </c>
    </row>
    <row r="24" spans="1:20" s="1" customFormat="1">
      <c r="A24" s="343"/>
      <c r="B24" s="242" t="s">
        <v>197</v>
      </c>
      <c r="C24" s="243" t="s">
        <v>628</v>
      </c>
      <c r="D24" s="244">
        <f>'StB-C1 Grundlstg mSt'!I172</f>
        <v>0</v>
      </c>
      <c r="E24" s="244">
        <f>'StB-C1 Grundlstg mSt'!J172</f>
        <v>0</v>
      </c>
      <c r="F24" s="244">
        <f>IF('E Honorarberechnung'!$J$65=0,0,'E Honorarberechnung'!$J$36*E24/100)</f>
        <v>0</v>
      </c>
      <c r="G24" s="1026">
        <f>IF($T$10=0,0,IF($T$10="Minderung",F24*(1-'E Honorarberechnung'!$I$40/100),F24*(1+'E Honorarberechnung'!$I$41/100)))</f>
        <v>0</v>
      </c>
      <c r="H24" s="1027"/>
      <c r="I24" s="244"/>
      <c r="J24" s="244">
        <f>IF('E Honorarberechnung'!$O$55,G24+I24,0)</f>
        <v>0</v>
      </c>
      <c r="K24" s="487">
        <f>IF($J$31=0,0,IF(AND('E Honorarberechnung'!$O$55,'E Honorarberechnung'!$L$56,'E Honorarberechnung'!$O$56),'E Honorarberechnung'!$I$56*J24,IF(AND('E Honorarberechnung'!$O$55,'E Honorarberechnung'!$L$57,'E Honorarberechnung'!$O$57),'E Honorarberechnung'!$I$57/$J$31*J24,0)))</f>
        <v>0</v>
      </c>
      <c r="L24" s="244">
        <f t="shared" si="0"/>
        <v>0</v>
      </c>
      <c r="M24" s="244">
        <f>+L24*'E Honorarberechnung'!$I$66</f>
        <v>0</v>
      </c>
      <c r="N24" s="245">
        <f t="shared" si="1"/>
        <v>0</v>
      </c>
    </row>
    <row r="25" spans="1:20" s="1" customFormat="1">
      <c r="A25" s="343"/>
      <c r="B25" s="242" t="s">
        <v>48</v>
      </c>
      <c r="C25" s="243"/>
      <c r="D25" s="244"/>
      <c r="E25" s="244"/>
      <c r="F25" s="244"/>
      <c r="G25" s="1026"/>
      <c r="H25" s="1027"/>
      <c r="I25" s="244"/>
      <c r="J25" s="244"/>
      <c r="K25" s="487"/>
      <c r="L25" s="244"/>
      <c r="M25" s="244"/>
      <c r="N25" s="245"/>
    </row>
    <row r="26" spans="1:20" s="1" customFormat="1">
      <c r="A26" s="343"/>
      <c r="B26" s="243" t="s">
        <v>634</v>
      </c>
      <c r="C26" s="243"/>
      <c r="D26" s="834"/>
      <c r="E26" s="834"/>
      <c r="F26" s="834"/>
      <c r="G26" s="1032"/>
      <c r="H26" s="1033"/>
      <c r="I26" s="244">
        <f>IF('E Honorarberechnung'!Q77="",0,'E Honorarberechnung'!Q77)</f>
        <v>0</v>
      </c>
      <c r="J26" s="244">
        <f>IF('E Honorarberechnung'!$O$55,H26+I26,0)</f>
        <v>0</v>
      </c>
      <c r="K26" s="487">
        <f>IF($J$31=0,0,IF(AND('E Honorarberechnung'!$O$55,'E Honorarberechnung'!$L$56,'E Honorarberechnung'!$O$56),'E Honorarberechnung'!$I$56*J26,IF(AND('E Honorarberechnung'!$O$55,'E Honorarberechnung'!$L$57,'E Honorarberechnung'!$O$57),'E Honorarberechnung'!$I$57/$J$31*J26,0)))</f>
        <v>0</v>
      </c>
      <c r="L26" s="244">
        <f>SUM(J26:K26)</f>
        <v>0</v>
      </c>
      <c r="M26" s="244">
        <f>+L26*'E Honorarberechnung'!$I$66</f>
        <v>0</v>
      </c>
      <c r="N26" s="245">
        <f>+L26+M26</f>
        <v>0</v>
      </c>
      <c r="R26"/>
      <c r="S26"/>
      <c r="T26"/>
    </row>
    <row r="27" spans="1:20" s="1" customFormat="1">
      <c r="A27" s="343"/>
      <c r="B27" s="243" t="s">
        <v>635</v>
      </c>
      <c r="C27" s="243"/>
      <c r="D27" s="834"/>
      <c r="E27" s="834"/>
      <c r="F27" s="834"/>
      <c r="G27" s="1032"/>
      <c r="H27" s="1033"/>
      <c r="I27" s="244">
        <f>IF('E Honorarberechnung'!Q78="",0,'E Honorarberechnung'!Q78)</f>
        <v>0</v>
      </c>
      <c r="J27" s="244">
        <f>IF('E Honorarberechnung'!$O$55,H27+I27,0)</f>
        <v>0</v>
      </c>
      <c r="K27" s="487">
        <f>IF($J$31=0,0,IF(AND('E Honorarberechnung'!$O$55,'E Honorarberechnung'!$L$56,'E Honorarberechnung'!$O$56),'E Honorarberechnung'!$I$56*J27,IF(AND('E Honorarberechnung'!$O$55,'E Honorarberechnung'!$L$57,'E Honorarberechnung'!$O$57),'E Honorarberechnung'!$I$57/$J$31*J27,0)))</f>
        <v>0</v>
      </c>
      <c r="L27" s="244">
        <f t="shared" si="0"/>
        <v>0</v>
      </c>
      <c r="M27" s="244">
        <f>+L27*'E Honorarberechnung'!$I$66</f>
        <v>0</v>
      </c>
      <c r="N27" s="245">
        <f t="shared" si="1"/>
        <v>0</v>
      </c>
    </row>
    <row r="28" spans="1:20" s="1" customFormat="1">
      <c r="A28" s="343"/>
      <c r="B28" s="243" t="s">
        <v>631</v>
      </c>
      <c r="C28" s="243"/>
      <c r="D28" s="834"/>
      <c r="E28" s="834"/>
      <c r="F28" s="834"/>
      <c r="G28" s="1032"/>
      <c r="H28" s="1033"/>
      <c r="I28" s="244">
        <f>IF('E Honorarberechnung'!Q79="",0,'E Honorarberechnung'!Q79)</f>
        <v>0</v>
      </c>
      <c r="J28" s="244">
        <f>IF('E Honorarberechnung'!$O$55,H28+I28,0)</f>
        <v>0</v>
      </c>
      <c r="K28" s="487">
        <f>IF($J$31=0,0,IF(AND('E Honorarberechnung'!$O$55,'E Honorarberechnung'!$L$56,'E Honorarberechnung'!$O$56),'E Honorarberechnung'!$I$56*J28,IF(AND('E Honorarberechnung'!$O$55,'E Honorarberechnung'!$L$57,'E Honorarberechnung'!$O$57),'E Honorarberechnung'!$I$57/$J$31*J28,0)))</f>
        <v>0</v>
      </c>
      <c r="L28" s="244">
        <f t="shared" si="0"/>
        <v>0</v>
      </c>
      <c r="M28" s="244">
        <f>+L28*'E Honorarberechnung'!$I$66</f>
        <v>0</v>
      </c>
      <c r="N28" s="245">
        <f t="shared" si="1"/>
        <v>0</v>
      </c>
    </row>
    <row r="29" spans="1:20" s="1" customFormat="1">
      <c r="A29" s="343"/>
      <c r="B29" s="246" t="s">
        <v>632</v>
      </c>
      <c r="C29" s="246"/>
      <c r="D29" s="835"/>
      <c r="E29" s="835"/>
      <c r="F29" s="835"/>
      <c r="G29" s="1034"/>
      <c r="H29" s="1035"/>
      <c r="I29" s="247">
        <f>IF('E Honorarberechnung'!Q80="",0,'E Honorarberechnung'!Q80)</f>
        <v>0</v>
      </c>
      <c r="J29" s="247">
        <f>IF('E Honorarberechnung'!$O$55,H29+I29,0)</f>
        <v>0</v>
      </c>
      <c r="K29" s="488">
        <f>IF($J$31=0,0,IF(AND('E Honorarberechnung'!$O$55,'E Honorarberechnung'!$L$56,'E Honorarberechnung'!$O$56),'E Honorarberechnung'!$I$56*J29,IF(AND('E Honorarberechnung'!$O$55,'E Honorarberechnung'!$L$57,'E Honorarberechnung'!$O$57),'E Honorarberechnung'!$I$57/$J$31*J29,0)))</f>
        <v>0</v>
      </c>
      <c r="L29" s="247">
        <f t="shared" si="0"/>
        <v>0</v>
      </c>
      <c r="M29" s="247">
        <f>+L29*'E Honorarberechnung'!$I$66</f>
        <v>0</v>
      </c>
      <c r="N29" s="335">
        <f t="shared" si="1"/>
        <v>0</v>
      </c>
    </row>
    <row r="30" spans="1:20" s="111" customFormat="1" ht="17" thickBot="1">
      <c r="A30" s="399"/>
      <c r="B30" s="82"/>
      <c r="C30" s="82"/>
      <c r="D30" s="82"/>
      <c r="E30" s="82"/>
      <c r="F30" s="82"/>
      <c r="G30" s="82"/>
      <c r="H30" s="82"/>
      <c r="I30" s="82"/>
      <c r="J30" s="263"/>
      <c r="K30" s="107"/>
      <c r="L30" s="110"/>
    </row>
    <row r="31" spans="1:20" s="20" customFormat="1" ht="26.5" customHeight="1" thickBot="1">
      <c r="A31" s="345"/>
      <c r="B31" s="364" t="s">
        <v>44</v>
      </c>
      <c r="C31" s="611"/>
      <c r="D31" s="612">
        <f>SUM(D18:D29)</f>
        <v>100</v>
      </c>
      <c r="E31" s="612">
        <f>SUM(E18:E29)</f>
        <v>89</v>
      </c>
      <c r="F31" s="613">
        <f>SUM(F18:F29)</f>
        <v>30414.686450000001</v>
      </c>
      <c r="G31" s="1036">
        <f t="shared" ref="G31:N31" si="2">SUM(G18:G29)</f>
        <v>0</v>
      </c>
      <c r="H31" s="1037"/>
      <c r="I31" s="614">
        <f t="shared" si="2"/>
        <v>0</v>
      </c>
      <c r="J31" s="613">
        <f>SUM(J18:J29)</f>
        <v>0</v>
      </c>
      <c r="K31" s="614">
        <f t="shared" si="2"/>
        <v>0</v>
      </c>
      <c r="L31" s="614">
        <f t="shared" si="2"/>
        <v>0</v>
      </c>
      <c r="M31" s="615">
        <f t="shared" si="2"/>
        <v>0</v>
      </c>
      <c r="N31" s="563">
        <f t="shared" si="2"/>
        <v>0</v>
      </c>
    </row>
    <row r="32" spans="1:20" s="1" customFormat="1" ht="15" customHeight="1">
      <c r="A32" s="343"/>
      <c r="I32" s="10"/>
    </row>
    <row r="33"/>
    <row r="34"/>
    <row r="35"/>
    <row r="36"/>
    <row r="37"/>
  </sheetData>
  <sheetProtection sheet="1" formatRows="0"/>
  <mergeCells count="34">
    <mergeCell ref="B5:C5"/>
    <mergeCell ref="O2:O8"/>
    <mergeCell ref="B6:C6"/>
    <mergeCell ref="B7:C7"/>
    <mergeCell ref="B15:C15"/>
    <mergeCell ref="D5:H5"/>
    <mergeCell ref="D6:N6"/>
    <mergeCell ref="B2:H2"/>
    <mergeCell ref="B3:H3"/>
    <mergeCell ref="R7:T7"/>
    <mergeCell ref="F12:G13"/>
    <mergeCell ref="D14:H14"/>
    <mergeCell ref="B14:C14"/>
    <mergeCell ref="D8:N8"/>
    <mergeCell ref="D7:N7"/>
    <mergeCell ref="B8:C8"/>
    <mergeCell ref="L14:L15"/>
    <mergeCell ref="N14:N15"/>
    <mergeCell ref="G15:H15"/>
    <mergeCell ref="G26:H26"/>
    <mergeCell ref="G27:H27"/>
    <mergeCell ref="G28:H28"/>
    <mergeCell ref="G29:H29"/>
    <mergeCell ref="G31:H31"/>
    <mergeCell ref="G16:H16"/>
    <mergeCell ref="G17:H17"/>
    <mergeCell ref="G18:H18"/>
    <mergeCell ref="G19:H19"/>
    <mergeCell ref="G20:H20"/>
    <mergeCell ref="G21:H21"/>
    <mergeCell ref="G22:H22"/>
    <mergeCell ref="G23:H23"/>
    <mergeCell ref="G24:H24"/>
    <mergeCell ref="G25:H25"/>
  </mergeCells>
  <pageMargins left="0.39370078740157483" right="0.19685039370078741" top="0.39370078740157483" bottom="0.47244094488188981" header="0.31496062992125984" footer="0.31496062992125984"/>
  <pageSetup paperSize="9" scale="80" fitToHeight="0" orientation="landscape" r:id="rId1"/>
  <headerFooter scaleWithDoc="0">
    <oddFooter>&amp;L&amp;8©  VHF Bayern - Stand Januar 2024&amp;R&amp;P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3">
    <tabColor theme="0" tint="-0.14999847407452621"/>
    <pageSetUpPr fitToPage="1"/>
  </sheetPr>
  <dimension ref="A1:M54"/>
  <sheetViews>
    <sheetView showGridLines="0" topLeftCell="A10" zoomScaleNormal="100" zoomScaleSheetLayoutView="115" zoomScalePageLayoutView="50" workbookViewId="0">
      <selection activeCell="B11" sqref="B11"/>
    </sheetView>
  </sheetViews>
  <sheetFormatPr baseColWidth="10" defaultColWidth="0" defaultRowHeight="16.5" zeroHeight="1"/>
  <cols>
    <col min="1" max="1" width="5.7265625" style="346" customWidth="1"/>
    <col min="2" max="2" width="10.7265625" customWidth="1"/>
    <col min="3" max="3" width="12" customWidth="1"/>
    <col min="4" max="4" width="7.54296875" customWidth="1"/>
    <col min="5" max="5" width="19" customWidth="1"/>
    <col min="6" max="6" width="5.7265625" customWidth="1"/>
    <col min="7" max="7" width="19" customWidth="1"/>
    <col min="8" max="8" width="10.54296875" customWidth="1"/>
    <col min="9" max="9" width="19" customWidth="1"/>
    <col min="10" max="10" width="2.7265625" customWidth="1"/>
    <col min="11" max="11" width="11.453125" style="128" hidden="1" customWidth="1"/>
    <col min="12" max="16384" width="11.453125" hidden="1"/>
  </cols>
  <sheetData>
    <row r="1" spans="1:13"/>
    <row r="2" spans="1:13" s="1" customFormat="1" ht="18">
      <c r="A2" s="343"/>
      <c r="B2" s="876" t="str">
        <f>IF(Projektgrundlagen!B2="","",Projektgrundlagen!B2)</f>
        <v>Landschaftspflegerischer Begleitplan</v>
      </c>
      <c r="C2" s="876"/>
      <c r="D2" s="876"/>
      <c r="E2" s="876"/>
      <c r="F2" s="877"/>
      <c r="G2" s="290" t="str">
        <f>IF(Projektgrundlagen!F2="","",Projektgrundlagen!F2)</f>
        <v>VII.05.4-LBP</v>
      </c>
      <c r="H2" s="919" t="s">
        <v>136</v>
      </c>
      <c r="I2" s="920"/>
      <c r="J2" s="1074" t="s">
        <v>120</v>
      </c>
      <c r="K2" s="279" t="s">
        <v>39</v>
      </c>
      <c r="M2" s="157" t="s">
        <v>111</v>
      </c>
    </row>
    <row r="3" spans="1:13" s="1" customFormat="1" ht="15" customHeight="1">
      <c r="A3" s="343"/>
      <c r="B3" s="1019" t="s">
        <v>120</v>
      </c>
      <c r="C3" s="1019"/>
      <c r="D3" s="1019"/>
      <c r="E3" s="1019"/>
      <c r="F3" s="1020"/>
      <c r="G3" s="301" t="str">
        <f>IF(Projektgrundlagen!F3="","",Projektgrundlagen!F3)</f>
        <v>Vertragsnr.:</v>
      </c>
      <c r="H3" s="904" t="str">
        <f>IF(Projektgrundlagen!G3="","",Projektgrundlagen!G3)</f>
        <v/>
      </c>
      <c r="I3" s="905"/>
      <c r="J3" s="1074"/>
      <c r="K3" s="81"/>
      <c r="M3" s="1" t="str">
        <f ca="1">MID(CELL("dateiname",A2),FIND("]",CELL("dateiname",A2))+1,255)</f>
        <v>G Honorarabrechnung</v>
      </c>
    </row>
    <row r="4" spans="1:13" s="1" customFormat="1" ht="7.5" customHeight="1">
      <c r="A4" s="343"/>
      <c r="B4" s="285"/>
      <c r="C4" s="285"/>
      <c r="D4" s="285"/>
      <c r="E4" s="285"/>
      <c r="F4" s="285"/>
      <c r="G4" s="284"/>
      <c r="H4" s="284"/>
      <c r="I4" s="284"/>
      <c r="J4" s="1074"/>
      <c r="K4" s="81"/>
    </row>
    <row r="5" spans="1:13" s="1" customFormat="1" ht="15" customHeight="1">
      <c r="A5" s="343"/>
      <c r="B5" s="925" t="str">
        <f>IF(Projektgrundlagen!B5="","",Projektgrundlagen!B5)</f>
        <v>Maßnahmennr:</v>
      </c>
      <c r="C5" s="926"/>
      <c r="D5" s="927" t="str">
        <f>IF(Projektgrundlagen!E5="","",Projektgrundlagen!E5)</f>
        <v/>
      </c>
      <c r="E5" s="927"/>
      <c r="F5" s="927"/>
      <c r="G5" s="293" t="str">
        <f>IF(Projektgrundlagen!F5="","",Projektgrundlagen!F5)</f>
        <v>Vergabenr.:</v>
      </c>
      <c r="H5" s="921" t="str">
        <f>IF(Projektgrundlagen!G5="","",Projektgrundlagen!G5)</f>
        <v/>
      </c>
      <c r="I5" s="922"/>
      <c r="J5" s="1074"/>
      <c r="K5" s="81"/>
    </row>
    <row r="6" spans="1:13" s="1" customFormat="1" ht="15" customHeight="1">
      <c r="A6" s="343"/>
      <c r="B6" s="884" t="str">
        <f>IF(Projektgrundlagen!B6="","",Projektgrundlagen!B6)</f>
        <v>Bauherr:</v>
      </c>
      <c r="C6" s="885"/>
      <c r="D6" s="923" t="str">
        <f>IF(Projektgrundlagen!E6="","",Projektgrundlagen!E6)</f>
        <v xml:space="preserve">Mittelfränkischen Eisenbahnbetriebs GmbH  </v>
      </c>
      <c r="E6" s="923"/>
      <c r="F6" s="923"/>
      <c r="G6" s="923"/>
      <c r="H6" s="923"/>
      <c r="I6" s="924"/>
      <c r="J6" s="1074"/>
      <c r="K6" s="81"/>
    </row>
    <row r="7" spans="1:13" s="1" customFormat="1" ht="15" customHeight="1">
      <c r="A7" s="343"/>
      <c r="B7" s="884"/>
      <c r="C7" s="885"/>
      <c r="D7" s="908" t="str">
        <f>IF(Projektgrundlagen!E7="","",Projektgrundlagen!E7)</f>
        <v>Reaktivierung der Bahnstrecke 5331 im Abschnitt Wilburgstetten - Dombühl für den SPNV</v>
      </c>
      <c r="E7" s="908"/>
      <c r="F7" s="908"/>
      <c r="G7" s="908"/>
      <c r="H7" s="908"/>
      <c r="I7" s="909"/>
      <c r="J7" s="1074"/>
      <c r="K7" s="81"/>
    </row>
    <row r="8" spans="1:13" s="1" customFormat="1" ht="15" customHeight="1">
      <c r="A8" s="343"/>
      <c r="B8" s="851" t="s">
        <v>83</v>
      </c>
      <c r="C8" s="852"/>
      <c r="D8" s="904" t="str">
        <f>IF(Projektgrundlagen!E8="","",Projektgrundlagen!E8)</f>
        <v/>
      </c>
      <c r="E8" s="904"/>
      <c r="F8" s="904"/>
      <c r="G8" s="904"/>
      <c r="H8" s="904"/>
      <c r="I8" s="905"/>
      <c r="J8" s="1074"/>
      <c r="K8" s="81"/>
    </row>
    <row r="9" spans="1:13" s="1" customFormat="1">
      <c r="A9" s="343"/>
      <c r="B9" s="269"/>
      <c r="C9" s="288"/>
      <c r="D9" s="288"/>
      <c r="E9" s="288"/>
      <c r="F9" s="265"/>
      <c r="G9" s="266"/>
      <c r="H9" s="265"/>
      <c r="I9" s="266"/>
      <c r="K9" s="81"/>
    </row>
    <row r="10" spans="1:13" s="1" customFormat="1" ht="22.5" customHeight="1">
      <c r="A10" s="343"/>
      <c r="B10" s="585" t="str">
        <f>"Honorarabrechnung "</f>
        <v xml:space="preserve">Honorarabrechnung </v>
      </c>
      <c r="C10" s="483"/>
      <c r="D10" s="483"/>
      <c r="E10" s="483"/>
      <c r="F10" s="483"/>
      <c r="G10" s="483"/>
      <c r="H10" s="483"/>
      <c r="I10" s="483"/>
      <c r="K10" s="81"/>
    </row>
    <row r="11" spans="1:13" s="1" customFormat="1" ht="7.15" customHeight="1">
      <c r="A11" s="343"/>
      <c r="B11" s="481"/>
      <c r="C11" s="366"/>
      <c r="D11" s="366"/>
      <c r="E11" s="366"/>
      <c r="F11" s="366"/>
      <c r="G11" s="366"/>
      <c r="H11" s="366"/>
      <c r="I11" s="366"/>
      <c r="K11" s="81"/>
    </row>
    <row r="12" spans="1:13">
      <c r="B12" s="1089" t="s">
        <v>170</v>
      </c>
      <c r="C12" s="1090"/>
      <c r="D12" s="1061"/>
      <c r="E12" s="1061"/>
      <c r="F12" s="549"/>
      <c r="G12" s="549"/>
      <c r="H12" s="549"/>
      <c r="I12" s="550"/>
    </row>
    <row r="13" spans="1:13" s="1" customFormat="1" ht="15" customHeight="1">
      <c r="A13" s="343"/>
      <c r="B13" s="148" t="s">
        <v>58</v>
      </c>
      <c r="C13" s="91"/>
      <c r="D13" s="149"/>
      <c r="E13" s="44" t="s">
        <v>59</v>
      </c>
      <c r="F13" s="49" t="s">
        <v>149</v>
      </c>
      <c r="G13" s="48"/>
      <c r="H13" s="91"/>
      <c r="I13" s="44"/>
      <c r="K13" s="81"/>
    </row>
    <row r="14" spans="1:13" s="1" customFormat="1" ht="15" customHeight="1">
      <c r="A14" s="343"/>
      <c r="B14" s="45" t="s">
        <v>309</v>
      </c>
      <c r="C14" s="92"/>
      <c r="D14" s="551"/>
      <c r="E14" s="46">
        <f>'F Honorarübersicht'!E13:E13</f>
        <v>101.5</v>
      </c>
      <c r="F14" s="369" t="s">
        <v>262</v>
      </c>
      <c r="G14" s="639"/>
      <c r="H14" s="1091"/>
      <c r="I14" s="1092"/>
      <c r="K14" s="81"/>
    </row>
    <row r="15" spans="1:13" s="1" customFormat="1" ht="29.25" customHeight="1">
      <c r="A15" s="343"/>
      <c r="B15" s="1062" t="s">
        <v>252</v>
      </c>
      <c r="C15" s="1063"/>
      <c r="D15" s="1064"/>
      <c r="E15" s="588" t="s">
        <v>170</v>
      </c>
      <c r="F15" s="1085" t="s">
        <v>151</v>
      </c>
      <c r="G15" s="1086"/>
      <c r="H15" s="1085" t="s">
        <v>269</v>
      </c>
      <c r="I15" s="1086"/>
      <c r="K15" s="81"/>
    </row>
    <row r="16" spans="1:13" s="1" customFormat="1" ht="45" customHeight="1">
      <c r="A16" s="343"/>
      <c r="B16" s="552"/>
      <c r="C16" s="589"/>
      <c r="D16" s="594"/>
      <c r="E16" s="680" t="str">
        <f>'F Honorarübersicht'!N14</f>
        <v>Honorar Landschaftspflegerischer Begleitplan brutto</v>
      </c>
      <c r="F16" s="553" t="s">
        <v>150</v>
      </c>
      <c r="G16" s="554" t="str">
        <f>IF('E Honorarberechnung'!I66&lt;=0," anteiliges Honorar        netto"," anteiliges Honorar        brutto")</f>
        <v xml:space="preserve"> anteiliges Honorar        brutto</v>
      </c>
      <c r="H16" s="554" t="s">
        <v>220</v>
      </c>
      <c r="I16" s="554" t="str">
        <f>IF('E Honorarberechnung'!I66&lt;=0," geprüftes Honorar        netto"," geprüftes Honorar        brutto")</f>
        <v xml:space="preserve"> geprüftes Honorar        brutto</v>
      </c>
      <c r="K16" s="81"/>
    </row>
    <row r="17" spans="1:12" s="1" customFormat="1" ht="12.75" customHeight="1">
      <c r="A17" s="343"/>
      <c r="B17" s="555"/>
      <c r="C17" s="590"/>
      <c r="D17" s="593"/>
      <c r="E17" s="556" t="s">
        <v>59</v>
      </c>
      <c r="F17" s="554"/>
      <c r="G17" s="554" t="s">
        <v>59</v>
      </c>
      <c r="H17" s="554" t="s">
        <v>198</v>
      </c>
      <c r="I17" s="554" t="s">
        <v>59</v>
      </c>
      <c r="K17" s="81"/>
    </row>
    <row r="18" spans="1:12" s="1" customFormat="1" ht="15" customHeight="1">
      <c r="A18" s="343"/>
      <c r="B18" s="1071" t="str">
        <f>'F Honorarübersicht'!B17</f>
        <v>Grundleistungen für den LBP zur Entwurfsplanung</v>
      </c>
      <c r="C18" s="1072"/>
      <c r="D18" s="1072"/>
      <c r="E18" s="1073"/>
      <c r="F18" s="837"/>
      <c r="G18" s="837">
        <f>IF(K18,E18,"")</f>
        <v>0</v>
      </c>
      <c r="H18" s="838"/>
      <c r="I18" s="839" t="str">
        <f>IFERROR(IF(OR(H18="",H18&gt;100%,H18&lt;0),"",G18*H18),"")</f>
        <v/>
      </c>
      <c r="K18" s="81" t="b">
        <v>1</v>
      </c>
    </row>
    <row r="19" spans="1:12" s="1" customFormat="1" ht="15" customHeight="1">
      <c r="A19" s="343"/>
      <c r="B19" s="579" t="str">
        <f>'F Honorarübersicht'!B18</f>
        <v>Lph 1</v>
      </c>
      <c r="C19" s="591" t="str">
        <f>'F Honorarübersicht'!C18</f>
        <v>Klären der Aufgabenstellung</v>
      </c>
      <c r="D19" s="592"/>
      <c r="E19" s="580">
        <f>'F Honorarübersicht'!N18</f>
        <v>0</v>
      </c>
      <c r="F19" s="581"/>
      <c r="G19" s="582" t="str">
        <f>IF(K19,E19,"")</f>
        <v/>
      </c>
      <c r="H19" s="571"/>
      <c r="I19" s="572" t="str">
        <f>IFERROR(IF(OR(H19="",H19&gt;100%,H19&lt;0),"",G19*H19),"")</f>
        <v/>
      </c>
      <c r="K19" s="81" t="b">
        <v>0</v>
      </c>
    </row>
    <row r="20" spans="1:12" s="1" customFormat="1" ht="15" customHeight="1">
      <c r="A20" s="343"/>
      <c r="B20" s="579" t="str">
        <f>'F Honorarübersicht'!B19</f>
        <v>Lph 2</v>
      </c>
      <c r="C20" s="591" t="str">
        <f>'F Honorarübersicht'!C19</f>
        <v>Ermitteln und Bewerten</v>
      </c>
      <c r="D20" s="592"/>
      <c r="E20" s="580">
        <f>'F Honorarübersicht'!N19</f>
        <v>0</v>
      </c>
      <c r="F20" s="581"/>
      <c r="G20" s="582" t="str">
        <f t="shared" ref="G20:G30" si="0">IF(K20,E20,"")</f>
        <v/>
      </c>
      <c r="H20" s="571"/>
      <c r="I20" s="572" t="str">
        <f t="shared" ref="I20:I30" si="1">IFERROR(IF(OR(H20="",H20&gt;100%,H20&lt;0),"",G20*H20),"")</f>
        <v/>
      </c>
      <c r="K20" s="81" t="b">
        <v>0</v>
      </c>
    </row>
    <row r="21" spans="1:12" s="1" customFormat="1" ht="15" customHeight="1">
      <c r="A21" s="343"/>
      <c r="B21" s="579" t="str">
        <f>'F Honorarübersicht'!B20</f>
        <v>Lph 3</v>
      </c>
      <c r="C21" s="591" t="str">
        <f>'F Honorarübersicht'!C20</f>
        <v>Vorläufige Fassung</v>
      </c>
      <c r="D21" s="592"/>
      <c r="E21" s="580">
        <f>'F Honorarübersicht'!N20</f>
        <v>0</v>
      </c>
      <c r="F21" s="581"/>
      <c r="G21" s="582" t="str">
        <f t="shared" si="0"/>
        <v/>
      </c>
      <c r="H21" s="571"/>
      <c r="I21" s="572" t="str">
        <f t="shared" si="1"/>
        <v/>
      </c>
      <c r="K21" s="81" t="b">
        <v>0</v>
      </c>
    </row>
    <row r="22" spans="1:12" s="1" customFormat="1" ht="15" customHeight="1">
      <c r="A22" s="343"/>
      <c r="B22" s="579" t="str">
        <f>'F Honorarübersicht'!B21</f>
        <v>Lph 4</v>
      </c>
      <c r="C22" s="591" t="str">
        <f>'F Honorarübersicht'!C21</f>
        <v>Abgestimmte Fassung</v>
      </c>
      <c r="D22" s="592"/>
      <c r="E22" s="580">
        <f>'F Honorarübersicht'!N21</f>
        <v>0</v>
      </c>
      <c r="F22" s="581"/>
      <c r="G22" s="582" t="str">
        <f t="shared" si="0"/>
        <v/>
      </c>
      <c r="H22" s="571"/>
      <c r="I22" s="572" t="str">
        <f t="shared" si="1"/>
        <v/>
      </c>
      <c r="K22" s="81" t="b">
        <v>0</v>
      </c>
    </row>
    <row r="23" spans="1:12" s="1" customFormat="1" ht="15" customHeight="1">
      <c r="A23" s="343"/>
      <c r="B23" s="1058" t="str">
        <f>'F Honorarübersicht'!B22</f>
        <v>Grundleistungen für den LBP zur Genehmigungsplanung</v>
      </c>
      <c r="C23" s="1059"/>
      <c r="D23" s="1059"/>
      <c r="E23" s="1060"/>
      <c r="F23" s="582"/>
      <c r="G23" s="582"/>
      <c r="H23" s="840"/>
      <c r="I23" s="572"/>
      <c r="K23" s="81" t="b">
        <v>1</v>
      </c>
    </row>
    <row r="24" spans="1:12" s="1" customFormat="1" ht="15" customHeight="1">
      <c r="A24" s="343"/>
      <c r="B24" s="579" t="str">
        <f>'F Honorarübersicht'!B23</f>
        <v>Lph 3</v>
      </c>
      <c r="C24" s="591" t="str">
        <f>'F Honorarübersicht'!C23</f>
        <v>Vorläufige Fassung</v>
      </c>
      <c r="D24" s="592"/>
      <c r="E24" s="580">
        <f>'F Honorarübersicht'!N23</f>
        <v>0</v>
      </c>
      <c r="F24" s="581"/>
      <c r="G24" s="582" t="str">
        <f t="shared" si="0"/>
        <v/>
      </c>
      <c r="H24" s="571"/>
      <c r="I24" s="572" t="str">
        <f t="shared" si="1"/>
        <v/>
      </c>
      <c r="K24" s="81" t="b">
        <v>0</v>
      </c>
    </row>
    <row r="25" spans="1:12" s="1" customFormat="1" ht="15" customHeight="1">
      <c r="A25" s="343"/>
      <c r="B25" s="579" t="str">
        <f>'F Honorarübersicht'!B24</f>
        <v>Lph 4</v>
      </c>
      <c r="C25" s="591" t="str">
        <f>'F Honorarübersicht'!C24</f>
        <v>Abgestimmte Fassung</v>
      </c>
      <c r="D25" s="592"/>
      <c r="E25" s="580">
        <f>'F Honorarübersicht'!N24</f>
        <v>0</v>
      </c>
      <c r="F25" s="581"/>
      <c r="G25" s="582" t="str">
        <f t="shared" si="0"/>
        <v/>
      </c>
      <c r="H25" s="571"/>
      <c r="I25" s="572" t="str">
        <f t="shared" si="1"/>
        <v/>
      </c>
      <c r="K25" s="81" t="b">
        <v>0</v>
      </c>
    </row>
    <row r="26" spans="1:12" s="1" customFormat="1" ht="15" customHeight="1">
      <c r="A26" s="343"/>
      <c r="B26" s="1058" t="str">
        <f>'F Honorarübersicht'!B25</f>
        <v>Besondere Leistungen</v>
      </c>
      <c r="C26" s="1059"/>
      <c r="D26" s="1059"/>
      <c r="E26" s="1060"/>
      <c r="F26" s="582"/>
      <c r="G26" s="582"/>
      <c r="H26" s="840"/>
      <c r="I26" s="572"/>
      <c r="K26" s="81" t="b">
        <v>0</v>
      </c>
    </row>
    <row r="27" spans="1:12" s="1" customFormat="1" ht="15" customHeight="1">
      <c r="A27" s="343"/>
      <c r="B27" s="1065" t="str">
        <f>'F Honorarübersicht'!B26</f>
        <v xml:space="preserve">1. Lstg. zur Verfahrens- und Projektsteuerung 
</v>
      </c>
      <c r="C27" s="1066"/>
      <c r="D27" s="1067"/>
      <c r="E27" s="580">
        <f>'F Honorarübersicht'!N26</f>
        <v>0</v>
      </c>
      <c r="F27" s="581"/>
      <c r="G27" s="582" t="str">
        <f t="shared" si="0"/>
        <v/>
      </c>
      <c r="H27" s="571"/>
      <c r="I27" s="572" t="str">
        <f t="shared" si="1"/>
        <v/>
      </c>
      <c r="K27" s="81" t="b">
        <v>0</v>
      </c>
    </row>
    <row r="28" spans="1:12" s="1" customFormat="1" ht="15" customHeight="1">
      <c r="A28" s="343"/>
      <c r="B28" s="1065" t="str">
        <f>'F Honorarübersicht'!B27</f>
        <v xml:space="preserve">2. Lstg. zur Vorbereitung und inhaltl. Ergänz.
</v>
      </c>
      <c r="C28" s="1066"/>
      <c r="D28" s="1067"/>
      <c r="E28" s="580">
        <f>'F Honorarübersicht'!N27</f>
        <v>0</v>
      </c>
      <c r="F28" s="581"/>
      <c r="G28" s="582" t="str">
        <f t="shared" si="0"/>
        <v/>
      </c>
      <c r="H28" s="571"/>
      <c r="I28" s="572" t="str">
        <f t="shared" si="1"/>
        <v/>
      </c>
      <c r="K28" s="81" t="b">
        <v>0</v>
      </c>
      <c r="L28" s="151" t="s">
        <v>92</v>
      </c>
    </row>
    <row r="29" spans="1:12" s="1" customFormat="1" ht="15" customHeight="1">
      <c r="A29" s="343"/>
      <c r="B29" s="1065" t="str">
        <f>'F Honorarübersicht'!B28</f>
        <v>3. Verfahrensbegleitende Lstg.</v>
      </c>
      <c r="C29" s="1066"/>
      <c r="D29" s="1067"/>
      <c r="E29" s="580">
        <f>'F Honorarübersicht'!N28</f>
        <v>0</v>
      </c>
      <c r="F29" s="581"/>
      <c r="G29" s="582" t="str">
        <f t="shared" ref="G29" si="2">IF(K29,E29,"")</f>
        <v/>
      </c>
      <c r="H29" s="571"/>
      <c r="I29" s="572" t="str">
        <f t="shared" ref="I29" si="3">IFERROR(IF(OR(H29="",H29&gt;100%,H29&lt;0),"",G29*H29),"")</f>
        <v/>
      </c>
      <c r="K29" s="81" t="b">
        <v>0</v>
      </c>
    </row>
    <row r="30" spans="1:12" s="1" customFormat="1" ht="15" customHeight="1">
      <c r="A30" s="343"/>
      <c r="B30" s="1068" t="str">
        <f>'F Honorarübersicht'!B29</f>
        <v>4. Weitere Besondere Lstg.</v>
      </c>
      <c r="C30" s="1069"/>
      <c r="D30" s="1070"/>
      <c r="E30" s="575">
        <f>'F Honorarübersicht'!N29</f>
        <v>0</v>
      </c>
      <c r="F30" s="583"/>
      <c r="G30" s="584" t="str">
        <f t="shared" si="0"/>
        <v/>
      </c>
      <c r="H30" s="574"/>
      <c r="I30" s="575" t="str">
        <f t="shared" si="1"/>
        <v/>
      </c>
      <c r="K30" s="81" t="b">
        <v>0</v>
      </c>
    </row>
    <row r="31" spans="1:12" ht="17" thickBot="1"/>
    <row r="32" spans="1:12" s="1" customFormat="1" ht="24.65" customHeight="1" thickBot="1">
      <c r="A32" s="343"/>
      <c r="B32" s="559" t="s">
        <v>225</v>
      </c>
      <c r="C32" s="560"/>
      <c r="D32" s="561"/>
      <c r="E32" s="562">
        <f>SUM(E19:E30)</f>
        <v>0</v>
      </c>
      <c r="F32" s="616"/>
      <c r="G32" s="617">
        <f>SUM(G19:G30)</f>
        <v>0</v>
      </c>
      <c r="H32" s="618"/>
      <c r="I32" s="619">
        <f>SUM(I19:I30)</f>
        <v>0</v>
      </c>
      <c r="K32" s="81"/>
    </row>
    <row r="33" spans="1:11"/>
    <row r="34" spans="1:11">
      <c r="B34" s="1089" t="s">
        <v>253</v>
      </c>
      <c r="C34" s="1090"/>
      <c r="D34" s="1061"/>
      <c r="E34" s="1061"/>
      <c r="F34" s="549"/>
      <c r="G34" s="549"/>
      <c r="H34" s="549"/>
      <c r="I34" s="550"/>
    </row>
    <row r="35" spans="1:11" s="1" customFormat="1" ht="12.75" customHeight="1">
      <c r="A35" s="343"/>
      <c r="B35" s="555" t="s">
        <v>261</v>
      </c>
      <c r="C35" s="557" t="s">
        <v>171</v>
      </c>
      <c r="D35" s="558"/>
      <c r="E35" s="558"/>
      <c r="F35" s="556"/>
      <c r="G35" s="554" t="s">
        <v>59</v>
      </c>
      <c r="H35" s="554" t="s">
        <v>198</v>
      </c>
      <c r="I35" s="554" t="s">
        <v>59</v>
      </c>
      <c r="K35" s="81"/>
    </row>
    <row r="36" spans="1:11">
      <c r="B36" s="576" t="s">
        <v>255</v>
      </c>
      <c r="C36" s="1088" t="s">
        <v>242</v>
      </c>
      <c r="D36" s="1088"/>
      <c r="E36" s="1088"/>
      <c r="F36" s="1088"/>
      <c r="G36" s="567"/>
      <c r="H36" s="568"/>
      <c r="I36" s="569">
        <f t="shared" ref="I36:I41" si="4">IFERROR(G36*H36,"")</f>
        <v>0</v>
      </c>
    </row>
    <row r="37" spans="1:11">
      <c r="B37" s="577" t="s">
        <v>256</v>
      </c>
      <c r="C37" s="1075"/>
      <c r="D37" s="1075"/>
      <c r="E37" s="1075"/>
      <c r="F37" s="1075"/>
      <c r="G37" s="570"/>
      <c r="H37" s="571"/>
      <c r="I37" s="572">
        <f t="shared" si="4"/>
        <v>0</v>
      </c>
    </row>
    <row r="38" spans="1:11">
      <c r="B38" s="577" t="s">
        <v>257</v>
      </c>
      <c r="C38" s="1075"/>
      <c r="D38" s="1075"/>
      <c r="E38" s="1075"/>
      <c r="F38" s="1075"/>
      <c r="G38" s="570"/>
      <c r="H38" s="571"/>
      <c r="I38" s="572">
        <f t="shared" si="4"/>
        <v>0</v>
      </c>
    </row>
    <row r="39" spans="1:11">
      <c r="B39" s="577" t="s">
        <v>258</v>
      </c>
      <c r="C39" s="1075"/>
      <c r="D39" s="1075"/>
      <c r="E39" s="1075"/>
      <c r="F39" s="1075"/>
      <c r="G39" s="570"/>
      <c r="H39" s="571"/>
      <c r="I39" s="572">
        <f t="shared" si="4"/>
        <v>0</v>
      </c>
    </row>
    <row r="40" spans="1:11">
      <c r="B40" s="577" t="s">
        <v>259</v>
      </c>
      <c r="C40" s="1075"/>
      <c r="D40" s="1075"/>
      <c r="E40" s="1075"/>
      <c r="F40" s="1075"/>
      <c r="G40" s="570"/>
      <c r="H40" s="571"/>
      <c r="I40" s="572">
        <f t="shared" si="4"/>
        <v>0</v>
      </c>
    </row>
    <row r="41" spans="1:11">
      <c r="B41" s="578" t="s">
        <v>260</v>
      </c>
      <c r="C41" s="1087"/>
      <c r="D41" s="1087"/>
      <c r="E41" s="1087"/>
      <c r="F41" s="1087"/>
      <c r="G41" s="573"/>
      <c r="H41" s="574"/>
      <c r="I41" s="575">
        <f t="shared" si="4"/>
        <v>0</v>
      </c>
    </row>
    <row r="42" spans="1:11" ht="17" thickBot="1"/>
    <row r="43" spans="1:11" s="1" customFormat="1" ht="24" customHeight="1" thickBot="1">
      <c r="A43" s="343"/>
      <c r="B43" s="559" t="s">
        <v>254</v>
      </c>
      <c r="C43" s="755"/>
      <c r="D43" s="564"/>
      <c r="E43" s="565"/>
      <c r="F43" s="566">
        <f>SUM(F30:F41)</f>
        <v>0</v>
      </c>
      <c r="G43" s="562">
        <f>SUM(G36:G41)+G32</f>
        <v>0</v>
      </c>
      <c r="H43" s="620"/>
      <c r="I43" s="619">
        <f>SUM(I36:I41)+I32</f>
        <v>0</v>
      </c>
      <c r="K43" s="81"/>
    </row>
    <row r="44" spans="1:11">
      <c r="B44" s="248"/>
      <c r="C44" s="248"/>
      <c r="D44" s="248"/>
      <c r="E44" s="248"/>
      <c r="F44" s="248"/>
      <c r="G44" s="248"/>
      <c r="H44" s="248"/>
      <c r="I44" s="248"/>
    </row>
    <row r="45" spans="1:11">
      <c r="B45" s="756" t="s">
        <v>172</v>
      </c>
      <c r="C45" s="549"/>
      <c r="D45" s="549"/>
      <c r="E45" s="549"/>
      <c r="F45" s="549"/>
      <c r="G45" s="549"/>
      <c r="H45" s="549"/>
      <c r="I45" s="550"/>
    </row>
    <row r="46" spans="1:11">
      <c r="B46" s="757" t="s">
        <v>173</v>
      </c>
      <c r="C46" s="758"/>
      <c r="D46" s="1082"/>
      <c r="E46" s="1083"/>
      <c r="F46" s="1083"/>
      <c r="G46" s="1083"/>
      <c r="H46" s="1084"/>
      <c r="I46" s="336">
        <f>I43</f>
        <v>0</v>
      </c>
    </row>
    <row r="47" spans="1:11">
      <c r="B47" s="337" t="str">
        <f>IF(Projektgrundlagen!I26,"","Einbehalt:")</f>
        <v>Einbehalt:</v>
      </c>
      <c r="C47" s="338"/>
      <c r="D47" s="1075"/>
      <c r="E47" s="1075"/>
      <c r="F47" s="1075"/>
      <c r="G47" s="1075"/>
      <c r="H47" s="339"/>
      <c r="I47" s="537">
        <f>IF(Projektgrundlagen!I26,"",I46*-1*H47)</f>
        <v>0</v>
      </c>
    </row>
    <row r="48" spans="1:11">
      <c r="B48" s="759" t="s">
        <v>174</v>
      </c>
      <c r="C48" s="760"/>
      <c r="D48" s="1079" t="s">
        <v>306</v>
      </c>
      <c r="E48" s="1080"/>
      <c r="F48" s="1080"/>
      <c r="G48" s="1080"/>
      <c r="H48" s="1081"/>
      <c r="I48" s="635"/>
    </row>
    <row r="49" spans="2:9" ht="17" thickBot="1"/>
    <row r="50" spans="2:9" ht="26.5" customHeight="1" thickBot="1">
      <c r="B50" s="774" t="s">
        <v>226</v>
      </c>
      <c r="C50" s="775"/>
      <c r="D50" s="1076"/>
      <c r="E50" s="1077"/>
      <c r="F50" s="1077"/>
      <c r="G50" s="1078"/>
      <c r="H50" s="621"/>
      <c r="I50" s="484">
        <f>IF(Projektgrundlagen!I26,I46-I48,SUM(I46:I47)-I48)</f>
        <v>0</v>
      </c>
    </row>
    <row r="51" spans="2:9"/>
    <row r="52" spans="2:9"/>
    <row r="53" spans="2:9"/>
    <row r="54" spans="2:9"/>
  </sheetData>
  <sheetProtection sheet="1" formatRows="0"/>
  <mergeCells count="39">
    <mergeCell ref="J2:J8"/>
    <mergeCell ref="D47:G47"/>
    <mergeCell ref="D50:G50"/>
    <mergeCell ref="D48:H48"/>
    <mergeCell ref="D46:H46"/>
    <mergeCell ref="H15:I15"/>
    <mergeCell ref="C37:F37"/>
    <mergeCell ref="C38:F38"/>
    <mergeCell ref="C39:F39"/>
    <mergeCell ref="C40:F40"/>
    <mergeCell ref="C41:F41"/>
    <mergeCell ref="F15:G15"/>
    <mergeCell ref="C36:F36"/>
    <mergeCell ref="B12:C12"/>
    <mergeCell ref="B34:C34"/>
    <mergeCell ref="H14:I14"/>
    <mergeCell ref="H2:I2"/>
    <mergeCell ref="H3:I3"/>
    <mergeCell ref="B8:C8"/>
    <mergeCell ref="D8:I8"/>
    <mergeCell ref="B5:C5"/>
    <mergeCell ref="D5:F5"/>
    <mergeCell ref="H5:I5"/>
    <mergeCell ref="B2:F2"/>
    <mergeCell ref="B3:F3"/>
    <mergeCell ref="B26:E26"/>
    <mergeCell ref="D34:E34"/>
    <mergeCell ref="D12:E12"/>
    <mergeCell ref="B6:C6"/>
    <mergeCell ref="D6:I6"/>
    <mergeCell ref="B7:C7"/>
    <mergeCell ref="D7:I7"/>
    <mergeCell ref="B15:D15"/>
    <mergeCell ref="B27:D27"/>
    <mergeCell ref="B28:D28"/>
    <mergeCell ref="B29:D29"/>
    <mergeCell ref="B30:D30"/>
    <mergeCell ref="B23:E23"/>
    <mergeCell ref="B18:E18"/>
  </mergeCells>
  <conditionalFormatting sqref="H18:H30">
    <cfRule type="expression" dxfId="2" priority="1">
      <formula>OR(H18&gt;100%,H18&lt;0)</formula>
    </cfRule>
  </conditionalFormatting>
  <pageMargins left="0.39370078740157483" right="0.19685039370078741" top="0.39370078740157483" bottom="0.47244094488188981" header="0.31496062992125984" footer="0.31496062992125984"/>
  <pageSetup paperSize="9" scale="89" fitToHeight="0" orientation="portrait" r:id="rId1"/>
  <headerFooter scaleWithDoc="0">
    <oddFooter>&amp;L&amp;8©  VHF Bayern - Stand Oktober 2022&amp;R&amp;P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ltText="3 Fahrstreifen">
                <anchor moveWithCells="1">
                  <from>
                    <xdr:col>5</xdr:col>
                    <xdr:colOff>95250</xdr:colOff>
                    <xdr:row>18</xdr:row>
                    <xdr:rowOff>0</xdr:rowOff>
                  </from>
                  <to>
                    <xdr:col>5</xdr:col>
                    <xdr:colOff>304800</xdr:colOff>
                    <xdr:row>19</xdr:row>
                    <xdr:rowOff>0</xdr:rowOff>
                  </to>
                </anchor>
              </controlPr>
            </control>
          </mc:Choice>
        </mc:AlternateContent>
        <mc:AlternateContent xmlns:mc="http://schemas.openxmlformats.org/markup-compatibility/2006">
          <mc:Choice Requires="x14">
            <control shapeId="66562" r:id="rId5" name="Check Box 2">
              <controlPr defaultSize="0" autoFill="0" autoLine="0" autoPict="0" altText="3 Fahrstreifen">
                <anchor moveWithCells="1">
                  <from>
                    <xdr:col>5</xdr:col>
                    <xdr:colOff>95250</xdr:colOff>
                    <xdr:row>19</xdr:row>
                    <xdr:rowOff>0</xdr:rowOff>
                  </from>
                  <to>
                    <xdr:col>5</xdr:col>
                    <xdr:colOff>304800</xdr:colOff>
                    <xdr:row>20</xdr:row>
                    <xdr:rowOff>0</xdr:rowOff>
                  </to>
                </anchor>
              </controlPr>
            </control>
          </mc:Choice>
        </mc:AlternateContent>
        <mc:AlternateContent xmlns:mc="http://schemas.openxmlformats.org/markup-compatibility/2006">
          <mc:Choice Requires="x14">
            <control shapeId="66563" r:id="rId6" name="Check Box 3">
              <controlPr defaultSize="0" autoFill="0" autoLine="0" autoPict="0" altText="3 Fahrstreifen">
                <anchor moveWithCells="1">
                  <from>
                    <xdr:col>5</xdr:col>
                    <xdr:colOff>95250</xdr:colOff>
                    <xdr:row>20</xdr:row>
                    <xdr:rowOff>0</xdr:rowOff>
                  </from>
                  <to>
                    <xdr:col>5</xdr:col>
                    <xdr:colOff>304800</xdr:colOff>
                    <xdr:row>21</xdr:row>
                    <xdr:rowOff>0</xdr:rowOff>
                  </to>
                </anchor>
              </controlPr>
            </control>
          </mc:Choice>
        </mc:AlternateContent>
        <mc:AlternateContent xmlns:mc="http://schemas.openxmlformats.org/markup-compatibility/2006">
          <mc:Choice Requires="x14">
            <control shapeId="66564" r:id="rId7" name="Check Box 4">
              <controlPr defaultSize="0" autoFill="0" autoLine="0" autoPict="0" altText="3 Fahrstreifen">
                <anchor moveWithCells="1">
                  <from>
                    <xdr:col>5</xdr:col>
                    <xdr:colOff>95250</xdr:colOff>
                    <xdr:row>21</xdr:row>
                    <xdr:rowOff>0</xdr:rowOff>
                  </from>
                  <to>
                    <xdr:col>5</xdr:col>
                    <xdr:colOff>304800</xdr:colOff>
                    <xdr:row>22</xdr:row>
                    <xdr:rowOff>0</xdr:rowOff>
                  </to>
                </anchor>
              </controlPr>
            </control>
          </mc:Choice>
        </mc:AlternateContent>
        <mc:AlternateContent xmlns:mc="http://schemas.openxmlformats.org/markup-compatibility/2006">
          <mc:Choice Requires="x14">
            <control shapeId="66566" r:id="rId8" name="Check Box 6">
              <controlPr defaultSize="0" autoFill="0" autoLine="0" autoPict="0" altText="3 Fahrstreifen">
                <anchor moveWithCells="1">
                  <from>
                    <xdr:col>5</xdr:col>
                    <xdr:colOff>95250</xdr:colOff>
                    <xdr:row>23</xdr:row>
                    <xdr:rowOff>0</xdr:rowOff>
                  </from>
                  <to>
                    <xdr:col>5</xdr:col>
                    <xdr:colOff>323850</xdr:colOff>
                    <xdr:row>23</xdr:row>
                    <xdr:rowOff>165100</xdr:rowOff>
                  </to>
                </anchor>
              </controlPr>
            </control>
          </mc:Choice>
        </mc:AlternateContent>
        <mc:AlternateContent xmlns:mc="http://schemas.openxmlformats.org/markup-compatibility/2006">
          <mc:Choice Requires="x14">
            <control shapeId="66567" r:id="rId9" name="Check Box 7">
              <controlPr defaultSize="0" autoFill="0" autoLine="0" autoPict="0" altText="3 Fahrstreifen">
                <anchor moveWithCells="1">
                  <from>
                    <xdr:col>5</xdr:col>
                    <xdr:colOff>95250</xdr:colOff>
                    <xdr:row>24</xdr:row>
                    <xdr:rowOff>0</xdr:rowOff>
                  </from>
                  <to>
                    <xdr:col>5</xdr:col>
                    <xdr:colOff>304800</xdr:colOff>
                    <xdr:row>25</xdr:row>
                    <xdr:rowOff>0</xdr:rowOff>
                  </to>
                </anchor>
              </controlPr>
            </control>
          </mc:Choice>
        </mc:AlternateContent>
        <mc:AlternateContent xmlns:mc="http://schemas.openxmlformats.org/markup-compatibility/2006">
          <mc:Choice Requires="x14">
            <control shapeId="66569" r:id="rId10" name="Check Box 9">
              <controlPr defaultSize="0" autoFill="0" autoLine="0" autoPict="0" altText="3 Fahrstreifen">
                <anchor moveWithCells="1">
                  <from>
                    <xdr:col>5</xdr:col>
                    <xdr:colOff>95250</xdr:colOff>
                    <xdr:row>26</xdr:row>
                    <xdr:rowOff>0</xdr:rowOff>
                  </from>
                  <to>
                    <xdr:col>5</xdr:col>
                    <xdr:colOff>304800</xdr:colOff>
                    <xdr:row>27</xdr:row>
                    <xdr:rowOff>0</xdr:rowOff>
                  </to>
                </anchor>
              </controlPr>
            </control>
          </mc:Choice>
        </mc:AlternateContent>
        <mc:AlternateContent xmlns:mc="http://schemas.openxmlformats.org/markup-compatibility/2006">
          <mc:Choice Requires="x14">
            <control shapeId="66570" r:id="rId11" name="Check Box 10">
              <controlPr defaultSize="0" autoFill="0" autoLine="0" autoPict="0" altText="3 Fahrstreifen">
                <anchor moveWithCells="1">
                  <from>
                    <xdr:col>5</xdr:col>
                    <xdr:colOff>95250</xdr:colOff>
                    <xdr:row>27</xdr:row>
                    <xdr:rowOff>0</xdr:rowOff>
                  </from>
                  <to>
                    <xdr:col>5</xdr:col>
                    <xdr:colOff>304800</xdr:colOff>
                    <xdr:row>28</xdr:row>
                    <xdr:rowOff>0</xdr:rowOff>
                  </to>
                </anchor>
              </controlPr>
            </control>
          </mc:Choice>
        </mc:AlternateContent>
        <mc:AlternateContent xmlns:mc="http://schemas.openxmlformats.org/markup-compatibility/2006">
          <mc:Choice Requires="x14">
            <control shapeId="66571" r:id="rId12" name="Check Box 11">
              <controlPr defaultSize="0" autoFill="0" autoLine="0" autoPict="0" altText="3 Fahrstreifen">
                <anchor moveWithCells="1">
                  <from>
                    <xdr:col>5</xdr:col>
                    <xdr:colOff>95250</xdr:colOff>
                    <xdr:row>29</xdr:row>
                    <xdr:rowOff>0</xdr:rowOff>
                  </from>
                  <to>
                    <xdr:col>5</xdr:col>
                    <xdr:colOff>304800</xdr:colOff>
                    <xdr:row>30</xdr:row>
                    <xdr:rowOff>0</xdr:rowOff>
                  </to>
                </anchor>
              </controlPr>
            </control>
          </mc:Choice>
        </mc:AlternateContent>
        <mc:AlternateContent xmlns:mc="http://schemas.openxmlformats.org/markup-compatibility/2006">
          <mc:Choice Requires="x14">
            <control shapeId="66573" r:id="rId13" name="Check Box 13">
              <controlPr defaultSize="0" autoFill="0" autoLine="0" autoPict="0" altText="3 Fahrstreifen">
                <anchor moveWithCells="1">
                  <from>
                    <xdr:col>5</xdr:col>
                    <xdr:colOff>95250</xdr:colOff>
                    <xdr:row>28</xdr:row>
                    <xdr:rowOff>0</xdr:rowOff>
                  </from>
                  <to>
                    <xdr:col>5</xdr:col>
                    <xdr:colOff>304800</xdr:colOff>
                    <xdr:row>29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0450562C-20B8-4BFE-B9FC-EC0970179BBD}">
            <xm:f>Projektgrundlagen!I26</xm:f>
            <x14:dxf>
              <font>
                <strike/>
                <color rgb="FFC00000"/>
              </font>
              <fill>
                <patternFill>
                  <bgColor theme="0"/>
                </patternFill>
              </fill>
            </x14:dxf>
          </x14:cfRule>
          <xm:sqref>D47:G47</xm:sqref>
        </x14:conditionalFormatting>
        <x14:conditionalFormatting xmlns:xm="http://schemas.microsoft.com/office/excel/2006/main">
          <x14:cfRule type="expression" priority="4" id="{88FE88C3-3101-40C9-A1D6-449DEE7A87B4}">
            <xm:f>Projektgrundlagen!I26</xm:f>
            <x14:dxf>
              <font>
                <strike/>
                <color rgb="FFC00000"/>
              </font>
              <fill>
                <patternFill>
                  <bgColor theme="0"/>
                </patternFill>
              </fill>
            </x14:dxf>
          </x14:cfRule>
          <xm:sqref>H47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tabColor theme="0" tint="-4.9989318521683403E-2"/>
    <pageSetUpPr fitToPage="1"/>
  </sheetPr>
  <dimension ref="A1:K37"/>
  <sheetViews>
    <sheetView showGridLines="0" zoomScaleNormal="100" zoomScaleSheetLayoutView="100" workbookViewId="0">
      <selection activeCell="E21" sqref="E21"/>
    </sheetView>
  </sheetViews>
  <sheetFormatPr baseColWidth="10" defaultColWidth="0" defaultRowHeight="12.5" zeroHeight="1"/>
  <cols>
    <col min="1" max="1" width="5.7265625" style="1" customWidth="1"/>
    <col min="2" max="3" width="15.26953125" style="1" customWidth="1"/>
    <col min="4" max="7" width="15.1796875" style="1" customWidth="1"/>
    <col min="8" max="8" width="2.7265625" style="1" customWidth="1"/>
    <col min="9" max="16384" width="11.453125" style="1" hidden="1"/>
  </cols>
  <sheetData>
    <row r="1" spans="2:11" ht="18.75" customHeight="1"/>
    <row r="2" spans="2:11" s="96" customFormat="1" ht="25.5" customHeight="1">
      <c r="B2" s="1096" t="s">
        <v>181</v>
      </c>
      <c r="C2" s="1097"/>
      <c r="D2" s="1097"/>
      <c r="E2" s="1097"/>
      <c r="F2" s="1097"/>
      <c r="G2" s="1098"/>
      <c r="H2" s="1"/>
      <c r="I2" s="1"/>
      <c r="J2" s="1"/>
      <c r="K2" s="157" t="s">
        <v>111</v>
      </c>
    </row>
    <row r="3" spans="2:11" ht="12.75" customHeight="1">
      <c r="K3" s="1" t="str">
        <f ca="1">MID(CELL("dateiname",B4),FIND("]",CELL("dateiname",B4))+1,255)</f>
        <v>H §31 HOAI</v>
      </c>
    </row>
    <row r="4" spans="2:11" ht="15" customHeight="1">
      <c r="B4" s="27" t="s">
        <v>263</v>
      </c>
      <c r="C4" s="28"/>
      <c r="D4" s="28"/>
      <c r="E4" s="283" t="s">
        <v>366</v>
      </c>
      <c r="F4" s="28"/>
      <c r="G4" s="29"/>
      <c r="H4" s="96"/>
      <c r="I4" s="96"/>
      <c r="J4" s="96"/>
    </row>
    <row r="5" spans="2:11" ht="15" customHeight="1"/>
    <row r="6" spans="2:11" ht="12.75" customHeight="1">
      <c r="B6" s="6" t="s">
        <v>364</v>
      </c>
      <c r="C6" s="7"/>
      <c r="D6" s="7"/>
      <c r="E6" s="26">
        <f>'A Fläche'!G20</f>
        <v>101.5</v>
      </c>
      <c r="F6" s="7" t="s">
        <v>40</v>
      </c>
      <c r="G6" s="24"/>
    </row>
    <row r="7" spans="2:11" ht="13">
      <c r="B7" s="97" t="s">
        <v>12</v>
      </c>
      <c r="C7" s="8"/>
      <c r="D7" s="8"/>
      <c r="E7" s="56">
        <f>IF(AND('B HZone'!K12,'B HZone'!K15),0,IF(AND(NOT('B HZone'!K12),NOT('B HZone'!K15)),0,IF(AND('B HZone'!K12,'B HZone'!I13&gt;=1,'B HZone'!I13&lt;=5),'B HZone'!I13,IF(AND('B HZone'!K15,'B HZone'!I36&gt;=1,'B HZone'!I36&lt;=5),'B HZone'!I36,0))))</f>
        <v>2</v>
      </c>
      <c r="F7" s="41"/>
      <c r="G7" s="25"/>
    </row>
    <row r="8" spans="2:11" ht="15" customHeight="1"/>
    <row r="9" spans="2:11" ht="26.5" thickBot="1">
      <c r="C9" s="112" t="s">
        <v>71</v>
      </c>
      <c r="D9" s="112" t="s">
        <v>72</v>
      </c>
      <c r="E9" s="113" t="s">
        <v>73</v>
      </c>
      <c r="F9" s="55" t="s">
        <v>74</v>
      </c>
    </row>
    <row r="10" spans="2:11" ht="12.75" customHeight="1" thickBot="1">
      <c r="B10" s="98" t="s">
        <v>209</v>
      </c>
      <c r="C10" s="99">
        <f>IF(OR(E7&lt;1,E7&gt;5),0,IF(OR(E6&lt;B16,E6&gt;B35),0,VLOOKUP(E6,B16:B35,1)))</f>
        <v>100</v>
      </c>
      <c r="D10" s="100">
        <f>IF(OR(E7&lt;1,E7&gt;5),0,IF(OR(E6&lt;B16,E6&gt;B35),0,VLOOKUP(C10,B16:F35,(E7+1))))</f>
        <v>33859</v>
      </c>
      <c r="E10" s="101">
        <f>IF(OR(E7&lt;1,E7&gt;5),0,IF(OR(E6&lt;B16,E6&gt;B35),0,VLOOKUP(C10,B16:F35,(E7+2))))</f>
        <v>38956</v>
      </c>
      <c r="F10" s="64">
        <f>IF(OR(E7&lt;1,E7&gt;5),0,IF(OR(E6&lt;B16,E6&gt;B35),0,IF(E6=B35,D10,D10+((E6-C10)*(D11-D10))/(C11-C10))))</f>
        <v>34173.805</v>
      </c>
    </row>
    <row r="11" spans="2:11" ht="12.75" customHeight="1">
      <c r="B11" s="97" t="s">
        <v>13</v>
      </c>
      <c r="C11" s="102">
        <f>IF(OR(E7&lt;1,E7&gt;5),0,IF(OR(E6&lt;B16,E6&gt;=B35),0,INDEX($B$16:$B$35,(MATCH(C10,$B$16:$B$35)+1),1)))</f>
        <v>200</v>
      </c>
      <c r="D11" s="103">
        <f>IF(OR(E7&lt;1,E7&gt;5),0,IF(OR(E6&lt;B16,E6&gt;=B35),0,VLOOKUP(C11,B16:F35,(E7+1))))</f>
        <v>54846</v>
      </c>
      <c r="E11" s="104">
        <f>IF(OR(E7&lt;1,E7&gt;5),0,IF(OR(E6&lt;B16,E6&gt;=B35),0,VLOOKUP(C11,B16:F35,(E7+2))))</f>
        <v>63103</v>
      </c>
      <c r="F11" s="105">
        <f>IF(OR(E7&lt;1,E7&gt;5),0,IF(OR(E6&lt;B16,E6&gt;B35),0,IF(E6=B35,E10,E10+((E6-C10)*(E11-E10))/(C11-C10))))</f>
        <v>39318.205000000002</v>
      </c>
    </row>
    <row r="12" spans="2:11" ht="15" customHeight="1"/>
    <row r="13" spans="2:11" ht="23.25" customHeight="1"/>
    <row r="14" spans="2:11" ht="13">
      <c r="B14" s="1093" t="s">
        <v>367</v>
      </c>
      <c r="C14" s="1094"/>
      <c r="D14" s="1094"/>
      <c r="E14" s="1094"/>
      <c r="F14" s="1094"/>
      <c r="G14" s="1095"/>
    </row>
    <row r="15" spans="2:11" ht="37.5">
      <c r="B15" s="812" t="s">
        <v>368</v>
      </c>
      <c r="C15" s="813" t="s">
        <v>75</v>
      </c>
      <c r="D15" s="813" t="s">
        <v>76</v>
      </c>
      <c r="E15" s="813" t="s">
        <v>77</v>
      </c>
      <c r="F15" s="813" t="s">
        <v>369</v>
      </c>
      <c r="G15" s="114"/>
    </row>
    <row r="16" spans="2:11">
      <c r="B16" s="741">
        <v>6</v>
      </c>
      <c r="C16" s="741">
        <v>5324</v>
      </c>
      <c r="D16" s="741">
        <v>6189</v>
      </c>
      <c r="E16" s="741">
        <v>7121</v>
      </c>
      <c r="F16" s="741">
        <v>7986</v>
      </c>
      <c r="G16" s="741"/>
    </row>
    <row r="17" spans="2:7">
      <c r="B17" s="741">
        <v>8</v>
      </c>
      <c r="C17" s="741">
        <v>6130</v>
      </c>
      <c r="D17" s="741">
        <v>7126</v>
      </c>
      <c r="E17" s="741">
        <v>8199</v>
      </c>
      <c r="F17" s="741">
        <v>9195</v>
      </c>
      <c r="G17" s="741"/>
    </row>
    <row r="18" spans="2:7">
      <c r="B18" s="741">
        <v>12</v>
      </c>
      <c r="C18" s="741">
        <v>7600</v>
      </c>
      <c r="D18" s="741">
        <v>8836</v>
      </c>
      <c r="E18" s="741">
        <v>10166</v>
      </c>
      <c r="F18" s="741">
        <v>11401</v>
      </c>
      <c r="G18" s="741"/>
    </row>
    <row r="19" spans="2:7">
      <c r="B19" s="741">
        <v>16</v>
      </c>
      <c r="C19" s="741">
        <v>8947</v>
      </c>
      <c r="D19" s="741">
        <v>10401</v>
      </c>
      <c r="E19" s="741">
        <v>11966</v>
      </c>
      <c r="F19" s="741">
        <v>13420</v>
      </c>
      <c r="G19" s="741"/>
    </row>
    <row r="20" spans="2:7" ht="13" thickBot="1">
      <c r="B20" s="742">
        <v>20</v>
      </c>
      <c r="C20" s="742">
        <v>10207</v>
      </c>
      <c r="D20" s="742">
        <v>11866</v>
      </c>
      <c r="E20" s="742">
        <v>13652</v>
      </c>
      <c r="F20" s="742">
        <v>15311</v>
      </c>
      <c r="G20" s="742"/>
    </row>
    <row r="21" spans="2:7">
      <c r="B21" s="743">
        <v>40</v>
      </c>
      <c r="C21" s="743">
        <v>15755</v>
      </c>
      <c r="D21" s="743">
        <v>18315</v>
      </c>
      <c r="E21" s="743">
        <v>21072</v>
      </c>
      <c r="F21" s="743">
        <v>23632</v>
      </c>
      <c r="G21" s="743"/>
    </row>
    <row r="22" spans="2:7">
      <c r="B22" s="741">
        <v>100</v>
      </c>
      <c r="C22" s="741">
        <v>29126</v>
      </c>
      <c r="D22" s="741">
        <v>33859</v>
      </c>
      <c r="E22" s="741">
        <v>38956</v>
      </c>
      <c r="F22" s="741">
        <v>43689</v>
      </c>
      <c r="G22" s="741"/>
    </row>
    <row r="23" spans="2:7">
      <c r="B23" s="741">
        <v>200</v>
      </c>
      <c r="C23" s="741">
        <v>47180</v>
      </c>
      <c r="D23" s="741">
        <v>54846</v>
      </c>
      <c r="E23" s="741">
        <v>63103</v>
      </c>
      <c r="F23" s="741">
        <v>70769</v>
      </c>
      <c r="G23" s="741"/>
    </row>
    <row r="24" spans="2:7">
      <c r="B24" s="741">
        <v>300</v>
      </c>
      <c r="C24" s="741">
        <v>62748</v>
      </c>
      <c r="D24" s="741">
        <v>72944</v>
      </c>
      <c r="E24" s="741">
        <v>83925</v>
      </c>
      <c r="F24" s="741">
        <v>94121</v>
      </c>
      <c r="G24" s="741"/>
    </row>
    <row r="25" spans="2:7" ht="13" thickBot="1">
      <c r="B25" s="742">
        <v>400</v>
      </c>
      <c r="C25" s="742">
        <v>76829</v>
      </c>
      <c r="D25" s="742">
        <v>89314</v>
      </c>
      <c r="E25" s="742">
        <v>102759</v>
      </c>
      <c r="F25" s="742">
        <v>115244</v>
      </c>
      <c r="G25" s="742"/>
    </row>
    <row r="26" spans="2:7">
      <c r="B26" s="743">
        <v>500</v>
      </c>
      <c r="C26" s="743">
        <v>89855</v>
      </c>
      <c r="D26" s="743">
        <v>104456</v>
      </c>
      <c r="E26" s="743">
        <v>120181</v>
      </c>
      <c r="F26" s="743">
        <v>134782</v>
      </c>
      <c r="G26" s="743"/>
    </row>
    <row r="27" spans="2:7">
      <c r="B27" s="741">
        <v>600</v>
      </c>
      <c r="C27" s="741">
        <v>102062</v>
      </c>
      <c r="D27" s="741">
        <v>118647</v>
      </c>
      <c r="E27" s="741">
        <v>136508</v>
      </c>
      <c r="F27" s="741">
        <v>153093</v>
      </c>
      <c r="G27" s="741"/>
    </row>
    <row r="28" spans="2:7">
      <c r="B28" s="741">
        <v>700</v>
      </c>
      <c r="C28" s="741">
        <v>113602</v>
      </c>
      <c r="D28" s="741">
        <v>132062</v>
      </c>
      <c r="E28" s="741">
        <v>151942</v>
      </c>
      <c r="F28" s="741">
        <v>170402</v>
      </c>
      <c r="G28" s="741"/>
    </row>
    <row r="29" spans="2:7">
      <c r="B29" s="741">
        <v>800</v>
      </c>
      <c r="C29" s="741">
        <v>124575</v>
      </c>
      <c r="D29" s="741">
        <v>144819</v>
      </c>
      <c r="E29" s="741">
        <v>166620</v>
      </c>
      <c r="F29" s="741">
        <v>186863</v>
      </c>
      <c r="G29" s="741"/>
    </row>
    <row r="30" spans="2:7" ht="13" thickBot="1">
      <c r="B30" s="742">
        <v>1200</v>
      </c>
      <c r="C30" s="742">
        <v>167729</v>
      </c>
      <c r="D30" s="742">
        <v>194985</v>
      </c>
      <c r="E30" s="742">
        <v>224338</v>
      </c>
      <c r="F30" s="742">
        <v>251594</v>
      </c>
      <c r="G30" s="742"/>
    </row>
    <row r="31" spans="2:7">
      <c r="B31" s="743">
        <v>1600</v>
      </c>
      <c r="C31" s="743">
        <v>207279</v>
      </c>
      <c r="D31" s="743">
        <v>240961</v>
      </c>
      <c r="E31" s="743">
        <v>277235</v>
      </c>
      <c r="F31" s="743">
        <v>310918</v>
      </c>
      <c r="G31" s="743"/>
    </row>
    <row r="32" spans="2:7">
      <c r="B32" s="741">
        <v>2000</v>
      </c>
      <c r="C32" s="741">
        <v>244349</v>
      </c>
      <c r="D32" s="741">
        <v>284056</v>
      </c>
      <c r="E32" s="741">
        <v>326817</v>
      </c>
      <c r="F32" s="741">
        <v>366524</v>
      </c>
      <c r="G32" s="741"/>
    </row>
    <row r="33" spans="2:7">
      <c r="B33" s="741">
        <v>2400</v>
      </c>
      <c r="C33" s="741">
        <v>279559</v>
      </c>
      <c r="D33" s="741">
        <v>324987</v>
      </c>
      <c r="E33" s="741">
        <v>373910</v>
      </c>
      <c r="F33" s="741">
        <v>419338</v>
      </c>
      <c r="G33" s="741"/>
    </row>
    <row r="34" spans="2:7">
      <c r="B34" s="741">
        <v>3200</v>
      </c>
      <c r="C34" s="741">
        <v>343814</v>
      </c>
      <c r="D34" s="741">
        <v>399683</v>
      </c>
      <c r="E34" s="741">
        <v>459851</v>
      </c>
      <c r="F34" s="741">
        <v>515720</v>
      </c>
      <c r="G34" s="741"/>
    </row>
    <row r="35" spans="2:7">
      <c r="B35" s="741">
        <v>4000</v>
      </c>
      <c r="C35" s="741">
        <v>400847</v>
      </c>
      <c r="D35" s="741">
        <v>465985</v>
      </c>
      <c r="E35" s="741">
        <v>536133</v>
      </c>
      <c r="F35" s="741">
        <v>601270</v>
      </c>
      <c r="G35" s="741"/>
    </row>
    <row r="36" spans="2:7"/>
    <row r="37" spans="2:7"/>
  </sheetData>
  <sheetProtection sheet="1" formatRows="0"/>
  <mergeCells count="2">
    <mergeCell ref="B14:G14"/>
    <mergeCell ref="B2:G2"/>
  </mergeCells>
  <conditionalFormatting sqref="E7">
    <cfRule type="expression" dxfId="0" priority="1">
      <formula>E7=0</formula>
    </cfRule>
  </conditionalFormatting>
  <pageMargins left="0.39370078740157483" right="0.19685039370078741" top="0.39370078740157483" bottom="0.47244094488188981" header="0.31496062992125984" footer="0.31496062992125984"/>
  <pageSetup paperSize="9" scale="85" fitToHeight="0" orientation="portrait" r:id="rId1"/>
  <headerFooter scaleWithDoc="0">
    <oddFooter>&amp;L&amp;8©  VHF Bayern - Stand August 2022&amp;R&amp;P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tabColor rgb="FFC00000"/>
  </sheetPr>
  <dimension ref="B2:J271"/>
  <sheetViews>
    <sheetView workbookViewId="0">
      <selection activeCell="L62" sqref="L62"/>
    </sheetView>
  </sheetViews>
  <sheetFormatPr baseColWidth="10" defaultRowHeight="12.5"/>
  <cols>
    <col min="2" max="2" width="47.26953125" customWidth="1"/>
    <col min="3" max="3" width="27.26953125" customWidth="1"/>
    <col min="4" max="4" width="10" customWidth="1"/>
    <col min="6" max="6" width="10" customWidth="1"/>
    <col min="7" max="7" width="11.81640625" bestFit="1" customWidth="1"/>
  </cols>
  <sheetData>
    <row r="2" spans="2:7">
      <c r="B2" t="s">
        <v>101</v>
      </c>
      <c r="C2" t="s">
        <v>313</v>
      </c>
      <c r="D2" t="s">
        <v>314</v>
      </c>
      <c r="E2" t="s">
        <v>315</v>
      </c>
      <c r="F2" t="s">
        <v>316</v>
      </c>
      <c r="G2" t="s">
        <v>175</v>
      </c>
    </row>
    <row r="3" spans="2:7">
      <c r="B3" t="str">
        <f>Projektgrundlagen!F2&amp;" "&amp;Projektgrundlagen!B2</f>
        <v>VII.05.4-LBP Landschaftspflegerischer Begleitplan</v>
      </c>
      <c r="C3">
        <f>Projektgrundlagen!E5</f>
        <v>0</v>
      </c>
      <c r="D3" t="str">
        <f>Projektgrundlagen!E6&amp;" "&amp;Projektgrundlagen!E7</f>
        <v>Mittelfränkischen Eisenbahnbetriebs GmbH   Reaktivierung der Bahnstrecke 5331 im Abschnitt Wilburgstetten - Dombühl für den SPNV</v>
      </c>
      <c r="E3">
        <f>Projektgrundlagen!G5</f>
        <v>0</v>
      </c>
      <c r="F3">
        <f>Projektgrundlagen!E8</f>
        <v>0</v>
      </c>
      <c r="G3" s="798">
        <f>'E Honorarberechnung'!J104</f>
        <v>36193.476875500004</v>
      </c>
    </row>
    <row r="7" spans="2:7">
      <c r="B7" t="s">
        <v>171</v>
      </c>
      <c r="C7" t="s">
        <v>317</v>
      </c>
      <c r="D7" t="s">
        <v>318</v>
      </c>
    </row>
    <row r="8" spans="2:7">
      <c r="B8" s="799" t="s">
        <v>319</v>
      </c>
      <c r="C8" s="800">
        <f>'E Honorarberechnung'!I14</f>
        <v>101.5</v>
      </c>
      <c r="D8">
        <v>1</v>
      </c>
    </row>
    <row r="9" spans="2:7">
      <c r="B9" s="799" t="s">
        <v>320</v>
      </c>
      <c r="C9" s="801">
        <f>'E Honorarberechnung'!I15</f>
        <v>2</v>
      </c>
      <c r="D9">
        <v>2</v>
      </c>
    </row>
    <row r="10" spans="2:7">
      <c r="B10" s="799" t="s">
        <v>321</v>
      </c>
      <c r="C10" s="800">
        <f>'E Honorarberechnung'!J36</f>
        <v>34173.805</v>
      </c>
      <c r="D10">
        <v>3</v>
      </c>
    </row>
    <row r="11" spans="2:7">
      <c r="B11" s="799" t="s">
        <v>322</v>
      </c>
      <c r="C11" s="800">
        <f>'E Honorarberechnung'!I40</f>
        <v>0</v>
      </c>
      <c r="D11">
        <v>4</v>
      </c>
    </row>
    <row r="12" spans="2:7">
      <c r="B12" s="799" t="s">
        <v>323</v>
      </c>
      <c r="C12" s="800">
        <f>'E Honorarberechnung'!I41</f>
        <v>0</v>
      </c>
      <c r="D12">
        <v>5</v>
      </c>
    </row>
    <row r="13" spans="2:7">
      <c r="B13" t="s">
        <v>357</v>
      </c>
      <c r="C13" s="800">
        <f>'E Honorarberechnung'!J43</f>
        <v>34173.805</v>
      </c>
      <c r="D13">
        <v>6</v>
      </c>
    </row>
    <row r="14" spans="2:7">
      <c r="B14" t="s">
        <v>324</v>
      </c>
      <c r="C14" s="800">
        <f>'F Honorarübersicht'!E18</f>
        <v>0</v>
      </c>
      <c r="D14">
        <v>7</v>
      </c>
    </row>
    <row r="15" spans="2:7">
      <c r="B15" t="s">
        <v>325</v>
      </c>
      <c r="C15" s="800">
        <f>'F Honorarübersicht'!H18</f>
        <v>0</v>
      </c>
      <c r="D15">
        <v>8</v>
      </c>
    </row>
    <row r="16" spans="2:7">
      <c r="B16" t="s">
        <v>326</v>
      </c>
      <c r="C16" s="800">
        <f>'F Honorarübersicht'!E19</f>
        <v>29</v>
      </c>
      <c r="D16">
        <v>9</v>
      </c>
    </row>
    <row r="17" spans="2:4">
      <c r="B17" t="s">
        <v>327</v>
      </c>
      <c r="C17" s="800">
        <f>'F Honorarübersicht'!H19</f>
        <v>0</v>
      </c>
      <c r="D17">
        <v>10</v>
      </c>
    </row>
    <row r="18" spans="2:4">
      <c r="B18" t="s">
        <v>328</v>
      </c>
      <c r="C18" s="800">
        <f>'F Honorarübersicht'!E20</f>
        <v>50</v>
      </c>
      <c r="D18">
        <v>11</v>
      </c>
    </row>
    <row r="19" spans="2:4">
      <c r="B19" t="s">
        <v>329</v>
      </c>
      <c r="C19" s="800">
        <f>'F Honorarübersicht'!H20</f>
        <v>0</v>
      </c>
      <c r="D19">
        <v>12</v>
      </c>
    </row>
    <row r="20" spans="2:4">
      <c r="B20" t="s">
        <v>330</v>
      </c>
      <c r="C20" s="800">
        <f>'F Honorarübersicht'!E21</f>
        <v>10</v>
      </c>
      <c r="D20">
        <v>13</v>
      </c>
    </row>
    <row r="21" spans="2:4">
      <c r="B21" t="s">
        <v>331</v>
      </c>
      <c r="C21" s="800">
        <f>'F Honorarübersicht'!H21</f>
        <v>0</v>
      </c>
      <c r="D21">
        <v>14</v>
      </c>
    </row>
    <row r="22" spans="2:4">
      <c r="B22" t="s">
        <v>332</v>
      </c>
      <c r="C22" s="800">
        <f>'F Honorarübersicht'!E23</f>
        <v>0</v>
      </c>
      <c r="D22">
        <v>15</v>
      </c>
    </row>
    <row r="23" spans="2:4">
      <c r="B23" t="s">
        <v>333</v>
      </c>
      <c r="C23" s="800">
        <f>'F Honorarübersicht'!H23</f>
        <v>0</v>
      </c>
      <c r="D23">
        <v>16</v>
      </c>
    </row>
    <row r="24" spans="2:4">
      <c r="B24" t="s">
        <v>334</v>
      </c>
      <c r="C24" s="800">
        <f>'F Honorarübersicht'!E24</f>
        <v>0</v>
      </c>
      <c r="D24">
        <v>17</v>
      </c>
    </row>
    <row r="25" spans="2:4">
      <c r="B25" t="s">
        <v>335</v>
      </c>
      <c r="C25" s="800">
        <f>'F Honorarübersicht'!H24</f>
        <v>0</v>
      </c>
      <c r="D25">
        <v>18</v>
      </c>
    </row>
    <row r="26" spans="2:4">
      <c r="B26" t="s">
        <v>336</v>
      </c>
      <c r="C26" s="800">
        <f>'F Honorarübersicht'!E26</f>
        <v>0</v>
      </c>
      <c r="D26">
        <v>19</v>
      </c>
    </row>
    <row r="27" spans="2:4">
      <c r="B27" t="s">
        <v>337</v>
      </c>
      <c r="C27" s="800">
        <f>'F Honorarübersicht'!H26</f>
        <v>0</v>
      </c>
      <c r="D27">
        <v>20</v>
      </c>
    </row>
    <row r="28" spans="2:4">
      <c r="B28" t="s">
        <v>338</v>
      </c>
      <c r="C28" s="800">
        <f>'F Honorarübersicht'!E28</f>
        <v>0</v>
      </c>
      <c r="D28">
        <v>21</v>
      </c>
    </row>
    <row r="29" spans="2:4">
      <c r="B29" t="s">
        <v>339</v>
      </c>
      <c r="C29" s="800">
        <f>'F Honorarübersicht'!H28</f>
        <v>0</v>
      </c>
      <c r="D29">
        <v>22</v>
      </c>
    </row>
    <row r="30" spans="2:4">
      <c r="B30" t="s">
        <v>340</v>
      </c>
      <c r="C30" s="800">
        <f>'F Honorarübersicht'!E29</f>
        <v>0</v>
      </c>
      <c r="D30">
        <v>23</v>
      </c>
    </row>
    <row r="31" spans="2:4">
      <c r="B31" t="s">
        <v>341</v>
      </c>
      <c r="C31" s="800">
        <f>'F Honorarübersicht'!H29</f>
        <v>0</v>
      </c>
      <c r="D31">
        <v>24</v>
      </c>
    </row>
    <row r="32" spans="2:4" ht="13">
      <c r="B32" s="802" t="s">
        <v>342</v>
      </c>
      <c r="C32" s="803">
        <f>'F Honorarübersicht'!H31</f>
        <v>0</v>
      </c>
      <c r="D32">
        <v>25</v>
      </c>
    </row>
    <row r="33" spans="2:10" ht="13">
      <c r="B33" s="802" t="s">
        <v>343</v>
      </c>
      <c r="C33" s="803">
        <f>'F Honorarübersicht'!I31</f>
        <v>0</v>
      </c>
      <c r="D33">
        <v>26</v>
      </c>
    </row>
    <row r="34" spans="2:10">
      <c r="B34" t="s">
        <v>344</v>
      </c>
      <c r="C34" s="800">
        <f>'F Honorarübersicht'!J31</f>
        <v>0</v>
      </c>
      <c r="D34">
        <v>27</v>
      </c>
    </row>
    <row r="35" spans="2:10">
      <c r="B35" t="s">
        <v>345</v>
      </c>
      <c r="C35" s="800" t="str">
        <f>IF('E Honorarberechnung'!L56,'E Honorarberechnung'!I56*100,"")</f>
        <v/>
      </c>
      <c r="D35">
        <v>28</v>
      </c>
    </row>
    <row r="36" spans="2:10">
      <c r="B36" t="s">
        <v>346</v>
      </c>
      <c r="C36" s="800">
        <f>'F Honorarübersicht'!K31</f>
        <v>0</v>
      </c>
      <c r="D36">
        <v>29</v>
      </c>
      <c r="J36" s="800"/>
    </row>
    <row r="37" spans="2:10">
      <c r="B37" t="s">
        <v>347</v>
      </c>
      <c r="C37" s="800">
        <f>'F Honorarübersicht'!L31</f>
        <v>0</v>
      </c>
      <c r="D37">
        <v>30</v>
      </c>
      <c r="J37" s="800"/>
    </row>
    <row r="38" spans="2:10">
      <c r="B38" t="s">
        <v>348</v>
      </c>
      <c r="C38" s="800">
        <f>'E Honorarberechnung'!I66*100</f>
        <v>19</v>
      </c>
      <c r="D38">
        <v>31</v>
      </c>
      <c r="J38" s="800"/>
    </row>
    <row r="39" spans="2:10">
      <c r="B39" t="s">
        <v>349</v>
      </c>
      <c r="C39" s="800">
        <f>'F Honorarübersicht'!M31</f>
        <v>0</v>
      </c>
      <c r="D39">
        <v>32</v>
      </c>
      <c r="J39" s="800"/>
    </row>
    <row r="40" spans="2:10" ht="13">
      <c r="B40" s="802" t="s">
        <v>350</v>
      </c>
      <c r="C40" s="803">
        <f>'F Honorarübersicht'!N31</f>
        <v>0</v>
      </c>
      <c r="D40">
        <v>33</v>
      </c>
      <c r="J40" s="800"/>
    </row>
    <row r="41" spans="2:10">
      <c r="B41" s="804" t="str">
        <f>"15.1 "&amp;'E Honorarberechnung'!D72</f>
        <v>15.1 Ingenieur nach Ing.-Gesetz</v>
      </c>
      <c r="C41" s="800">
        <f>'E Honorarberechnung'!I72</f>
        <v>0</v>
      </c>
      <c r="D41">
        <v>34</v>
      </c>
      <c r="I41" s="804"/>
      <c r="J41" s="800"/>
    </row>
    <row r="42" spans="2:10">
      <c r="B42" s="804" t="str">
        <f>"17.1 "&amp;'E Honorarberechnung'!D72&amp;"  mit "&amp;'E Honorarberechnung'!I92&amp;" Std."</f>
        <v>17.1 Ingenieur nach Ing.-Gesetz  mit  Std.</v>
      </c>
      <c r="C42" s="800" t="str">
        <f>'E Honorarberechnung'!J92</f>
        <v/>
      </c>
      <c r="D42">
        <v>35</v>
      </c>
      <c r="I42" s="804"/>
      <c r="J42" s="800"/>
    </row>
    <row r="43" spans="2:10">
      <c r="B43" s="804" t="str">
        <f>"15.2 "&amp;'E Honorarberechnung'!D73</f>
        <v>15.2 Techniker</v>
      </c>
      <c r="C43" s="800">
        <f>'E Honorarberechnung'!I73</f>
        <v>0</v>
      </c>
      <c r="D43">
        <v>36</v>
      </c>
      <c r="I43" s="804"/>
      <c r="J43" s="800"/>
    </row>
    <row r="44" spans="2:10">
      <c r="B44" s="804" t="str">
        <f>"17.2 "&amp;'E Honorarberechnung'!D73&amp;"  mit "&amp;'E Honorarberechnung'!I93&amp;" Std."</f>
        <v>17.2 Techniker  mit  Std.</v>
      </c>
      <c r="C44" s="800" t="str">
        <f>'E Honorarberechnung'!J93</f>
        <v/>
      </c>
      <c r="D44">
        <v>37</v>
      </c>
      <c r="I44" s="804"/>
      <c r="J44" s="800"/>
    </row>
    <row r="45" spans="2:10">
      <c r="B45" s="804" t="str">
        <f>"15.3 "&amp;'E Honorarberechnung'!D74</f>
        <v xml:space="preserve">15.3 Technische Zeichner, sonst. Mitarbeiter </v>
      </c>
      <c r="C45" s="800">
        <f>'E Honorarberechnung'!I74</f>
        <v>0</v>
      </c>
      <c r="D45">
        <v>38</v>
      </c>
      <c r="I45" s="804"/>
      <c r="J45" s="800"/>
    </row>
    <row r="46" spans="2:10">
      <c r="B46" s="804" t="str">
        <f>"17.3 "&amp;'E Honorarberechnung'!D74&amp;"  mit "&amp;'E Honorarberechnung'!I94&amp;" Std."</f>
        <v>17.3 Technische Zeichner, sonst. Mitarbeiter   mit  Std.</v>
      </c>
      <c r="C46" s="800" t="str">
        <f>'E Honorarberechnung'!J94</f>
        <v/>
      </c>
      <c r="D46">
        <v>39</v>
      </c>
      <c r="I46" s="804"/>
      <c r="J46" s="800"/>
    </row>
    <row r="47" spans="2:10">
      <c r="B47" s="804" t="str">
        <f>"18 "&amp;'E Honorarberechnung'!C95</f>
        <v xml:space="preserve">18 Sonstige Vereinbarungen: </v>
      </c>
      <c r="C47" s="800" t="str">
        <f>IFERROR('E Honorarberechnung'!J95+'E Honorarberechnung'!J96,"")</f>
        <v/>
      </c>
      <c r="D47">
        <v>40</v>
      </c>
      <c r="I47" s="804"/>
      <c r="J47" s="800"/>
    </row>
    <row r="48" spans="2:10">
      <c r="B48" t="s">
        <v>351</v>
      </c>
      <c r="C48" s="800">
        <f>'E Honorarberechnung'!J101</f>
        <v>30414.686450000001</v>
      </c>
      <c r="D48">
        <v>41</v>
      </c>
      <c r="J48" s="800"/>
    </row>
    <row r="49" spans="2:10">
      <c r="B49" t="s">
        <v>352</v>
      </c>
      <c r="C49" s="800">
        <f>'E Honorarberechnung'!J102</f>
        <v>5778.7904255000003</v>
      </c>
      <c r="D49">
        <v>42</v>
      </c>
      <c r="J49" s="800"/>
    </row>
    <row r="50" spans="2:10" ht="13">
      <c r="B50" s="802" t="s">
        <v>353</v>
      </c>
      <c r="C50" s="803">
        <f>'E Honorarberechnung'!J104</f>
        <v>36193.476875500004</v>
      </c>
      <c r="D50">
        <v>43</v>
      </c>
      <c r="J50" s="800"/>
    </row>
    <row r="51" spans="2:10">
      <c r="C51" s="800"/>
      <c r="E51" s="800"/>
    </row>
    <row r="52" spans="2:10" ht="13">
      <c r="B52" s="802"/>
      <c r="C52" s="803"/>
    </row>
    <row r="53" spans="2:10" ht="13">
      <c r="B53" s="802"/>
      <c r="C53" s="803"/>
    </row>
    <row r="54" spans="2:10" ht="13">
      <c r="B54" s="802"/>
      <c r="C54" s="803"/>
    </row>
    <row r="55" spans="2:10">
      <c r="B55" s="805" t="s">
        <v>354</v>
      </c>
      <c r="C55" s="806" t="s">
        <v>30</v>
      </c>
      <c r="D55" s="806" t="s">
        <v>29</v>
      </c>
      <c r="E55" s="806" t="s">
        <v>355</v>
      </c>
      <c r="F55" s="807" t="s">
        <v>356</v>
      </c>
    </row>
    <row r="56" spans="2:10">
      <c r="B56" t="str">
        <f>IF(AND(OR(Projektgrundlagen!$I$26,Projektgrundlagen!$I$27),'StB-D1 Besondere Lstg'!M12=TRUE),'StB-D1 Besondere Lstg'!C12&amp;" "&amp;'StB-D1 Besondere Lstg'!F12&amp;" "&amp;'StB-D1 Besondere Lstg'!F13,"")</f>
        <v/>
      </c>
      <c r="C56" s="800" t="str">
        <f>IF(AND(OR(Projektgrundlagen!$I$26,Projektgrundlagen!$I$27),'StB-D1 Besondere Lstg'!M12=TRUE),'StB-D1 Besondere Lstg'!H12,"")</f>
        <v/>
      </c>
      <c r="D56" s="800" t="str">
        <f>IF(AND(OR(Projektgrundlagen!$I$26,Projektgrundlagen!$I$27),'StB-D1 Besondere Lstg'!M12=TRUE),'StB-D1 Besondere Lstg'!I12,"")</f>
        <v/>
      </c>
      <c r="E56" s="800" t="str">
        <f>IF(AND(OR(Projektgrundlagen!$I$26,Projektgrundlagen!$I$27),'StB-D1 Besondere Lstg'!M12=TRUE),'StB-D1 Besondere Lstg'!J12,"")</f>
        <v/>
      </c>
      <c r="F56" s="800" t="str">
        <f>IF(AND(OR(Projektgrundlagen!$I$26,Projektgrundlagen!$I$27),'StB-D1 Besondere Lstg'!M12=TRUE),'StB-D1 Besondere Lstg'!K12,"")</f>
        <v/>
      </c>
    </row>
    <row r="57" spans="2:10">
      <c r="B57" t="str">
        <f>IF(AND(OR(Projektgrundlagen!$I$26,Projektgrundlagen!$I$27),'StB-D1 Besondere Lstg'!M13=TRUE),'StB-D1 Besondere Lstg'!C13&amp;" "&amp;'StB-D1 Besondere Lstg'!F13&amp;" "&amp;'StB-D1 Besondere Lstg'!F14,"")</f>
        <v/>
      </c>
      <c r="C57" s="800" t="str">
        <f>IF(AND(OR(Projektgrundlagen!$I$26,Projektgrundlagen!$I$27),'StB-D1 Besondere Lstg'!M13=TRUE),'StB-D1 Besondere Lstg'!H13,"")</f>
        <v/>
      </c>
      <c r="D57" s="800" t="str">
        <f>IF(AND(OR(Projektgrundlagen!$I$26,Projektgrundlagen!$I$27),'StB-D1 Besondere Lstg'!M13=TRUE),'StB-D1 Besondere Lstg'!I13,"")</f>
        <v/>
      </c>
      <c r="E57" s="800" t="str">
        <f>IF(AND(OR(Projektgrundlagen!$I$26,Projektgrundlagen!$I$27),'StB-D1 Besondere Lstg'!M13=TRUE),'StB-D1 Besondere Lstg'!J13,"")</f>
        <v/>
      </c>
      <c r="F57" s="800" t="str">
        <f>IF(AND(OR(Projektgrundlagen!$I$26,Projektgrundlagen!$I$27),'StB-D1 Besondere Lstg'!M13=TRUE),'StB-D1 Besondere Lstg'!K13,"")</f>
        <v/>
      </c>
    </row>
    <row r="58" spans="2:10">
      <c r="B58" t="str">
        <f>IF(AND(OR(Projektgrundlagen!$I$26,Projektgrundlagen!$I$27),'StB-D1 Besondere Lstg'!M14=TRUE),'StB-D1 Besondere Lstg'!C14&amp;" "&amp;'StB-D1 Besondere Lstg'!F14&amp;" "&amp;'StB-D1 Besondere Lstg'!F15,"")</f>
        <v/>
      </c>
      <c r="C58" s="800" t="str">
        <f>IF(AND(OR(Projektgrundlagen!$I$26,Projektgrundlagen!$I$27),'StB-D1 Besondere Lstg'!M14=TRUE),'StB-D1 Besondere Lstg'!H14,"")</f>
        <v/>
      </c>
      <c r="D58" s="800" t="str">
        <f>IF(AND(OR(Projektgrundlagen!$I$26,Projektgrundlagen!$I$27),'StB-D1 Besondere Lstg'!M14=TRUE),'StB-D1 Besondere Lstg'!I14,"")</f>
        <v/>
      </c>
      <c r="E58" s="800" t="str">
        <f>IF(AND(OR(Projektgrundlagen!$I$26,Projektgrundlagen!$I$27),'StB-D1 Besondere Lstg'!M14=TRUE),'StB-D1 Besondere Lstg'!J14,"")</f>
        <v/>
      </c>
      <c r="F58" s="800" t="str">
        <f>IF(AND(OR(Projektgrundlagen!$I$26,Projektgrundlagen!$I$27),'StB-D1 Besondere Lstg'!M14=TRUE),'StB-D1 Besondere Lstg'!K14,"")</f>
        <v/>
      </c>
    </row>
    <row r="59" spans="2:10">
      <c r="B59" t="str">
        <f>IF(AND(OR(Projektgrundlagen!$I$26,Projektgrundlagen!$I$27),'StB-D1 Besondere Lstg'!M15=TRUE),'StB-D1 Besondere Lstg'!C15&amp;" "&amp;'StB-D1 Besondere Lstg'!F15&amp;" "&amp;'StB-D1 Besondere Lstg'!F16,"")</f>
        <v/>
      </c>
      <c r="C59" s="800" t="str">
        <f>IF(AND(OR(Projektgrundlagen!$I$26,Projektgrundlagen!$I$27),'StB-D1 Besondere Lstg'!M15=TRUE),'StB-D1 Besondere Lstg'!H15,"")</f>
        <v/>
      </c>
      <c r="D59" s="800" t="str">
        <f>IF(AND(OR(Projektgrundlagen!$I$26,Projektgrundlagen!$I$27),'StB-D1 Besondere Lstg'!M15=TRUE),'StB-D1 Besondere Lstg'!I15,"")</f>
        <v/>
      </c>
      <c r="E59" s="800" t="str">
        <f>IF(AND(OR(Projektgrundlagen!$I$26,Projektgrundlagen!$I$27),'StB-D1 Besondere Lstg'!M15=TRUE),'StB-D1 Besondere Lstg'!J15,"")</f>
        <v/>
      </c>
      <c r="F59" s="800" t="str">
        <f>IF(AND(OR(Projektgrundlagen!$I$26,Projektgrundlagen!$I$27),'StB-D1 Besondere Lstg'!M15=TRUE),'StB-D1 Besondere Lstg'!K15,"")</f>
        <v/>
      </c>
    </row>
    <row r="60" spans="2:10">
      <c r="B60" t="str">
        <f>IF(AND(OR(Projektgrundlagen!$I$26,Projektgrundlagen!$I$27),'StB-D1 Besondere Lstg'!M16=TRUE),'StB-D1 Besondere Lstg'!C16&amp;" "&amp;'StB-D1 Besondere Lstg'!F16&amp;" "&amp;'StB-D1 Besondere Lstg'!F17,"")</f>
        <v/>
      </c>
      <c r="C60" s="800" t="str">
        <f>IF(AND(OR(Projektgrundlagen!$I$26,Projektgrundlagen!$I$27),'StB-D1 Besondere Lstg'!M16=TRUE),'StB-D1 Besondere Lstg'!H16,"")</f>
        <v/>
      </c>
      <c r="D60" s="800" t="str">
        <f>IF(AND(OR(Projektgrundlagen!$I$26,Projektgrundlagen!$I$27),'StB-D1 Besondere Lstg'!M16=TRUE),'StB-D1 Besondere Lstg'!I16,"")</f>
        <v/>
      </c>
      <c r="E60" s="800" t="str">
        <f>IF(AND(OR(Projektgrundlagen!$I$26,Projektgrundlagen!$I$27),'StB-D1 Besondere Lstg'!M16=TRUE),'StB-D1 Besondere Lstg'!J16,"")</f>
        <v/>
      </c>
      <c r="F60" s="800" t="str">
        <f>IF(AND(OR(Projektgrundlagen!$I$26,Projektgrundlagen!$I$27),'StB-D1 Besondere Lstg'!M16=TRUE),'StB-D1 Besondere Lstg'!K16,"")</f>
        <v/>
      </c>
    </row>
    <row r="61" spans="2:10" ht="16">
      <c r="B61" t="str">
        <f>IF(AND(OR(Projektgrundlagen!$I$26,Projektgrundlagen!$I$27),'StB-D1 Besondere Lstg'!M17=TRUE),'StB-D1 Besondere Lstg'!C17&amp;" "&amp;'StB-D1 Besondere Lstg'!F17&amp;" "&amp;'StB-D1 Besondere Lstg'!F18,"")</f>
        <v/>
      </c>
      <c r="C61" s="800" t="str">
        <f>IF(AND(OR(Projektgrundlagen!$I$26,Projektgrundlagen!$I$27),'StB-D1 Besondere Lstg'!M17=TRUE),'StB-D1 Besondere Lstg'!H17,"")</f>
        <v/>
      </c>
      <c r="D61" s="800" t="str">
        <f>IF(AND(OR(Projektgrundlagen!$I$26,Projektgrundlagen!$I$27),'StB-D1 Besondere Lstg'!M17=TRUE),'StB-D1 Besondere Lstg'!I17,"")</f>
        <v/>
      </c>
      <c r="E61" s="800" t="str">
        <f>IF(AND(OR(Projektgrundlagen!$I$26,Projektgrundlagen!$I$27),'StB-D1 Besondere Lstg'!M17=TRUE),'StB-D1 Besondere Lstg'!J17,"")</f>
        <v/>
      </c>
      <c r="F61" s="800" t="str">
        <f>IF(AND(OR(Projektgrundlagen!$I$26,Projektgrundlagen!$I$27),'StB-D1 Besondere Lstg'!M17=TRUE),'StB-D1 Besondere Lstg'!K17,"")</f>
        <v/>
      </c>
      <c r="G61" s="808"/>
      <c r="H61" s="809"/>
    </row>
    <row r="62" spans="2:10" ht="16">
      <c r="B62" t="str">
        <f>IF(AND(OR(Projektgrundlagen!$I$26,Projektgrundlagen!$I$27),'StB-D1 Besondere Lstg'!M18=TRUE),'StB-D1 Besondere Lstg'!C18&amp;" "&amp;'StB-D1 Besondere Lstg'!F18&amp;" "&amp;'StB-D1 Besondere Lstg'!F19,"")</f>
        <v/>
      </c>
      <c r="C62" s="800" t="str">
        <f>IF(AND(OR(Projektgrundlagen!$I$26,Projektgrundlagen!$I$27),'StB-D1 Besondere Lstg'!M18=TRUE),'StB-D1 Besondere Lstg'!H18,"")</f>
        <v/>
      </c>
      <c r="D62" s="800" t="str">
        <f>IF(AND(OR(Projektgrundlagen!$I$26,Projektgrundlagen!$I$27),'StB-D1 Besondere Lstg'!M18=TRUE),'StB-D1 Besondere Lstg'!I18,"")</f>
        <v/>
      </c>
      <c r="E62" s="800" t="str">
        <f>IF(AND(OR(Projektgrundlagen!$I$26,Projektgrundlagen!$I$27),'StB-D1 Besondere Lstg'!M18=TRUE),'StB-D1 Besondere Lstg'!J18,"")</f>
        <v/>
      </c>
      <c r="F62" s="800" t="str">
        <f>IF(AND(OR(Projektgrundlagen!$I$26,Projektgrundlagen!$I$27),'StB-D1 Besondere Lstg'!M18=TRUE),'StB-D1 Besondere Lstg'!K18,"")</f>
        <v/>
      </c>
      <c r="G62" s="808"/>
      <c r="H62" s="809"/>
    </row>
    <row r="63" spans="2:10" ht="16">
      <c r="B63" t="str">
        <f>IF(AND(OR(Projektgrundlagen!$I$26,Projektgrundlagen!$I$27),'StB-D1 Besondere Lstg'!M19=TRUE),'StB-D1 Besondere Lstg'!C19&amp;" "&amp;'StB-D1 Besondere Lstg'!F19&amp;" "&amp;'StB-D1 Besondere Lstg'!F20,"")</f>
        <v/>
      </c>
      <c r="C63" s="800" t="str">
        <f>IF(AND(OR(Projektgrundlagen!$I$26,Projektgrundlagen!$I$27),'StB-D1 Besondere Lstg'!M19=TRUE),'StB-D1 Besondere Lstg'!H19,"")</f>
        <v/>
      </c>
      <c r="D63" s="800" t="str">
        <f>IF(AND(OR(Projektgrundlagen!$I$26,Projektgrundlagen!$I$27),'StB-D1 Besondere Lstg'!M19=TRUE),'StB-D1 Besondere Lstg'!I19,"")</f>
        <v/>
      </c>
      <c r="E63" s="800" t="str">
        <f>IF(AND(OR(Projektgrundlagen!$I$26,Projektgrundlagen!$I$27),'StB-D1 Besondere Lstg'!M19=TRUE),'StB-D1 Besondere Lstg'!J19,"")</f>
        <v/>
      </c>
      <c r="F63" s="800" t="str">
        <f>IF(AND(OR(Projektgrundlagen!$I$26,Projektgrundlagen!$I$27),'StB-D1 Besondere Lstg'!M19=TRUE),'StB-D1 Besondere Lstg'!K19,"")</f>
        <v/>
      </c>
      <c r="G63" s="808"/>
      <c r="H63" s="809"/>
    </row>
    <row r="64" spans="2:10" ht="16">
      <c r="B64" t="str">
        <f>IF(AND(OR(Projektgrundlagen!$I$26,Projektgrundlagen!$I$27),'StB-D1 Besondere Lstg'!M20=TRUE),'StB-D1 Besondere Lstg'!C20&amp;" "&amp;'StB-D1 Besondere Lstg'!F20&amp;" "&amp;'StB-D1 Besondere Lstg'!F21,"")</f>
        <v/>
      </c>
      <c r="C64" s="800" t="str">
        <f>IF(AND(OR(Projektgrundlagen!$I$26,Projektgrundlagen!$I$27),'StB-D1 Besondere Lstg'!M20=TRUE),'StB-D1 Besondere Lstg'!H20,"")</f>
        <v/>
      </c>
      <c r="D64" s="800" t="str">
        <f>IF(AND(OR(Projektgrundlagen!$I$26,Projektgrundlagen!$I$27),'StB-D1 Besondere Lstg'!M20=TRUE),'StB-D1 Besondere Lstg'!I20,"")</f>
        <v/>
      </c>
      <c r="E64" s="800" t="str">
        <f>IF(AND(OR(Projektgrundlagen!$I$26,Projektgrundlagen!$I$27),'StB-D1 Besondere Lstg'!M20=TRUE),'StB-D1 Besondere Lstg'!J20,"")</f>
        <v/>
      </c>
      <c r="F64" s="800" t="str">
        <f>IF(AND(OR(Projektgrundlagen!$I$26,Projektgrundlagen!$I$27),'StB-D1 Besondere Lstg'!M20=TRUE),'StB-D1 Besondere Lstg'!K20,"")</f>
        <v/>
      </c>
      <c r="G64" s="808"/>
      <c r="H64" s="809"/>
    </row>
    <row r="65" spans="2:8" ht="16">
      <c r="B65" t="str">
        <f>IF(AND(OR(Projektgrundlagen!$I$26,Projektgrundlagen!$I$27),'StB-D1 Besondere Lstg'!M21=TRUE),'StB-D1 Besondere Lstg'!C21&amp;" "&amp;'StB-D1 Besondere Lstg'!F21&amp;" "&amp;'StB-D1 Besondere Lstg'!F22,"")</f>
        <v/>
      </c>
      <c r="C65" s="800" t="str">
        <f>IF(AND(OR(Projektgrundlagen!$I$26,Projektgrundlagen!$I$27),'StB-D1 Besondere Lstg'!M21=TRUE),'StB-D1 Besondere Lstg'!H21,"")</f>
        <v/>
      </c>
      <c r="D65" s="800" t="str">
        <f>IF(AND(OR(Projektgrundlagen!$I$26,Projektgrundlagen!$I$27),'StB-D1 Besondere Lstg'!M21=TRUE),'StB-D1 Besondere Lstg'!I21,"")</f>
        <v/>
      </c>
      <c r="E65" s="800" t="str">
        <f>IF(AND(OR(Projektgrundlagen!$I$26,Projektgrundlagen!$I$27),'StB-D1 Besondere Lstg'!M21=TRUE),'StB-D1 Besondere Lstg'!J21,"")</f>
        <v/>
      </c>
      <c r="F65" s="800" t="str">
        <f>IF(AND(OR(Projektgrundlagen!$I$26,Projektgrundlagen!$I$27),'StB-D1 Besondere Lstg'!M21=TRUE),'StB-D1 Besondere Lstg'!K21,"")</f>
        <v/>
      </c>
      <c r="G65" s="808"/>
      <c r="H65" s="809"/>
    </row>
    <row r="66" spans="2:8" ht="16">
      <c r="B66" t="str">
        <f>IF(AND(OR(Projektgrundlagen!$I$26,Projektgrundlagen!$I$27),'StB-D1 Besondere Lstg'!M22=TRUE),'StB-D1 Besondere Lstg'!C22&amp;" "&amp;'StB-D1 Besondere Lstg'!F22&amp;" "&amp;'StB-D1 Besondere Lstg'!F23,"")</f>
        <v/>
      </c>
      <c r="C66" s="800" t="str">
        <f>IF(AND(OR(Projektgrundlagen!$I$26,Projektgrundlagen!$I$27),'StB-D1 Besondere Lstg'!M22=TRUE),'StB-D1 Besondere Lstg'!H22,"")</f>
        <v/>
      </c>
      <c r="D66" s="800" t="str">
        <f>IF(AND(OR(Projektgrundlagen!$I$26,Projektgrundlagen!$I$27),'StB-D1 Besondere Lstg'!M22=TRUE),'StB-D1 Besondere Lstg'!I22,"")</f>
        <v/>
      </c>
      <c r="E66" s="800" t="str">
        <f>IF(AND(OR(Projektgrundlagen!$I$26,Projektgrundlagen!$I$27),'StB-D1 Besondere Lstg'!M22=TRUE),'StB-D1 Besondere Lstg'!J22,"")</f>
        <v/>
      </c>
      <c r="F66" s="800" t="str">
        <f>IF(AND(OR(Projektgrundlagen!$I$26,Projektgrundlagen!$I$27),'StB-D1 Besondere Lstg'!M22=TRUE),'StB-D1 Besondere Lstg'!K22,"")</f>
        <v/>
      </c>
      <c r="G66" s="808"/>
      <c r="H66" s="809"/>
    </row>
    <row r="67" spans="2:8" ht="16">
      <c r="B67" t="str">
        <f>IF(AND(OR(Projektgrundlagen!$I$26,Projektgrundlagen!$I$27),'StB-D1 Besondere Lstg'!M23=TRUE),'StB-D1 Besondere Lstg'!C23&amp;" "&amp;'StB-D1 Besondere Lstg'!F23&amp;" "&amp;'StB-D1 Besondere Lstg'!F24,"")</f>
        <v/>
      </c>
      <c r="C67" s="800" t="str">
        <f>IF(AND(OR(Projektgrundlagen!$I$26,Projektgrundlagen!$I$27),'StB-D1 Besondere Lstg'!M23=TRUE),'StB-D1 Besondere Lstg'!H23,"")</f>
        <v/>
      </c>
      <c r="D67" s="800" t="str">
        <f>IF(AND(OR(Projektgrundlagen!$I$26,Projektgrundlagen!$I$27),'StB-D1 Besondere Lstg'!M23=TRUE),'StB-D1 Besondere Lstg'!I23,"")</f>
        <v/>
      </c>
      <c r="E67" s="800" t="str">
        <f>IF(AND(OR(Projektgrundlagen!$I$26,Projektgrundlagen!$I$27),'StB-D1 Besondere Lstg'!M23=TRUE),'StB-D1 Besondere Lstg'!J23,"")</f>
        <v/>
      </c>
      <c r="F67" s="800" t="str">
        <f>IF(AND(OR(Projektgrundlagen!$I$26,Projektgrundlagen!$I$27),'StB-D1 Besondere Lstg'!M23=TRUE),'StB-D1 Besondere Lstg'!K23,"")</f>
        <v/>
      </c>
      <c r="G67" s="808"/>
      <c r="H67" s="809"/>
    </row>
    <row r="68" spans="2:8" ht="16">
      <c r="B68" t="str">
        <f>IF(AND(OR(Projektgrundlagen!$I$26,Projektgrundlagen!$I$27),'StB-D1 Besondere Lstg'!M24=TRUE),'StB-D1 Besondere Lstg'!C24&amp;" "&amp;'StB-D1 Besondere Lstg'!F24&amp;" "&amp;'StB-D1 Besondere Lstg'!F25,"")</f>
        <v/>
      </c>
      <c r="C68" s="800" t="str">
        <f>IF(AND(OR(Projektgrundlagen!$I$26,Projektgrundlagen!$I$27),'StB-D1 Besondere Lstg'!M24=TRUE),'StB-D1 Besondere Lstg'!H24,"")</f>
        <v/>
      </c>
      <c r="D68" s="800" t="str">
        <f>IF(AND(OR(Projektgrundlagen!$I$26,Projektgrundlagen!$I$27),'StB-D1 Besondere Lstg'!M24=TRUE),'StB-D1 Besondere Lstg'!I24,"")</f>
        <v/>
      </c>
      <c r="E68" s="800" t="str">
        <f>IF(AND(OR(Projektgrundlagen!$I$26,Projektgrundlagen!$I$27),'StB-D1 Besondere Lstg'!M24=TRUE),'StB-D1 Besondere Lstg'!J24,"")</f>
        <v/>
      </c>
      <c r="F68" s="800" t="str">
        <f>IF(AND(OR(Projektgrundlagen!$I$26,Projektgrundlagen!$I$27),'StB-D1 Besondere Lstg'!M24=TRUE),'StB-D1 Besondere Lstg'!K24,"")</f>
        <v/>
      </c>
      <c r="G68" s="808"/>
      <c r="H68" s="809"/>
    </row>
    <row r="69" spans="2:8" ht="16">
      <c r="B69" t="str">
        <f>IF(AND(OR(Projektgrundlagen!$I$26,Projektgrundlagen!$I$27),'StB-D1 Besondere Lstg'!M25=TRUE),'StB-D1 Besondere Lstg'!C25&amp;" "&amp;'StB-D1 Besondere Lstg'!F25&amp;" "&amp;'StB-D1 Besondere Lstg'!F26,"")</f>
        <v/>
      </c>
      <c r="C69" s="800" t="str">
        <f>IF(AND(OR(Projektgrundlagen!$I$26,Projektgrundlagen!$I$27),'StB-D1 Besondere Lstg'!M25=TRUE),'StB-D1 Besondere Lstg'!H25,"")</f>
        <v/>
      </c>
      <c r="D69" s="800" t="str">
        <f>IF(AND(OR(Projektgrundlagen!$I$26,Projektgrundlagen!$I$27),'StB-D1 Besondere Lstg'!M25=TRUE),'StB-D1 Besondere Lstg'!I25,"")</f>
        <v/>
      </c>
      <c r="E69" s="800" t="str">
        <f>IF(AND(OR(Projektgrundlagen!$I$26,Projektgrundlagen!$I$27),'StB-D1 Besondere Lstg'!M25=TRUE),'StB-D1 Besondere Lstg'!J25,"")</f>
        <v/>
      </c>
      <c r="F69" s="800" t="str">
        <f>IF(AND(OR(Projektgrundlagen!$I$26,Projektgrundlagen!$I$27),'StB-D1 Besondere Lstg'!M25=TRUE),'StB-D1 Besondere Lstg'!K25,"")</f>
        <v/>
      </c>
      <c r="G69" s="808"/>
      <c r="H69" s="809"/>
    </row>
    <row r="70" spans="2:8" ht="16">
      <c r="B70" t="str">
        <f>IF(AND(OR(Projektgrundlagen!$I$26,Projektgrundlagen!$I$27),'StB-D1 Besondere Lstg'!M26=TRUE),'StB-D1 Besondere Lstg'!C26&amp;" "&amp;'StB-D1 Besondere Lstg'!F26&amp;" "&amp;'StB-D1 Besondere Lstg'!F27,"")</f>
        <v/>
      </c>
      <c r="C70" s="800" t="str">
        <f>IF(AND(OR(Projektgrundlagen!$I$26,Projektgrundlagen!$I$27),'StB-D1 Besondere Lstg'!M26=TRUE),'StB-D1 Besondere Lstg'!H26,"")</f>
        <v/>
      </c>
      <c r="D70" s="800" t="str">
        <f>IF(AND(OR(Projektgrundlagen!$I$26,Projektgrundlagen!$I$27),'StB-D1 Besondere Lstg'!M26=TRUE),'StB-D1 Besondere Lstg'!I26,"")</f>
        <v/>
      </c>
      <c r="E70" s="800" t="str">
        <f>IF(AND(OR(Projektgrundlagen!$I$26,Projektgrundlagen!$I$27),'StB-D1 Besondere Lstg'!M26=TRUE),'StB-D1 Besondere Lstg'!J26,"")</f>
        <v/>
      </c>
      <c r="F70" s="800" t="str">
        <f>IF(AND(OR(Projektgrundlagen!$I$26,Projektgrundlagen!$I$27),'StB-D1 Besondere Lstg'!M26=TRUE),'StB-D1 Besondere Lstg'!K26,"")</f>
        <v/>
      </c>
      <c r="G70" s="808"/>
      <c r="H70" s="809"/>
    </row>
    <row r="71" spans="2:8" ht="16">
      <c r="B71" t="str">
        <f>IF(AND(OR(Projektgrundlagen!$I$26,Projektgrundlagen!$I$27),'StB-D1 Besondere Lstg'!M27=TRUE),'StB-D1 Besondere Lstg'!C27&amp;" "&amp;'StB-D1 Besondere Lstg'!F27&amp;" "&amp;'StB-D1 Besondere Lstg'!F28,"")</f>
        <v/>
      </c>
      <c r="C71" s="800" t="str">
        <f>IF(AND(OR(Projektgrundlagen!$I$26,Projektgrundlagen!$I$27),'StB-D1 Besondere Lstg'!M27=TRUE),'StB-D1 Besondere Lstg'!H27,"")</f>
        <v/>
      </c>
      <c r="D71" s="800" t="str">
        <f>IF(AND(OR(Projektgrundlagen!$I$26,Projektgrundlagen!$I$27),'StB-D1 Besondere Lstg'!M27=TRUE),'StB-D1 Besondere Lstg'!I27,"")</f>
        <v/>
      </c>
      <c r="E71" s="800" t="str">
        <f>IF(AND(OR(Projektgrundlagen!$I$26,Projektgrundlagen!$I$27),'StB-D1 Besondere Lstg'!M27=TRUE),'StB-D1 Besondere Lstg'!J27,"")</f>
        <v/>
      </c>
      <c r="F71" s="800" t="str">
        <f>IF(AND(OR(Projektgrundlagen!$I$26,Projektgrundlagen!$I$27),'StB-D1 Besondere Lstg'!M27=TRUE),'StB-D1 Besondere Lstg'!K27,"")</f>
        <v/>
      </c>
      <c r="G71" s="808"/>
      <c r="H71" s="809"/>
    </row>
    <row r="72" spans="2:8" ht="16">
      <c r="B72" t="str">
        <f>IF(AND(OR(Projektgrundlagen!$I$26,Projektgrundlagen!$I$27),'StB-D1 Besondere Lstg'!M28=TRUE),'StB-D1 Besondere Lstg'!C28&amp;" "&amp;'StB-D1 Besondere Lstg'!F28&amp;" "&amp;'StB-D1 Besondere Lstg'!F29,"")</f>
        <v/>
      </c>
      <c r="C72" s="800" t="str">
        <f>IF(AND(OR(Projektgrundlagen!$I$26,Projektgrundlagen!$I$27),'StB-D1 Besondere Lstg'!M28=TRUE),'StB-D1 Besondere Lstg'!H28,"")</f>
        <v/>
      </c>
      <c r="D72" s="800" t="str">
        <f>IF(AND(OR(Projektgrundlagen!$I$26,Projektgrundlagen!$I$27),'StB-D1 Besondere Lstg'!M28=TRUE),'StB-D1 Besondere Lstg'!I28,"")</f>
        <v/>
      </c>
      <c r="E72" s="800" t="str">
        <f>IF(AND(OR(Projektgrundlagen!$I$26,Projektgrundlagen!$I$27),'StB-D1 Besondere Lstg'!M28=TRUE),'StB-D1 Besondere Lstg'!J28,"")</f>
        <v/>
      </c>
      <c r="F72" s="800" t="str">
        <f>IF(AND(OR(Projektgrundlagen!$I$26,Projektgrundlagen!$I$27),'StB-D1 Besondere Lstg'!M28=TRUE),'StB-D1 Besondere Lstg'!K28,"")</f>
        <v/>
      </c>
      <c r="G72" s="808"/>
      <c r="H72" s="809"/>
    </row>
    <row r="73" spans="2:8" ht="16">
      <c r="B73" t="str">
        <f>IF(AND(OR(Projektgrundlagen!$I$26,Projektgrundlagen!$I$27),'StB-D1 Besondere Lstg'!M29=TRUE),'StB-D1 Besondere Lstg'!C29&amp;" "&amp;'StB-D1 Besondere Lstg'!F29&amp;" "&amp;'StB-D1 Besondere Lstg'!F30,"")</f>
        <v/>
      </c>
      <c r="C73" s="800" t="str">
        <f>IF(AND(OR(Projektgrundlagen!$I$26,Projektgrundlagen!$I$27),'StB-D1 Besondere Lstg'!M29=TRUE),'StB-D1 Besondere Lstg'!H29,"")</f>
        <v/>
      </c>
      <c r="D73" s="800" t="str">
        <f>IF(AND(OR(Projektgrundlagen!$I$26,Projektgrundlagen!$I$27),'StB-D1 Besondere Lstg'!M29=TRUE),'StB-D1 Besondere Lstg'!I29,"")</f>
        <v/>
      </c>
      <c r="E73" s="800" t="str">
        <f>IF(AND(OR(Projektgrundlagen!$I$26,Projektgrundlagen!$I$27),'StB-D1 Besondere Lstg'!M29=TRUE),'StB-D1 Besondere Lstg'!J29,"")</f>
        <v/>
      </c>
      <c r="F73" s="800" t="str">
        <f>IF(AND(OR(Projektgrundlagen!$I$26,Projektgrundlagen!$I$27),'StB-D1 Besondere Lstg'!M29=TRUE),'StB-D1 Besondere Lstg'!K29,"")</f>
        <v/>
      </c>
      <c r="G73" s="808"/>
      <c r="H73" s="809"/>
    </row>
    <row r="74" spans="2:8" ht="16">
      <c r="B74" t="str">
        <f>IF(AND(OR(Projektgrundlagen!$I$26,Projektgrundlagen!$I$27),'StB-D1 Besondere Lstg'!M30=TRUE),'StB-D1 Besondere Lstg'!C30&amp;" "&amp;'StB-D1 Besondere Lstg'!F30&amp;" "&amp;'StB-D1 Besondere Lstg'!F31,"")</f>
        <v/>
      </c>
      <c r="C74" s="800" t="str">
        <f>IF(AND(OR(Projektgrundlagen!$I$26,Projektgrundlagen!$I$27),'StB-D1 Besondere Lstg'!M30=TRUE),'StB-D1 Besondere Lstg'!H30,"")</f>
        <v/>
      </c>
      <c r="D74" s="800" t="str">
        <f>IF(AND(OR(Projektgrundlagen!$I$26,Projektgrundlagen!$I$27),'StB-D1 Besondere Lstg'!M30=TRUE),'StB-D1 Besondere Lstg'!I30,"")</f>
        <v/>
      </c>
      <c r="E74" s="800" t="str">
        <f>IF(AND(OR(Projektgrundlagen!$I$26,Projektgrundlagen!$I$27),'StB-D1 Besondere Lstg'!M30=TRUE),'StB-D1 Besondere Lstg'!J30,"")</f>
        <v/>
      </c>
      <c r="F74" s="800" t="str">
        <f>IF(AND(OR(Projektgrundlagen!$I$26,Projektgrundlagen!$I$27),'StB-D1 Besondere Lstg'!M30=TRUE),'StB-D1 Besondere Lstg'!K30,"")</f>
        <v/>
      </c>
      <c r="G74" s="808"/>
      <c r="H74" s="809"/>
    </row>
    <row r="75" spans="2:8" ht="16">
      <c r="B75" t="str">
        <f>IF(AND(OR(Projektgrundlagen!$I$26,Projektgrundlagen!$I$27),'StB-D1 Besondere Lstg'!M31=TRUE),'StB-D1 Besondere Lstg'!C31&amp;" "&amp;'StB-D1 Besondere Lstg'!F31&amp;" "&amp;'StB-D1 Besondere Lstg'!F32,"")</f>
        <v/>
      </c>
      <c r="C75" s="800" t="str">
        <f>IF(AND(OR(Projektgrundlagen!$I$26,Projektgrundlagen!$I$27),'StB-D1 Besondere Lstg'!M31=TRUE),'StB-D1 Besondere Lstg'!H31,"")</f>
        <v/>
      </c>
      <c r="D75" s="800" t="str">
        <f>IF(AND(OR(Projektgrundlagen!$I$26,Projektgrundlagen!$I$27),'StB-D1 Besondere Lstg'!M31=TRUE),'StB-D1 Besondere Lstg'!I31,"")</f>
        <v/>
      </c>
      <c r="E75" s="800" t="str">
        <f>IF(AND(OR(Projektgrundlagen!$I$26,Projektgrundlagen!$I$27),'StB-D1 Besondere Lstg'!M31=TRUE),'StB-D1 Besondere Lstg'!J31,"")</f>
        <v/>
      </c>
      <c r="F75" s="800" t="str">
        <f>IF(AND(OR(Projektgrundlagen!$I$26,Projektgrundlagen!$I$27),'StB-D1 Besondere Lstg'!M31=TRUE),'StB-D1 Besondere Lstg'!K31,"")</f>
        <v/>
      </c>
      <c r="G75" s="808"/>
      <c r="H75" s="809"/>
    </row>
    <row r="76" spans="2:8" ht="16">
      <c r="B76" t="str">
        <f>IF(AND(OR(Projektgrundlagen!$I$26,Projektgrundlagen!$I$27),'StB-D1 Besondere Lstg'!M32=TRUE),'StB-D1 Besondere Lstg'!C32&amp;" "&amp;'StB-D1 Besondere Lstg'!F32&amp;" "&amp;'StB-D1 Besondere Lstg'!F33,"")</f>
        <v/>
      </c>
      <c r="C76" s="800" t="str">
        <f>IF(AND(OR(Projektgrundlagen!$I$26,Projektgrundlagen!$I$27),'StB-D1 Besondere Lstg'!M32=TRUE),'StB-D1 Besondere Lstg'!H32,"")</f>
        <v/>
      </c>
      <c r="D76" s="800" t="str">
        <f>IF(AND(OR(Projektgrundlagen!$I$26,Projektgrundlagen!$I$27),'StB-D1 Besondere Lstg'!M32=TRUE),'StB-D1 Besondere Lstg'!I32,"")</f>
        <v/>
      </c>
      <c r="E76" s="800" t="str">
        <f>IF(AND(OR(Projektgrundlagen!$I$26,Projektgrundlagen!$I$27),'StB-D1 Besondere Lstg'!M32=TRUE),'StB-D1 Besondere Lstg'!J32,"")</f>
        <v/>
      </c>
      <c r="F76" s="800" t="str">
        <f>IF(AND(OR(Projektgrundlagen!$I$26,Projektgrundlagen!$I$27),'StB-D1 Besondere Lstg'!M32=TRUE),'StB-D1 Besondere Lstg'!K32,"")</f>
        <v/>
      </c>
      <c r="G76" s="808"/>
      <c r="H76" s="809"/>
    </row>
    <row r="77" spans="2:8" ht="16">
      <c r="B77" t="str">
        <f>IF(AND(OR(Projektgrundlagen!$I$26,Projektgrundlagen!$I$27),'StB-D1 Besondere Lstg'!M33=TRUE),'StB-D1 Besondere Lstg'!C33&amp;" "&amp;'StB-D1 Besondere Lstg'!F33&amp;" "&amp;'StB-D1 Besondere Lstg'!F34,"")</f>
        <v/>
      </c>
      <c r="C77" s="800" t="str">
        <f>IF(AND(OR(Projektgrundlagen!$I$26,Projektgrundlagen!$I$27),'StB-D1 Besondere Lstg'!M33=TRUE),'StB-D1 Besondere Lstg'!H33,"")</f>
        <v/>
      </c>
      <c r="D77" s="800" t="str">
        <f>IF(AND(OR(Projektgrundlagen!$I$26,Projektgrundlagen!$I$27),'StB-D1 Besondere Lstg'!M33=TRUE),'StB-D1 Besondere Lstg'!I33,"")</f>
        <v/>
      </c>
      <c r="E77" s="800" t="str">
        <f>IF(AND(OR(Projektgrundlagen!$I$26,Projektgrundlagen!$I$27),'StB-D1 Besondere Lstg'!M33=TRUE),'StB-D1 Besondere Lstg'!J33,"")</f>
        <v/>
      </c>
      <c r="F77" s="800" t="str">
        <f>IF(AND(OR(Projektgrundlagen!$I$26,Projektgrundlagen!$I$27),'StB-D1 Besondere Lstg'!M33=TRUE),'StB-D1 Besondere Lstg'!K33,"")</f>
        <v/>
      </c>
      <c r="G77" s="808"/>
      <c r="H77" s="809"/>
    </row>
    <row r="78" spans="2:8" ht="16">
      <c r="B78" t="str">
        <f>IF(AND(OR(Projektgrundlagen!$I$26,Projektgrundlagen!$I$27),'StB-D1 Besondere Lstg'!M34=TRUE),'StB-D1 Besondere Lstg'!C34&amp;" "&amp;'StB-D1 Besondere Lstg'!F34&amp;" "&amp;'StB-D1 Besondere Lstg'!F35,"")</f>
        <v/>
      </c>
      <c r="C78" s="800" t="str">
        <f>IF(AND(OR(Projektgrundlagen!$I$26,Projektgrundlagen!$I$27),'StB-D1 Besondere Lstg'!M34=TRUE),'StB-D1 Besondere Lstg'!H34,"")</f>
        <v/>
      </c>
      <c r="D78" s="800" t="str">
        <f>IF(AND(OR(Projektgrundlagen!$I$26,Projektgrundlagen!$I$27),'StB-D1 Besondere Lstg'!M34=TRUE),'StB-D1 Besondere Lstg'!I34,"")</f>
        <v/>
      </c>
      <c r="E78" s="800" t="str">
        <f>IF(AND(OR(Projektgrundlagen!$I$26,Projektgrundlagen!$I$27),'StB-D1 Besondere Lstg'!M34=TRUE),'StB-D1 Besondere Lstg'!J34,"")</f>
        <v/>
      </c>
      <c r="F78" s="800" t="str">
        <f>IF(AND(OR(Projektgrundlagen!$I$26,Projektgrundlagen!$I$27),'StB-D1 Besondere Lstg'!M34=TRUE),'StB-D1 Besondere Lstg'!K34,"")</f>
        <v/>
      </c>
      <c r="G78" s="808"/>
      <c r="H78" s="809"/>
    </row>
    <row r="79" spans="2:8" ht="16">
      <c r="B79" t="str">
        <f>IF(AND(OR(Projektgrundlagen!$I$26,Projektgrundlagen!$I$27),'StB-D1 Besondere Lstg'!M35=TRUE),'StB-D1 Besondere Lstg'!C35&amp;" "&amp;'StB-D1 Besondere Lstg'!F35&amp;" "&amp;'StB-D1 Besondere Lstg'!F36,"")</f>
        <v/>
      </c>
      <c r="C79" s="800" t="str">
        <f>IF(AND(OR(Projektgrundlagen!$I$26,Projektgrundlagen!$I$27),'StB-D1 Besondere Lstg'!M35=TRUE),'StB-D1 Besondere Lstg'!H35,"")</f>
        <v/>
      </c>
      <c r="D79" s="800" t="str">
        <f>IF(AND(OR(Projektgrundlagen!$I$26,Projektgrundlagen!$I$27),'StB-D1 Besondere Lstg'!M35=TRUE),'StB-D1 Besondere Lstg'!I35,"")</f>
        <v/>
      </c>
      <c r="E79" s="800" t="str">
        <f>IF(AND(OR(Projektgrundlagen!$I$26,Projektgrundlagen!$I$27),'StB-D1 Besondere Lstg'!M35=TRUE),'StB-D1 Besondere Lstg'!J35,"")</f>
        <v/>
      </c>
      <c r="F79" s="800" t="str">
        <f>IF(AND(OR(Projektgrundlagen!$I$26,Projektgrundlagen!$I$27),'StB-D1 Besondere Lstg'!M35=TRUE),'StB-D1 Besondere Lstg'!K35,"")</f>
        <v/>
      </c>
      <c r="G79" s="808"/>
      <c r="H79" s="809"/>
    </row>
    <row r="80" spans="2:8" ht="16">
      <c r="B80" t="str">
        <f>IF(AND(OR(Projektgrundlagen!$I$26,Projektgrundlagen!$I$27),'StB-D1 Besondere Lstg'!M36=TRUE),'StB-D1 Besondere Lstg'!C36&amp;" "&amp;'StB-D1 Besondere Lstg'!F36&amp;" "&amp;'StB-D1 Besondere Lstg'!F37,"")</f>
        <v/>
      </c>
      <c r="C80" s="800" t="str">
        <f>IF(AND(OR(Projektgrundlagen!$I$26,Projektgrundlagen!$I$27),'StB-D1 Besondere Lstg'!M36=TRUE),'StB-D1 Besondere Lstg'!H36,"")</f>
        <v/>
      </c>
      <c r="D80" s="800" t="str">
        <f>IF(AND(OR(Projektgrundlagen!$I$26,Projektgrundlagen!$I$27),'StB-D1 Besondere Lstg'!M36=TRUE),'StB-D1 Besondere Lstg'!I36,"")</f>
        <v/>
      </c>
      <c r="E80" s="800" t="str">
        <f>IF(AND(OR(Projektgrundlagen!$I$26,Projektgrundlagen!$I$27),'StB-D1 Besondere Lstg'!M36=TRUE),'StB-D1 Besondere Lstg'!J36,"")</f>
        <v/>
      </c>
      <c r="F80" s="800" t="str">
        <f>IF(AND(OR(Projektgrundlagen!$I$26,Projektgrundlagen!$I$27),'StB-D1 Besondere Lstg'!M36=TRUE),'StB-D1 Besondere Lstg'!K36,"")</f>
        <v/>
      </c>
      <c r="G80" s="808"/>
      <c r="H80" s="809"/>
    </row>
    <row r="81" spans="2:8" ht="16">
      <c r="B81" t="str">
        <f>IF(AND(OR(Projektgrundlagen!$I$26,Projektgrundlagen!$I$27),'StB-D1 Besondere Lstg'!M37=TRUE),'StB-D1 Besondere Lstg'!C37&amp;" "&amp;'StB-D1 Besondere Lstg'!F37&amp;" "&amp;'StB-D1 Besondere Lstg'!F38,"")</f>
        <v/>
      </c>
      <c r="C81" s="800" t="str">
        <f>IF(AND(OR(Projektgrundlagen!$I$26,Projektgrundlagen!$I$27),'StB-D1 Besondere Lstg'!M37=TRUE),'StB-D1 Besondere Lstg'!H37,"")</f>
        <v/>
      </c>
      <c r="D81" s="800" t="str">
        <f>IF(AND(OR(Projektgrundlagen!$I$26,Projektgrundlagen!$I$27),'StB-D1 Besondere Lstg'!M37=TRUE),'StB-D1 Besondere Lstg'!I37,"")</f>
        <v/>
      </c>
      <c r="E81" s="800" t="str">
        <f>IF(AND(OR(Projektgrundlagen!$I$26,Projektgrundlagen!$I$27),'StB-D1 Besondere Lstg'!M37=TRUE),'StB-D1 Besondere Lstg'!J37,"")</f>
        <v/>
      </c>
      <c r="F81" s="800" t="str">
        <f>IF(AND(OR(Projektgrundlagen!$I$26,Projektgrundlagen!$I$27),'StB-D1 Besondere Lstg'!M37=TRUE),'StB-D1 Besondere Lstg'!K37,"")</f>
        <v/>
      </c>
      <c r="G81" s="808"/>
      <c r="H81" s="809"/>
    </row>
    <row r="82" spans="2:8" ht="16">
      <c r="B82" t="str">
        <f>IF(AND(OR(Projektgrundlagen!$I$26,Projektgrundlagen!$I$27),'StB-D1 Besondere Lstg'!M38=TRUE),'StB-D1 Besondere Lstg'!C38&amp;" "&amp;'StB-D1 Besondere Lstg'!F38&amp;" "&amp;'StB-D1 Besondere Lstg'!F39,"")</f>
        <v/>
      </c>
      <c r="C82" s="800" t="str">
        <f>IF(AND(OR(Projektgrundlagen!$I$26,Projektgrundlagen!$I$27),'StB-D1 Besondere Lstg'!M38=TRUE),'StB-D1 Besondere Lstg'!H38,"")</f>
        <v/>
      </c>
      <c r="D82" s="800" t="str">
        <f>IF(AND(OR(Projektgrundlagen!$I$26,Projektgrundlagen!$I$27),'StB-D1 Besondere Lstg'!M38=TRUE),'StB-D1 Besondere Lstg'!I38,"")</f>
        <v/>
      </c>
      <c r="E82" s="800" t="str">
        <f>IF(AND(OR(Projektgrundlagen!$I$26,Projektgrundlagen!$I$27),'StB-D1 Besondere Lstg'!M38=TRUE),'StB-D1 Besondere Lstg'!J38,"")</f>
        <v/>
      </c>
      <c r="F82" s="800" t="str">
        <f>IF(AND(OR(Projektgrundlagen!$I$26,Projektgrundlagen!$I$27),'StB-D1 Besondere Lstg'!M38=TRUE),'StB-D1 Besondere Lstg'!K38,"")</f>
        <v/>
      </c>
      <c r="G82" s="808"/>
      <c r="H82" s="809"/>
    </row>
    <row r="83" spans="2:8" ht="16">
      <c r="B83" t="str">
        <f>IF(AND(OR(Projektgrundlagen!$I$26,Projektgrundlagen!$I$27),'StB-D1 Besondere Lstg'!M39=TRUE),'StB-D1 Besondere Lstg'!C39&amp;" "&amp;'StB-D1 Besondere Lstg'!F39&amp;" "&amp;'StB-D1 Besondere Lstg'!F40,"")</f>
        <v/>
      </c>
      <c r="C83" s="800" t="str">
        <f>IF(AND(OR(Projektgrundlagen!$I$26,Projektgrundlagen!$I$27),'StB-D1 Besondere Lstg'!M39=TRUE),'StB-D1 Besondere Lstg'!H39,"")</f>
        <v/>
      </c>
      <c r="D83" s="800" t="str">
        <f>IF(AND(OR(Projektgrundlagen!$I$26,Projektgrundlagen!$I$27),'StB-D1 Besondere Lstg'!M39=TRUE),'StB-D1 Besondere Lstg'!I39,"")</f>
        <v/>
      </c>
      <c r="E83" s="800" t="str">
        <f>IF(AND(OR(Projektgrundlagen!$I$26,Projektgrundlagen!$I$27),'StB-D1 Besondere Lstg'!M39=TRUE),'StB-D1 Besondere Lstg'!J39,"")</f>
        <v/>
      </c>
      <c r="F83" s="800" t="str">
        <f>IF(AND(OR(Projektgrundlagen!$I$26,Projektgrundlagen!$I$27),'StB-D1 Besondere Lstg'!M39=TRUE),'StB-D1 Besondere Lstg'!K39,"")</f>
        <v/>
      </c>
      <c r="G83" s="808"/>
      <c r="H83" s="809"/>
    </row>
    <row r="84" spans="2:8" ht="16">
      <c r="B84" t="str">
        <f>IF(AND(OR(Projektgrundlagen!$I$26,Projektgrundlagen!$I$27),'StB-D1 Besondere Lstg'!M40=TRUE),'StB-D1 Besondere Lstg'!C40&amp;" "&amp;'StB-D1 Besondere Lstg'!F40&amp;" "&amp;'StB-D1 Besondere Lstg'!F41,"")</f>
        <v/>
      </c>
      <c r="C84" s="800" t="str">
        <f>IF(AND(OR(Projektgrundlagen!$I$26,Projektgrundlagen!$I$27),'StB-D1 Besondere Lstg'!M40=TRUE),'StB-D1 Besondere Lstg'!H40,"")</f>
        <v/>
      </c>
      <c r="D84" s="800" t="str">
        <f>IF(AND(OR(Projektgrundlagen!$I$26,Projektgrundlagen!$I$27),'StB-D1 Besondere Lstg'!M40=TRUE),'StB-D1 Besondere Lstg'!I40,"")</f>
        <v/>
      </c>
      <c r="E84" s="800" t="str">
        <f>IF(AND(OR(Projektgrundlagen!$I$26,Projektgrundlagen!$I$27),'StB-D1 Besondere Lstg'!M40=TRUE),'StB-D1 Besondere Lstg'!J40,"")</f>
        <v/>
      </c>
      <c r="F84" s="800" t="str">
        <f>IF(AND(OR(Projektgrundlagen!$I$26,Projektgrundlagen!$I$27),'StB-D1 Besondere Lstg'!M40=TRUE),'StB-D1 Besondere Lstg'!K40,"")</f>
        <v/>
      </c>
      <c r="G84" s="808"/>
      <c r="H84" s="809"/>
    </row>
    <row r="85" spans="2:8" ht="16">
      <c r="B85" t="str">
        <f>IF(AND(OR(Projektgrundlagen!$I$26,Projektgrundlagen!$I$27),'StB-D1 Besondere Lstg'!M41=TRUE),'StB-D1 Besondere Lstg'!C41&amp;" "&amp;'StB-D1 Besondere Lstg'!F41&amp;" "&amp;'StB-D1 Besondere Lstg'!F42,"")</f>
        <v/>
      </c>
      <c r="C85" s="800" t="str">
        <f>IF(AND(OR(Projektgrundlagen!$I$26,Projektgrundlagen!$I$27),'StB-D1 Besondere Lstg'!M41=TRUE),'StB-D1 Besondere Lstg'!H41,"")</f>
        <v/>
      </c>
      <c r="D85" s="800" t="str">
        <f>IF(AND(OR(Projektgrundlagen!$I$26,Projektgrundlagen!$I$27),'StB-D1 Besondere Lstg'!M41=TRUE),'StB-D1 Besondere Lstg'!I41,"")</f>
        <v/>
      </c>
      <c r="E85" s="800" t="str">
        <f>IF(AND(OR(Projektgrundlagen!$I$26,Projektgrundlagen!$I$27),'StB-D1 Besondere Lstg'!M41=TRUE),'StB-D1 Besondere Lstg'!J41,"")</f>
        <v/>
      </c>
      <c r="F85" s="800" t="str">
        <f>IF(AND(OR(Projektgrundlagen!$I$26,Projektgrundlagen!$I$27),'StB-D1 Besondere Lstg'!M41=TRUE),'StB-D1 Besondere Lstg'!K41,"")</f>
        <v/>
      </c>
      <c r="G85" s="808"/>
      <c r="H85" s="809"/>
    </row>
    <row r="86" spans="2:8" ht="16">
      <c r="B86" t="str">
        <f>IF(AND(OR(Projektgrundlagen!$I$26,Projektgrundlagen!$I$27),'StB-D1 Besondere Lstg'!M42=TRUE),'StB-D1 Besondere Lstg'!C42&amp;" "&amp;'StB-D1 Besondere Lstg'!F42&amp;" "&amp;'StB-D1 Besondere Lstg'!F43,"")</f>
        <v/>
      </c>
      <c r="C86" s="800" t="str">
        <f>IF(AND(OR(Projektgrundlagen!$I$26,Projektgrundlagen!$I$27),'StB-D1 Besondere Lstg'!M42=TRUE),'StB-D1 Besondere Lstg'!H42,"")</f>
        <v/>
      </c>
      <c r="D86" s="800" t="str">
        <f>IF(AND(OR(Projektgrundlagen!$I$26,Projektgrundlagen!$I$27),'StB-D1 Besondere Lstg'!M42=TRUE),'StB-D1 Besondere Lstg'!I42,"")</f>
        <v/>
      </c>
      <c r="E86" s="800" t="str">
        <f>IF(AND(OR(Projektgrundlagen!$I$26,Projektgrundlagen!$I$27),'StB-D1 Besondere Lstg'!M42=TRUE),'StB-D1 Besondere Lstg'!J42,"")</f>
        <v/>
      </c>
      <c r="F86" s="800" t="str">
        <f>IF(AND(OR(Projektgrundlagen!$I$26,Projektgrundlagen!$I$27),'StB-D1 Besondere Lstg'!M42=TRUE),'StB-D1 Besondere Lstg'!K42,"")</f>
        <v/>
      </c>
      <c r="G86" s="808"/>
      <c r="H86" s="809"/>
    </row>
    <row r="87" spans="2:8" ht="16">
      <c r="B87" t="str">
        <f>IF(AND(OR(Projektgrundlagen!$I$26,Projektgrundlagen!$I$27),'StB-D1 Besondere Lstg'!M43=TRUE),'StB-D1 Besondere Lstg'!C43&amp;" "&amp;'StB-D1 Besondere Lstg'!F43&amp;" "&amp;'StB-D1 Besondere Lstg'!F44,"")</f>
        <v/>
      </c>
      <c r="C87" s="800" t="str">
        <f>IF(AND(OR(Projektgrundlagen!$I$26,Projektgrundlagen!$I$27),'StB-D1 Besondere Lstg'!M43=TRUE),'StB-D1 Besondere Lstg'!H43,"")</f>
        <v/>
      </c>
      <c r="D87" s="800" t="str">
        <f>IF(AND(OR(Projektgrundlagen!$I$26,Projektgrundlagen!$I$27),'StB-D1 Besondere Lstg'!M43=TRUE),'StB-D1 Besondere Lstg'!I43,"")</f>
        <v/>
      </c>
      <c r="E87" s="800" t="str">
        <f>IF(AND(OR(Projektgrundlagen!$I$26,Projektgrundlagen!$I$27),'StB-D1 Besondere Lstg'!M43=TRUE),'StB-D1 Besondere Lstg'!J43,"")</f>
        <v/>
      </c>
      <c r="F87" s="800" t="str">
        <f>IF(AND(OR(Projektgrundlagen!$I$26,Projektgrundlagen!$I$27),'StB-D1 Besondere Lstg'!M43=TRUE),'StB-D1 Besondere Lstg'!K43,"")</f>
        <v/>
      </c>
      <c r="G87" s="808"/>
      <c r="H87" s="809"/>
    </row>
    <row r="88" spans="2:8" ht="16">
      <c r="B88" t="str">
        <f>IF(AND(OR(Projektgrundlagen!$I$26,Projektgrundlagen!$I$27),'StB-D1 Besondere Lstg'!M44=TRUE),'StB-D1 Besondere Lstg'!C44&amp;" "&amp;'StB-D1 Besondere Lstg'!F44&amp;" "&amp;'StB-D1 Besondere Lstg'!F45,"")</f>
        <v/>
      </c>
      <c r="C88" s="800" t="str">
        <f>IF(AND(OR(Projektgrundlagen!$I$26,Projektgrundlagen!$I$27),'StB-D1 Besondere Lstg'!M44=TRUE),'StB-D1 Besondere Lstg'!H44,"")</f>
        <v/>
      </c>
      <c r="D88" s="800" t="str">
        <f>IF(AND(OR(Projektgrundlagen!$I$26,Projektgrundlagen!$I$27),'StB-D1 Besondere Lstg'!M44=TRUE),'StB-D1 Besondere Lstg'!I44,"")</f>
        <v/>
      </c>
      <c r="E88" s="800" t="str">
        <f>IF(AND(OR(Projektgrundlagen!$I$26,Projektgrundlagen!$I$27),'StB-D1 Besondere Lstg'!M44=TRUE),'StB-D1 Besondere Lstg'!J44,"")</f>
        <v/>
      </c>
      <c r="F88" s="800" t="str">
        <f>IF(AND(OR(Projektgrundlagen!$I$26,Projektgrundlagen!$I$27),'StB-D1 Besondere Lstg'!M44=TRUE),'StB-D1 Besondere Lstg'!K44,"")</f>
        <v/>
      </c>
      <c r="G88" s="808"/>
      <c r="H88" s="809"/>
    </row>
    <row r="89" spans="2:8" ht="16">
      <c r="B89" t="str">
        <f>IF(AND(OR(Projektgrundlagen!$I$26,Projektgrundlagen!$I$27),'StB-D1 Besondere Lstg'!M45=TRUE),'StB-D1 Besondere Lstg'!C45&amp;" "&amp;'StB-D1 Besondere Lstg'!F45&amp;" "&amp;'StB-D1 Besondere Lstg'!F46,"")</f>
        <v/>
      </c>
      <c r="C89" s="800" t="str">
        <f>IF(AND(OR(Projektgrundlagen!$I$26,Projektgrundlagen!$I$27),'StB-D1 Besondere Lstg'!M45=TRUE),'StB-D1 Besondere Lstg'!H45,"")</f>
        <v/>
      </c>
      <c r="D89" s="800" t="str">
        <f>IF(AND(OR(Projektgrundlagen!$I$26,Projektgrundlagen!$I$27),'StB-D1 Besondere Lstg'!M45=TRUE),'StB-D1 Besondere Lstg'!I45,"")</f>
        <v/>
      </c>
      <c r="E89" s="800" t="str">
        <f>IF(AND(OR(Projektgrundlagen!$I$26,Projektgrundlagen!$I$27),'StB-D1 Besondere Lstg'!M45=TRUE),'StB-D1 Besondere Lstg'!J45,"")</f>
        <v/>
      </c>
      <c r="F89" s="800" t="str">
        <f>IF(AND(OR(Projektgrundlagen!$I$26,Projektgrundlagen!$I$27),'StB-D1 Besondere Lstg'!M45=TRUE),'StB-D1 Besondere Lstg'!K45,"")</f>
        <v/>
      </c>
      <c r="G89" s="808"/>
      <c r="H89" s="809"/>
    </row>
    <row r="90" spans="2:8" ht="16">
      <c r="B90" t="str">
        <f>IF(AND(OR(Projektgrundlagen!$I$26,Projektgrundlagen!$I$27),'StB-D1 Besondere Lstg'!M46=TRUE),'StB-D1 Besondere Lstg'!C46&amp;" "&amp;'StB-D1 Besondere Lstg'!F46&amp;" "&amp;'StB-D1 Besondere Lstg'!F47,"")</f>
        <v/>
      </c>
      <c r="C90" s="800" t="str">
        <f>IF(AND(OR(Projektgrundlagen!$I$26,Projektgrundlagen!$I$27),'StB-D1 Besondere Lstg'!M46=TRUE),'StB-D1 Besondere Lstg'!H46,"")</f>
        <v/>
      </c>
      <c r="D90" s="800" t="str">
        <f>IF(AND(OR(Projektgrundlagen!$I$26,Projektgrundlagen!$I$27),'StB-D1 Besondere Lstg'!M46=TRUE),'StB-D1 Besondere Lstg'!I46,"")</f>
        <v/>
      </c>
      <c r="E90" s="800" t="str">
        <f>IF(AND(OR(Projektgrundlagen!$I$26,Projektgrundlagen!$I$27),'StB-D1 Besondere Lstg'!M46=TRUE),'StB-D1 Besondere Lstg'!J46,"")</f>
        <v/>
      </c>
      <c r="F90" s="800" t="str">
        <f>IF(AND(OR(Projektgrundlagen!$I$26,Projektgrundlagen!$I$27),'StB-D1 Besondere Lstg'!M46=TRUE),'StB-D1 Besondere Lstg'!K46,"")</f>
        <v/>
      </c>
      <c r="G90" s="808"/>
      <c r="H90" s="809"/>
    </row>
    <row r="91" spans="2:8" ht="16">
      <c r="B91" t="str">
        <f>IF(AND(OR(Projektgrundlagen!$I$26,Projektgrundlagen!$I$27),'StB-D1 Besondere Lstg'!M47=TRUE),'StB-D1 Besondere Lstg'!C47&amp;" "&amp;'StB-D1 Besondere Lstg'!F47&amp;" "&amp;'StB-D1 Besondere Lstg'!F48,"")</f>
        <v/>
      </c>
      <c r="C91" s="800" t="str">
        <f>IF(AND(OR(Projektgrundlagen!$I$26,Projektgrundlagen!$I$27),'StB-D1 Besondere Lstg'!M47=TRUE),'StB-D1 Besondere Lstg'!H47,"")</f>
        <v/>
      </c>
      <c r="D91" s="800" t="str">
        <f>IF(AND(OR(Projektgrundlagen!$I$26,Projektgrundlagen!$I$27),'StB-D1 Besondere Lstg'!M47=TRUE),'StB-D1 Besondere Lstg'!I47,"")</f>
        <v/>
      </c>
      <c r="E91" s="800" t="str">
        <f>IF(AND(OR(Projektgrundlagen!$I$26,Projektgrundlagen!$I$27),'StB-D1 Besondere Lstg'!M47=TRUE),'StB-D1 Besondere Lstg'!J47,"")</f>
        <v/>
      </c>
      <c r="F91" s="800" t="str">
        <f>IF(AND(OR(Projektgrundlagen!$I$26,Projektgrundlagen!$I$27),'StB-D1 Besondere Lstg'!M47=TRUE),'StB-D1 Besondere Lstg'!K47,"")</f>
        <v/>
      </c>
      <c r="G91" s="808"/>
      <c r="H91" s="809"/>
    </row>
    <row r="92" spans="2:8" ht="16">
      <c r="B92" t="str">
        <f>IF(AND(OR(Projektgrundlagen!$I$26,Projektgrundlagen!$I$27),'StB-D1 Besondere Lstg'!M48=TRUE),'StB-D1 Besondere Lstg'!C48&amp;" "&amp;'StB-D1 Besondere Lstg'!F48&amp;" "&amp;'StB-D1 Besondere Lstg'!F49,"")</f>
        <v/>
      </c>
      <c r="C92" s="800" t="str">
        <f>IF(AND(OR(Projektgrundlagen!$I$26,Projektgrundlagen!$I$27),'StB-D1 Besondere Lstg'!M48=TRUE),'StB-D1 Besondere Lstg'!H48,"")</f>
        <v/>
      </c>
      <c r="D92" s="800" t="str">
        <f>IF(AND(OR(Projektgrundlagen!$I$26,Projektgrundlagen!$I$27),'StB-D1 Besondere Lstg'!M48=TRUE),'StB-D1 Besondere Lstg'!I48,"")</f>
        <v/>
      </c>
      <c r="E92" s="800" t="str">
        <f>IF(AND(OR(Projektgrundlagen!$I$26,Projektgrundlagen!$I$27),'StB-D1 Besondere Lstg'!M48=TRUE),'StB-D1 Besondere Lstg'!J48,"")</f>
        <v/>
      </c>
      <c r="F92" s="800" t="str">
        <f>IF(AND(OR(Projektgrundlagen!$I$26,Projektgrundlagen!$I$27),'StB-D1 Besondere Lstg'!M48=TRUE),'StB-D1 Besondere Lstg'!K48,"")</f>
        <v/>
      </c>
      <c r="G92" s="808"/>
      <c r="H92" s="809"/>
    </row>
    <row r="93" spans="2:8" ht="16">
      <c r="B93" t="str">
        <f>IF(AND(OR(Projektgrundlagen!$I$26,Projektgrundlagen!$I$27),'StB-D1 Besondere Lstg'!M49=TRUE),'StB-D1 Besondere Lstg'!C49&amp;" "&amp;'StB-D1 Besondere Lstg'!F49&amp;" "&amp;'StB-D1 Besondere Lstg'!F50,"")</f>
        <v/>
      </c>
      <c r="C93" s="800" t="str">
        <f>IF(AND(OR(Projektgrundlagen!$I$26,Projektgrundlagen!$I$27),'StB-D1 Besondere Lstg'!M49=TRUE),'StB-D1 Besondere Lstg'!H49,"")</f>
        <v/>
      </c>
      <c r="D93" s="800" t="str">
        <f>IF(AND(OR(Projektgrundlagen!$I$26,Projektgrundlagen!$I$27),'StB-D1 Besondere Lstg'!M49=TRUE),'StB-D1 Besondere Lstg'!I49,"")</f>
        <v/>
      </c>
      <c r="E93" s="800" t="str">
        <f>IF(AND(OR(Projektgrundlagen!$I$26,Projektgrundlagen!$I$27),'StB-D1 Besondere Lstg'!M49=TRUE),'StB-D1 Besondere Lstg'!J49,"")</f>
        <v/>
      </c>
      <c r="F93" s="800" t="str">
        <f>IF(AND(OR(Projektgrundlagen!$I$26,Projektgrundlagen!$I$27),'StB-D1 Besondere Lstg'!M49=TRUE),'StB-D1 Besondere Lstg'!K49,"")</f>
        <v/>
      </c>
      <c r="G93" s="808"/>
      <c r="H93" s="809"/>
    </row>
    <row r="94" spans="2:8" ht="16">
      <c r="B94" t="str">
        <f>IF(AND(OR(Projektgrundlagen!$I$26,Projektgrundlagen!$I$27),'StB-D1 Besondere Lstg'!M50=TRUE),'StB-D1 Besondere Lstg'!C50&amp;" "&amp;'StB-D1 Besondere Lstg'!F50&amp;" "&amp;'StB-D1 Besondere Lstg'!F51,"")</f>
        <v/>
      </c>
      <c r="C94" s="800" t="str">
        <f>IF(AND(OR(Projektgrundlagen!$I$26,Projektgrundlagen!$I$27),'StB-D1 Besondere Lstg'!M50=TRUE),'StB-D1 Besondere Lstg'!H50,"")</f>
        <v/>
      </c>
      <c r="D94" s="800" t="str">
        <f>IF(AND(OR(Projektgrundlagen!$I$26,Projektgrundlagen!$I$27),'StB-D1 Besondere Lstg'!M50=TRUE),'StB-D1 Besondere Lstg'!I50,"")</f>
        <v/>
      </c>
      <c r="E94" s="800" t="str">
        <f>IF(AND(OR(Projektgrundlagen!$I$26,Projektgrundlagen!$I$27),'StB-D1 Besondere Lstg'!M50=TRUE),'StB-D1 Besondere Lstg'!J50,"")</f>
        <v/>
      </c>
      <c r="F94" s="800" t="str">
        <f>IF(AND(OR(Projektgrundlagen!$I$26,Projektgrundlagen!$I$27),'StB-D1 Besondere Lstg'!M50=TRUE),'StB-D1 Besondere Lstg'!K50,"")</f>
        <v/>
      </c>
      <c r="G94" s="808"/>
      <c r="H94" s="809"/>
    </row>
    <row r="95" spans="2:8" ht="16">
      <c r="B95" t="str">
        <f>IF(AND(OR(Projektgrundlagen!$I$26,Projektgrundlagen!$I$27),'StB-D1 Besondere Lstg'!M51=TRUE),'StB-D1 Besondere Lstg'!C51&amp;" "&amp;'StB-D1 Besondere Lstg'!F51&amp;" "&amp;'StB-D1 Besondere Lstg'!F52,"")</f>
        <v/>
      </c>
      <c r="C95" s="800" t="str">
        <f>IF(AND(OR(Projektgrundlagen!$I$26,Projektgrundlagen!$I$27),'StB-D1 Besondere Lstg'!M51=TRUE),'StB-D1 Besondere Lstg'!H51,"")</f>
        <v/>
      </c>
      <c r="D95" s="800" t="str">
        <f>IF(AND(OR(Projektgrundlagen!$I$26,Projektgrundlagen!$I$27),'StB-D1 Besondere Lstg'!M51=TRUE),'StB-D1 Besondere Lstg'!I51,"")</f>
        <v/>
      </c>
      <c r="E95" s="800" t="str">
        <f>IF(AND(OR(Projektgrundlagen!$I$26,Projektgrundlagen!$I$27),'StB-D1 Besondere Lstg'!M51=TRUE),'StB-D1 Besondere Lstg'!J51,"")</f>
        <v/>
      </c>
      <c r="F95" s="800" t="str">
        <f>IF(AND(OR(Projektgrundlagen!$I$26,Projektgrundlagen!$I$27),'StB-D1 Besondere Lstg'!M51=TRUE),'StB-D1 Besondere Lstg'!K51,"")</f>
        <v/>
      </c>
      <c r="G95" s="808"/>
      <c r="H95" s="809"/>
    </row>
    <row r="96" spans="2:8" ht="16">
      <c r="B96" t="str">
        <f>IF(AND(OR(Projektgrundlagen!$I$26,Projektgrundlagen!$I$27),'StB-D1 Besondere Lstg'!M52=TRUE),'StB-D1 Besondere Lstg'!C52&amp;" "&amp;'StB-D1 Besondere Lstg'!F52&amp;" "&amp;'StB-D1 Besondere Lstg'!F53,"")</f>
        <v/>
      </c>
      <c r="C96" s="800" t="str">
        <f>IF(AND(OR(Projektgrundlagen!$I$26,Projektgrundlagen!$I$27),'StB-D1 Besondere Lstg'!M52=TRUE),'StB-D1 Besondere Lstg'!H52,"")</f>
        <v/>
      </c>
      <c r="D96" s="800" t="str">
        <f>IF(AND(OR(Projektgrundlagen!$I$26,Projektgrundlagen!$I$27),'StB-D1 Besondere Lstg'!M52=TRUE),'StB-D1 Besondere Lstg'!I52,"")</f>
        <v/>
      </c>
      <c r="E96" s="800" t="str">
        <f>IF(AND(OR(Projektgrundlagen!$I$26,Projektgrundlagen!$I$27),'StB-D1 Besondere Lstg'!M52=TRUE),'StB-D1 Besondere Lstg'!J52,"")</f>
        <v/>
      </c>
      <c r="F96" s="800" t="str">
        <f>IF(AND(OR(Projektgrundlagen!$I$26,Projektgrundlagen!$I$27),'StB-D1 Besondere Lstg'!M52=TRUE),'StB-D1 Besondere Lstg'!K52,"")</f>
        <v/>
      </c>
      <c r="G96" s="808"/>
      <c r="H96" s="809"/>
    </row>
    <row r="97" spans="2:8" ht="16">
      <c r="B97" t="str">
        <f>IF(AND(OR(Projektgrundlagen!$I$26,Projektgrundlagen!$I$27),'StB-D1 Besondere Lstg'!M53=TRUE),'StB-D1 Besondere Lstg'!C53&amp;" "&amp;'StB-D1 Besondere Lstg'!F53&amp;" "&amp;'StB-D1 Besondere Lstg'!F54,"")</f>
        <v/>
      </c>
      <c r="C97" s="800" t="str">
        <f>IF(AND(OR(Projektgrundlagen!$I$26,Projektgrundlagen!$I$27),'StB-D1 Besondere Lstg'!M53=TRUE),'StB-D1 Besondere Lstg'!H53,"")</f>
        <v/>
      </c>
      <c r="D97" s="800" t="str">
        <f>IF(AND(OR(Projektgrundlagen!$I$26,Projektgrundlagen!$I$27),'StB-D1 Besondere Lstg'!M53=TRUE),'StB-D1 Besondere Lstg'!I53,"")</f>
        <v/>
      </c>
      <c r="E97" s="800" t="str">
        <f>IF(AND(OR(Projektgrundlagen!$I$26,Projektgrundlagen!$I$27),'StB-D1 Besondere Lstg'!M53=TRUE),'StB-D1 Besondere Lstg'!J53,"")</f>
        <v/>
      </c>
      <c r="F97" s="800" t="str">
        <f>IF(AND(OR(Projektgrundlagen!$I$26,Projektgrundlagen!$I$27),'StB-D1 Besondere Lstg'!M53=TRUE),'StB-D1 Besondere Lstg'!K53,"")</f>
        <v/>
      </c>
      <c r="G97" s="808"/>
      <c r="H97" s="809"/>
    </row>
    <row r="98" spans="2:8" ht="16">
      <c r="B98" t="str">
        <f>IF(AND(OR(Projektgrundlagen!$I$26,Projektgrundlagen!$I$27),'StB-D1 Besondere Lstg'!M54=TRUE),'StB-D1 Besondere Lstg'!C54&amp;" "&amp;'StB-D1 Besondere Lstg'!F54&amp;" "&amp;'StB-D1 Besondere Lstg'!F55,"")</f>
        <v/>
      </c>
      <c r="C98" s="800" t="str">
        <f>IF(AND(OR(Projektgrundlagen!$I$26,Projektgrundlagen!$I$27),'StB-D1 Besondere Lstg'!M54=TRUE),'StB-D1 Besondere Lstg'!H54,"")</f>
        <v/>
      </c>
      <c r="D98" s="800" t="str">
        <f>IF(AND(OR(Projektgrundlagen!$I$26,Projektgrundlagen!$I$27),'StB-D1 Besondere Lstg'!M54=TRUE),'StB-D1 Besondere Lstg'!I54,"")</f>
        <v/>
      </c>
      <c r="E98" s="800" t="str">
        <f>IF(AND(OR(Projektgrundlagen!$I$26,Projektgrundlagen!$I$27),'StB-D1 Besondere Lstg'!M54=TRUE),'StB-D1 Besondere Lstg'!J54,"")</f>
        <v/>
      </c>
      <c r="F98" s="800" t="str">
        <f>IF(AND(OR(Projektgrundlagen!$I$26,Projektgrundlagen!$I$27),'StB-D1 Besondere Lstg'!M54=TRUE),'StB-D1 Besondere Lstg'!K54,"")</f>
        <v/>
      </c>
      <c r="G98" s="808"/>
      <c r="H98" s="809"/>
    </row>
    <row r="99" spans="2:8" ht="16">
      <c r="B99" t="str">
        <f>IF(AND(OR(Projektgrundlagen!$I$26,Projektgrundlagen!$I$27),'StB-D1 Besondere Lstg'!M55=TRUE),'StB-D1 Besondere Lstg'!C55&amp;" "&amp;'StB-D1 Besondere Lstg'!F55&amp;" "&amp;'StB-D1 Besondere Lstg'!F56,"")</f>
        <v/>
      </c>
      <c r="C99" s="800" t="str">
        <f>IF(AND(OR(Projektgrundlagen!$I$26,Projektgrundlagen!$I$27),'StB-D1 Besondere Lstg'!M55=TRUE),'StB-D1 Besondere Lstg'!H55,"")</f>
        <v/>
      </c>
      <c r="D99" s="800" t="str">
        <f>IF(AND(OR(Projektgrundlagen!$I$26,Projektgrundlagen!$I$27),'StB-D1 Besondere Lstg'!M55=TRUE),'StB-D1 Besondere Lstg'!I55,"")</f>
        <v/>
      </c>
      <c r="E99" s="800" t="str">
        <f>IF(AND(OR(Projektgrundlagen!$I$26,Projektgrundlagen!$I$27),'StB-D1 Besondere Lstg'!M55=TRUE),'StB-D1 Besondere Lstg'!J55,"")</f>
        <v/>
      </c>
      <c r="F99" s="800" t="str">
        <f>IF(AND(OR(Projektgrundlagen!$I$26,Projektgrundlagen!$I$27),'StB-D1 Besondere Lstg'!M55=TRUE),'StB-D1 Besondere Lstg'!K55,"")</f>
        <v/>
      </c>
      <c r="G99" s="808"/>
      <c r="H99" s="809"/>
    </row>
    <row r="100" spans="2:8" ht="16">
      <c r="B100" t="str">
        <f>IF(AND(OR(Projektgrundlagen!$I$26,Projektgrundlagen!$I$27),'StB-D1 Besondere Lstg'!M56=TRUE),'StB-D1 Besondere Lstg'!C56&amp;" "&amp;'StB-D1 Besondere Lstg'!F56&amp;" "&amp;'StB-D1 Besondere Lstg'!F57,"")</f>
        <v/>
      </c>
      <c r="C100" s="800" t="str">
        <f>IF(AND(OR(Projektgrundlagen!$I$26,Projektgrundlagen!$I$27),'StB-D1 Besondere Lstg'!M56=TRUE),'StB-D1 Besondere Lstg'!H56,"")</f>
        <v/>
      </c>
      <c r="D100" s="800" t="str">
        <f>IF(AND(OR(Projektgrundlagen!$I$26,Projektgrundlagen!$I$27),'StB-D1 Besondere Lstg'!M56=TRUE),'StB-D1 Besondere Lstg'!I56,"")</f>
        <v/>
      </c>
      <c r="E100" s="800" t="str">
        <f>IF(AND(OR(Projektgrundlagen!$I$26,Projektgrundlagen!$I$27),'StB-D1 Besondere Lstg'!M56=TRUE),'StB-D1 Besondere Lstg'!J56,"")</f>
        <v/>
      </c>
      <c r="F100" s="800" t="str">
        <f>IF(AND(OR(Projektgrundlagen!$I$26,Projektgrundlagen!$I$27),'StB-D1 Besondere Lstg'!M56=TRUE),'StB-D1 Besondere Lstg'!K56,"")</f>
        <v/>
      </c>
      <c r="G100" s="808"/>
      <c r="H100" s="809"/>
    </row>
    <row r="101" spans="2:8" ht="16">
      <c r="B101" t="str">
        <f>IF(AND(OR(Projektgrundlagen!$I$26,Projektgrundlagen!$I$27),'StB-D1 Besondere Lstg'!M57=TRUE),'StB-D1 Besondere Lstg'!C57&amp;" "&amp;'StB-D1 Besondere Lstg'!F57&amp;" "&amp;'StB-D1 Besondere Lstg'!F58,"")</f>
        <v/>
      </c>
      <c r="C101" s="800" t="str">
        <f>IF(AND(OR(Projektgrundlagen!$I$26,Projektgrundlagen!$I$27),'StB-D1 Besondere Lstg'!M57=TRUE),'StB-D1 Besondere Lstg'!H57,"")</f>
        <v/>
      </c>
      <c r="D101" s="800" t="str">
        <f>IF(AND(OR(Projektgrundlagen!$I$26,Projektgrundlagen!$I$27),'StB-D1 Besondere Lstg'!M57=TRUE),'StB-D1 Besondere Lstg'!I57,"")</f>
        <v/>
      </c>
      <c r="E101" s="800" t="str">
        <f>IF(AND(OR(Projektgrundlagen!$I$26,Projektgrundlagen!$I$27),'StB-D1 Besondere Lstg'!M57=TRUE),'StB-D1 Besondere Lstg'!J57,"")</f>
        <v/>
      </c>
      <c r="F101" s="800" t="str">
        <f>IF(AND(OR(Projektgrundlagen!$I$26,Projektgrundlagen!$I$27),'StB-D1 Besondere Lstg'!M57=TRUE),'StB-D1 Besondere Lstg'!K57,"")</f>
        <v/>
      </c>
      <c r="G101" s="808"/>
      <c r="H101" s="809"/>
    </row>
    <row r="102" spans="2:8" ht="16">
      <c r="B102" t="str">
        <f>IF(AND(OR(Projektgrundlagen!$I$26,Projektgrundlagen!$I$27),'StB-D1 Besondere Lstg'!M58=TRUE),'StB-D1 Besondere Lstg'!C58&amp;" "&amp;'StB-D1 Besondere Lstg'!F58&amp;" "&amp;'StB-D1 Besondere Lstg'!F59,"")</f>
        <v/>
      </c>
      <c r="C102" s="800" t="str">
        <f>IF(AND(OR(Projektgrundlagen!$I$26,Projektgrundlagen!$I$27),'StB-D1 Besondere Lstg'!M58=TRUE),'StB-D1 Besondere Lstg'!H58,"")</f>
        <v/>
      </c>
      <c r="D102" s="800" t="str">
        <f>IF(AND(OR(Projektgrundlagen!$I$26,Projektgrundlagen!$I$27),'StB-D1 Besondere Lstg'!M58=TRUE),'StB-D1 Besondere Lstg'!I58,"")</f>
        <v/>
      </c>
      <c r="E102" s="800" t="str">
        <f>IF(AND(OR(Projektgrundlagen!$I$26,Projektgrundlagen!$I$27),'StB-D1 Besondere Lstg'!M58=TRUE),'StB-D1 Besondere Lstg'!J58,"")</f>
        <v/>
      </c>
      <c r="F102" s="800" t="str">
        <f>IF(AND(OR(Projektgrundlagen!$I$26,Projektgrundlagen!$I$27),'StB-D1 Besondere Lstg'!M58=TRUE),'StB-D1 Besondere Lstg'!K58,"")</f>
        <v/>
      </c>
      <c r="G102" s="808"/>
      <c r="H102" s="809"/>
    </row>
    <row r="103" spans="2:8" ht="16">
      <c r="B103" t="str">
        <f>IF(AND(OR(Projektgrundlagen!$I$26,Projektgrundlagen!$I$27),'StB-D1 Besondere Lstg'!M59=TRUE),'StB-D1 Besondere Lstg'!C59&amp;" "&amp;'StB-D1 Besondere Lstg'!F59&amp;" "&amp;'StB-D1 Besondere Lstg'!F60,"")</f>
        <v/>
      </c>
      <c r="C103" s="800" t="str">
        <f>IF(AND(OR(Projektgrundlagen!$I$26,Projektgrundlagen!$I$27),'StB-D1 Besondere Lstg'!M59=TRUE),'StB-D1 Besondere Lstg'!H59,"")</f>
        <v/>
      </c>
      <c r="D103" s="800" t="str">
        <f>IF(AND(OR(Projektgrundlagen!$I$26,Projektgrundlagen!$I$27),'StB-D1 Besondere Lstg'!M59=TRUE),'StB-D1 Besondere Lstg'!I59,"")</f>
        <v/>
      </c>
      <c r="E103" s="800" t="str">
        <f>IF(AND(OR(Projektgrundlagen!$I$26,Projektgrundlagen!$I$27),'StB-D1 Besondere Lstg'!M59=TRUE),'StB-D1 Besondere Lstg'!J59,"")</f>
        <v/>
      </c>
      <c r="F103" s="800" t="str">
        <f>IF(AND(OR(Projektgrundlagen!$I$26,Projektgrundlagen!$I$27),'StB-D1 Besondere Lstg'!M59=TRUE),'StB-D1 Besondere Lstg'!K59,"")</f>
        <v/>
      </c>
      <c r="G103" s="808"/>
      <c r="H103" s="809"/>
    </row>
    <row r="104" spans="2:8" ht="16">
      <c r="B104" t="str">
        <f>IF(AND(OR(Projektgrundlagen!$I$26,Projektgrundlagen!$I$27),'StB-D1 Besondere Lstg'!M60=TRUE),'StB-D1 Besondere Lstg'!C60&amp;" "&amp;'StB-D1 Besondere Lstg'!F60&amp;" "&amp;'StB-D1 Besondere Lstg'!F61,"")</f>
        <v/>
      </c>
      <c r="C104" s="800" t="str">
        <f>IF(AND(OR(Projektgrundlagen!$I$26,Projektgrundlagen!$I$27),'StB-D1 Besondere Lstg'!M60=TRUE),'StB-D1 Besondere Lstg'!H60,"")</f>
        <v/>
      </c>
      <c r="D104" s="800" t="str">
        <f>IF(AND(OR(Projektgrundlagen!$I$26,Projektgrundlagen!$I$27),'StB-D1 Besondere Lstg'!M60=TRUE),'StB-D1 Besondere Lstg'!I60,"")</f>
        <v/>
      </c>
      <c r="E104" s="800" t="str">
        <f>IF(AND(OR(Projektgrundlagen!$I$26,Projektgrundlagen!$I$27),'StB-D1 Besondere Lstg'!M60=TRUE),'StB-D1 Besondere Lstg'!J60,"")</f>
        <v/>
      </c>
      <c r="F104" s="800" t="str">
        <f>IF(AND(OR(Projektgrundlagen!$I$26,Projektgrundlagen!$I$27),'StB-D1 Besondere Lstg'!M60=TRUE),'StB-D1 Besondere Lstg'!K60,"")</f>
        <v/>
      </c>
      <c r="G104" s="808"/>
      <c r="H104" s="809"/>
    </row>
    <row r="105" spans="2:8" ht="16">
      <c r="B105" t="str">
        <f>IF(AND(OR(Projektgrundlagen!$I$26,Projektgrundlagen!$I$27),'StB-D1 Besondere Lstg'!M61=TRUE),'StB-D1 Besondere Lstg'!C61&amp;" "&amp;'StB-D1 Besondere Lstg'!F61&amp;" "&amp;'StB-D1 Besondere Lstg'!F62,"")</f>
        <v/>
      </c>
      <c r="C105" s="800" t="str">
        <f>IF(AND(OR(Projektgrundlagen!$I$26,Projektgrundlagen!$I$27),'StB-D1 Besondere Lstg'!M61=TRUE),'StB-D1 Besondere Lstg'!H61,"")</f>
        <v/>
      </c>
      <c r="D105" s="800" t="str">
        <f>IF(AND(OR(Projektgrundlagen!$I$26,Projektgrundlagen!$I$27),'StB-D1 Besondere Lstg'!M61=TRUE),'StB-D1 Besondere Lstg'!I61,"")</f>
        <v/>
      </c>
      <c r="E105" s="800" t="str">
        <f>IF(AND(OR(Projektgrundlagen!$I$26,Projektgrundlagen!$I$27),'StB-D1 Besondere Lstg'!M61=TRUE),'StB-D1 Besondere Lstg'!J61,"")</f>
        <v/>
      </c>
      <c r="F105" s="800" t="str">
        <f>IF(AND(OR(Projektgrundlagen!$I$26,Projektgrundlagen!$I$27),'StB-D1 Besondere Lstg'!M61=TRUE),'StB-D1 Besondere Lstg'!K61,"")</f>
        <v/>
      </c>
      <c r="G105" s="808"/>
      <c r="H105" s="809"/>
    </row>
    <row r="106" spans="2:8" ht="16">
      <c r="B106" t="str">
        <f>IF(AND(OR(Projektgrundlagen!$I$26,Projektgrundlagen!$I$27),'StB-D1 Besondere Lstg'!M62=TRUE),'StB-D1 Besondere Lstg'!C62&amp;" "&amp;'StB-D1 Besondere Lstg'!F62&amp;" "&amp;'StB-D1 Besondere Lstg'!F63,"")</f>
        <v/>
      </c>
      <c r="C106" s="800" t="str">
        <f>IF(AND(OR(Projektgrundlagen!$I$26,Projektgrundlagen!$I$27),'StB-D1 Besondere Lstg'!M62=TRUE),'StB-D1 Besondere Lstg'!H62,"")</f>
        <v/>
      </c>
      <c r="D106" s="800" t="str">
        <f>IF(AND(OR(Projektgrundlagen!$I$26,Projektgrundlagen!$I$27),'StB-D1 Besondere Lstg'!M62=TRUE),'StB-D1 Besondere Lstg'!I62,"")</f>
        <v/>
      </c>
      <c r="E106" s="800" t="str">
        <f>IF(AND(OR(Projektgrundlagen!$I$26,Projektgrundlagen!$I$27),'StB-D1 Besondere Lstg'!M62=TRUE),'StB-D1 Besondere Lstg'!J62,"")</f>
        <v/>
      </c>
      <c r="F106" s="800" t="str">
        <f>IF(AND(OR(Projektgrundlagen!$I$26,Projektgrundlagen!$I$27),'StB-D1 Besondere Lstg'!M62=TRUE),'StB-D1 Besondere Lstg'!K62,"")</f>
        <v/>
      </c>
      <c r="G106" s="808"/>
      <c r="H106" s="809"/>
    </row>
    <row r="107" spans="2:8" ht="16">
      <c r="B107" t="str">
        <f>IF(AND(OR(Projektgrundlagen!$I$26,Projektgrundlagen!$I$27),'StB-D1 Besondere Lstg'!M63=TRUE),'StB-D1 Besondere Lstg'!C63&amp;" "&amp;'StB-D1 Besondere Lstg'!F63&amp;" "&amp;'StB-D1 Besondere Lstg'!F64,"")</f>
        <v/>
      </c>
      <c r="C107" s="800" t="str">
        <f>IF(AND(OR(Projektgrundlagen!$I$26,Projektgrundlagen!$I$27),'StB-D1 Besondere Lstg'!M63=TRUE),'StB-D1 Besondere Lstg'!H63,"")</f>
        <v/>
      </c>
      <c r="D107" s="800" t="str">
        <f>IF(AND(OR(Projektgrundlagen!$I$26,Projektgrundlagen!$I$27),'StB-D1 Besondere Lstg'!M63=TRUE),'StB-D1 Besondere Lstg'!I63,"")</f>
        <v/>
      </c>
      <c r="E107" s="800" t="str">
        <f>IF(AND(OR(Projektgrundlagen!$I$26,Projektgrundlagen!$I$27),'StB-D1 Besondere Lstg'!M63=TRUE),'StB-D1 Besondere Lstg'!J63,"")</f>
        <v/>
      </c>
      <c r="F107" s="800" t="str">
        <f>IF(AND(OR(Projektgrundlagen!$I$26,Projektgrundlagen!$I$27),'StB-D1 Besondere Lstg'!M63=TRUE),'StB-D1 Besondere Lstg'!K63,"")</f>
        <v/>
      </c>
      <c r="G107" s="808"/>
      <c r="H107" s="809"/>
    </row>
    <row r="108" spans="2:8" ht="16">
      <c r="B108" t="str">
        <f>IF(AND(OR(Projektgrundlagen!$I$26,Projektgrundlagen!$I$27),'StB-D1 Besondere Lstg'!M64=TRUE),'StB-D1 Besondere Lstg'!C64&amp;" "&amp;'StB-D1 Besondere Lstg'!F64&amp;" "&amp;'StB-D1 Besondere Lstg'!F65,"")</f>
        <v/>
      </c>
      <c r="C108" s="800" t="str">
        <f>IF(AND(OR(Projektgrundlagen!$I$26,Projektgrundlagen!$I$27),'StB-D1 Besondere Lstg'!M64=TRUE),'StB-D1 Besondere Lstg'!H64,"")</f>
        <v/>
      </c>
      <c r="D108" s="800" t="str">
        <f>IF(AND(OR(Projektgrundlagen!$I$26,Projektgrundlagen!$I$27),'StB-D1 Besondere Lstg'!M64=TRUE),'StB-D1 Besondere Lstg'!I64,"")</f>
        <v/>
      </c>
      <c r="E108" s="800" t="str">
        <f>IF(AND(OR(Projektgrundlagen!$I$26,Projektgrundlagen!$I$27),'StB-D1 Besondere Lstg'!M64=TRUE),'StB-D1 Besondere Lstg'!J64,"")</f>
        <v/>
      </c>
      <c r="F108" s="800" t="str">
        <f>IF(AND(OR(Projektgrundlagen!$I$26,Projektgrundlagen!$I$27),'StB-D1 Besondere Lstg'!M64=TRUE),'StB-D1 Besondere Lstg'!K64,"")</f>
        <v/>
      </c>
      <c r="G108" s="808"/>
      <c r="H108" s="809"/>
    </row>
    <row r="109" spans="2:8" ht="16">
      <c r="B109" t="str">
        <f>IF(AND(OR(Projektgrundlagen!$I$26,Projektgrundlagen!$I$27),'StB-D1 Besondere Lstg'!M65=TRUE),'StB-D1 Besondere Lstg'!C65&amp;" "&amp;'StB-D1 Besondere Lstg'!F65&amp;" "&amp;'StB-D1 Besondere Lstg'!F66,"")</f>
        <v/>
      </c>
      <c r="C109" s="800" t="str">
        <f>IF(AND(OR(Projektgrundlagen!$I$26,Projektgrundlagen!$I$27),'StB-D1 Besondere Lstg'!M65=TRUE),'StB-D1 Besondere Lstg'!H65,"")</f>
        <v/>
      </c>
      <c r="D109" s="800" t="str">
        <f>IF(AND(OR(Projektgrundlagen!$I$26,Projektgrundlagen!$I$27),'StB-D1 Besondere Lstg'!M65=TRUE),'StB-D1 Besondere Lstg'!I65,"")</f>
        <v/>
      </c>
      <c r="E109" s="800" t="str">
        <f>IF(AND(OR(Projektgrundlagen!$I$26,Projektgrundlagen!$I$27),'StB-D1 Besondere Lstg'!M65=TRUE),'StB-D1 Besondere Lstg'!J65,"")</f>
        <v/>
      </c>
      <c r="F109" s="800" t="str">
        <f>IF(AND(OR(Projektgrundlagen!$I$26,Projektgrundlagen!$I$27),'StB-D1 Besondere Lstg'!M65=TRUE),'StB-D1 Besondere Lstg'!K65,"")</f>
        <v/>
      </c>
      <c r="G109" s="808"/>
      <c r="H109" s="809"/>
    </row>
    <row r="110" spans="2:8" ht="16">
      <c r="B110" t="str">
        <f>IF(AND(OR(Projektgrundlagen!$I$26,Projektgrundlagen!$I$27),'StB-D1 Besondere Lstg'!M66=TRUE),'StB-D1 Besondere Lstg'!C66&amp;" "&amp;'StB-D1 Besondere Lstg'!F66&amp;" "&amp;'StB-D1 Besondere Lstg'!F67,"")</f>
        <v/>
      </c>
      <c r="C110" s="800" t="str">
        <f>IF(AND(OR(Projektgrundlagen!$I$26,Projektgrundlagen!$I$27),'StB-D1 Besondere Lstg'!M66=TRUE),'StB-D1 Besondere Lstg'!H66,"")</f>
        <v/>
      </c>
      <c r="D110" s="800" t="str">
        <f>IF(AND(OR(Projektgrundlagen!$I$26,Projektgrundlagen!$I$27),'StB-D1 Besondere Lstg'!M66=TRUE),'StB-D1 Besondere Lstg'!I66,"")</f>
        <v/>
      </c>
      <c r="E110" s="800" t="str">
        <f>IF(AND(OR(Projektgrundlagen!$I$26,Projektgrundlagen!$I$27),'StB-D1 Besondere Lstg'!M66=TRUE),'StB-D1 Besondere Lstg'!J66,"")</f>
        <v/>
      </c>
      <c r="F110" s="800" t="str">
        <f>IF(AND(OR(Projektgrundlagen!$I$26,Projektgrundlagen!$I$27),'StB-D1 Besondere Lstg'!M66=TRUE),'StB-D1 Besondere Lstg'!K66,"")</f>
        <v/>
      </c>
      <c r="G110" s="808"/>
      <c r="H110" s="809"/>
    </row>
    <row r="111" spans="2:8" ht="16">
      <c r="B111" t="str">
        <f>IF(AND(OR(Projektgrundlagen!$I$26,Projektgrundlagen!$I$27),'StB-D1 Besondere Lstg'!M67=TRUE),'StB-D1 Besondere Lstg'!C67&amp;" "&amp;'StB-D1 Besondere Lstg'!F67&amp;" "&amp;'StB-D1 Besondere Lstg'!F68,"")</f>
        <v/>
      </c>
      <c r="C111" s="800" t="str">
        <f>IF(AND(OR(Projektgrundlagen!$I$26,Projektgrundlagen!$I$27),'StB-D1 Besondere Lstg'!M67=TRUE),'StB-D1 Besondere Lstg'!H67,"")</f>
        <v/>
      </c>
      <c r="D111" s="800" t="str">
        <f>IF(AND(OR(Projektgrundlagen!$I$26,Projektgrundlagen!$I$27),'StB-D1 Besondere Lstg'!M67=TRUE),'StB-D1 Besondere Lstg'!I67,"")</f>
        <v/>
      </c>
      <c r="E111" s="800" t="str">
        <f>IF(AND(OR(Projektgrundlagen!$I$26,Projektgrundlagen!$I$27),'StB-D1 Besondere Lstg'!M67=TRUE),'StB-D1 Besondere Lstg'!J67,"")</f>
        <v/>
      </c>
      <c r="F111" s="800" t="str">
        <f>IF(AND(OR(Projektgrundlagen!$I$26,Projektgrundlagen!$I$27),'StB-D1 Besondere Lstg'!M67=TRUE),'StB-D1 Besondere Lstg'!K67,"")</f>
        <v/>
      </c>
      <c r="G111" s="808"/>
      <c r="H111" s="809"/>
    </row>
    <row r="112" spans="2:8" ht="16">
      <c r="B112" t="str">
        <f>IF(AND(OR(Projektgrundlagen!$I$26,Projektgrundlagen!$I$27),'StB-D1 Besondere Lstg'!M68=TRUE),'StB-D1 Besondere Lstg'!C68&amp;" "&amp;'StB-D1 Besondere Lstg'!F68&amp;" "&amp;'StB-D1 Besondere Lstg'!F69,"")</f>
        <v/>
      </c>
      <c r="C112" s="800" t="str">
        <f>IF(AND(OR(Projektgrundlagen!$I$26,Projektgrundlagen!$I$27),'StB-D1 Besondere Lstg'!M68=TRUE),'StB-D1 Besondere Lstg'!H68,"")</f>
        <v/>
      </c>
      <c r="D112" s="800" t="str">
        <f>IF(AND(OR(Projektgrundlagen!$I$26,Projektgrundlagen!$I$27),'StB-D1 Besondere Lstg'!M68=TRUE),'StB-D1 Besondere Lstg'!I68,"")</f>
        <v/>
      </c>
      <c r="E112" s="800" t="str">
        <f>IF(AND(OR(Projektgrundlagen!$I$26,Projektgrundlagen!$I$27),'StB-D1 Besondere Lstg'!M68=TRUE),'StB-D1 Besondere Lstg'!J68,"")</f>
        <v/>
      </c>
      <c r="F112" s="800" t="str">
        <f>IF(AND(OR(Projektgrundlagen!$I$26,Projektgrundlagen!$I$27),'StB-D1 Besondere Lstg'!M68=TRUE),'StB-D1 Besondere Lstg'!K68,"")</f>
        <v/>
      </c>
      <c r="G112" s="808"/>
      <c r="H112" s="809"/>
    </row>
    <row r="113" spans="2:8" ht="16">
      <c r="B113" t="str">
        <f>IF(AND(OR(Projektgrundlagen!$I$26,Projektgrundlagen!$I$27),'StB-D1 Besondere Lstg'!M69=TRUE),'StB-D1 Besondere Lstg'!C69&amp;" "&amp;'StB-D1 Besondere Lstg'!F69&amp;" "&amp;'StB-D1 Besondere Lstg'!F70,"")</f>
        <v/>
      </c>
      <c r="C113" s="800" t="str">
        <f>IF(AND(OR(Projektgrundlagen!$I$26,Projektgrundlagen!$I$27),'StB-D1 Besondere Lstg'!M69=TRUE),'StB-D1 Besondere Lstg'!H69,"")</f>
        <v/>
      </c>
      <c r="D113" s="800" t="str">
        <f>IF(AND(OR(Projektgrundlagen!$I$26,Projektgrundlagen!$I$27),'StB-D1 Besondere Lstg'!M69=TRUE),'StB-D1 Besondere Lstg'!I69,"")</f>
        <v/>
      </c>
      <c r="E113" s="800" t="str">
        <f>IF(AND(OR(Projektgrundlagen!$I$26,Projektgrundlagen!$I$27),'StB-D1 Besondere Lstg'!M69=TRUE),'StB-D1 Besondere Lstg'!J69,"")</f>
        <v/>
      </c>
      <c r="F113" s="800" t="str">
        <f>IF(AND(OR(Projektgrundlagen!$I$26,Projektgrundlagen!$I$27),'StB-D1 Besondere Lstg'!M69=TRUE),'StB-D1 Besondere Lstg'!K69,"")</f>
        <v/>
      </c>
      <c r="G113" s="808"/>
      <c r="H113" s="809"/>
    </row>
    <row r="114" spans="2:8" ht="16">
      <c r="B114" t="str">
        <f>IF(AND(OR(Projektgrundlagen!$I$26,Projektgrundlagen!$I$27),'StB-D1 Besondere Lstg'!M70=TRUE),'StB-D1 Besondere Lstg'!C70&amp;" "&amp;'StB-D1 Besondere Lstg'!F70&amp;" "&amp;'StB-D1 Besondere Lstg'!F71,"")</f>
        <v/>
      </c>
      <c r="C114" s="800" t="str">
        <f>IF(AND(OR(Projektgrundlagen!$I$26,Projektgrundlagen!$I$27),'StB-D1 Besondere Lstg'!M70=TRUE),'StB-D1 Besondere Lstg'!H70,"")</f>
        <v/>
      </c>
      <c r="D114" s="800" t="str">
        <f>IF(AND(OR(Projektgrundlagen!$I$26,Projektgrundlagen!$I$27),'StB-D1 Besondere Lstg'!M70=TRUE),'StB-D1 Besondere Lstg'!I70,"")</f>
        <v/>
      </c>
      <c r="E114" s="800" t="str">
        <f>IF(AND(OR(Projektgrundlagen!$I$26,Projektgrundlagen!$I$27),'StB-D1 Besondere Lstg'!M70=TRUE),'StB-D1 Besondere Lstg'!J70,"")</f>
        <v/>
      </c>
      <c r="F114" s="800" t="str">
        <f>IF(AND(OR(Projektgrundlagen!$I$26,Projektgrundlagen!$I$27),'StB-D1 Besondere Lstg'!M70=TRUE),'StB-D1 Besondere Lstg'!K70,"")</f>
        <v/>
      </c>
      <c r="G114" s="808"/>
      <c r="H114" s="809"/>
    </row>
    <row r="115" spans="2:8" ht="16">
      <c r="B115" t="str">
        <f>IF(AND(OR(Projektgrundlagen!$I$26,Projektgrundlagen!$I$27),'StB-D1 Besondere Lstg'!M71=TRUE),'StB-D1 Besondere Lstg'!C71&amp;" "&amp;'StB-D1 Besondere Lstg'!F71&amp;" "&amp;'StB-D1 Besondere Lstg'!F72,"")</f>
        <v/>
      </c>
      <c r="C115" s="800" t="str">
        <f>IF(AND(OR(Projektgrundlagen!$I$26,Projektgrundlagen!$I$27),'StB-D1 Besondere Lstg'!M71=TRUE),'StB-D1 Besondere Lstg'!H71,"")</f>
        <v/>
      </c>
      <c r="D115" s="800" t="str">
        <f>IF(AND(OR(Projektgrundlagen!$I$26,Projektgrundlagen!$I$27),'StB-D1 Besondere Lstg'!M71=TRUE),'StB-D1 Besondere Lstg'!I71,"")</f>
        <v/>
      </c>
      <c r="E115" s="800" t="str">
        <f>IF(AND(OR(Projektgrundlagen!$I$26,Projektgrundlagen!$I$27),'StB-D1 Besondere Lstg'!M71=TRUE),'StB-D1 Besondere Lstg'!J71,"")</f>
        <v/>
      </c>
      <c r="F115" s="800" t="str">
        <f>IF(AND(OR(Projektgrundlagen!$I$26,Projektgrundlagen!$I$27),'StB-D1 Besondere Lstg'!M71=TRUE),'StB-D1 Besondere Lstg'!K71,"")</f>
        <v/>
      </c>
      <c r="G115" s="808"/>
      <c r="H115" s="809"/>
    </row>
    <row r="116" spans="2:8" ht="16">
      <c r="B116" t="str">
        <f>IF(AND(OR(Projektgrundlagen!$I$26,Projektgrundlagen!$I$27),'StB-D1 Besondere Lstg'!M72=TRUE),'StB-D1 Besondere Lstg'!C72&amp;" "&amp;'StB-D1 Besondere Lstg'!F72&amp;" "&amp;'StB-D1 Besondere Lstg'!F73,"")</f>
        <v/>
      </c>
      <c r="C116" s="800" t="str">
        <f>IF(AND(OR(Projektgrundlagen!$I$26,Projektgrundlagen!$I$27),'StB-D1 Besondere Lstg'!M72=TRUE),'StB-D1 Besondere Lstg'!H72,"")</f>
        <v/>
      </c>
      <c r="D116" s="800" t="str">
        <f>IF(AND(OR(Projektgrundlagen!$I$26,Projektgrundlagen!$I$27),'StB-D1 Besondere Lstg'!M72=TRUE),'StB-D1 Besondere Lstg'!I72,"")</f>
        <v/>
      </c>
      <c r="E116" s="800" t="str">
        <f>IF(AND(OR(Projektgrundlagen!$I$26,Projektgrundlagen!$I$27),'StB-D1 Besondere Lstg'!M72=TRUE),'StB-D1 Besondere Lstg'!J72,"")</f>
        <v/>
      </c>
      <c r="F116" s="800" t="str">
        <f>IF(AND(OR(Projektgrundlagen!$I$26,Projektgrundlagen!$I$27),'StB-D1 Besondere Lstg'!M72=TRUE),'StB-D1 Besondere Lstg'!K72,"")</f>
        <v/>
      </c>
      <c r="G116" s="808"/>
      <c r="H116" s="809"/>
    </row>
    <row r="117" spans="2:8" ht="16">
      <c r="B117" t="str">
        <f>IF(AND(OR(Projektgrundlagen!$I$26,Projektgrundlagen!$I$27),'StB-D1 Besondere Lstg'!M73=TRUE),'StB-D1 Besondere Lstg'!C73&amp;" "&amp;'StB-D1 Besondere Lstg'!F73&amp;" "&amp;'StB-D1 Besondere Lstg'!F74,"")</f>
        <v/>
      </c>
      <c r="C117" s="800" t="str">
        <f>IF(AND(OR(Projektgrundlagen!$I$26,Projektgrundlagen!$I$27),'StB-D1 Besondere Lstg'!M73=TRUE),'StB-D1 Besondere Lstg'!H73,"")</f>
        <v/>
      </c>
      <c r="D117" s="800" t="str">
        <f>IF(AND(OR(Projektgrundlagen!$I$26,Projektgrundlagen!$I$27),'StB-D1 Besondere Lstg'!M73=TRUE),'StB-D1 Besondere Lstg'!I73,"")</f>
        <v/>
      </c>
      <c r="E117" s="800" t="str">
        <f>IF(AND(OR(Projektgrundlagen!$I$26,Projektgrundlagen!$I$27),'StB-D1 Besondere Lstg'!M73=TRUE),'StB-D1 Besondere Lstg'!J73,"")</f>
        <v/>
      </c>
      <c r="F117" s="800" t="str">
        <f>IF(AND(OR(Projektgrundlagen!$I$26,Projektgrundlagen!$I$27),'StB-D1 Besondere Lstg'!M73=TRUE),'StB-D1 Besondere Lstg'!K73,"")</f>
        <v/>
      </c>
      <c r="G117" s="808"/>
      <c r="H117" s="809"/>
    </row>
    <row r="118" spans="2:8" ht="16">
      <c r="B118" t="str">
        <f>IF(AND(OR(Projektgrundlagen!$I$26,Projektgrundlagen!$I$27),'StB-D1 Besondere Lstg'!M74=TRUE),'StB-D1 Besondere Lstg'!C74&amp;" "&amp;'StB-D1 Besondere Lstg'!F74&amp;" "&amp;'StB-D1 Besondere Lstg'!F75,"")</f>
        <v/>
      </c>
      <c r="C118" s="800" t="str">
        <f>IF(AND(OR(Projektgrundlagen!$I$26,Projektgrundlagen!$I$27),'StB-D1 Besondere Lstg'!M74=TRUE),'StB-D1 Besondere Lstg'!H74,"")</f>
        <v/>
      </c>
      <c r="D118" s="800" t="str">
        <f>IF(AND(OR(Projektgrundlagen!$I$26,Projektgrundlagen!$I$27),'StB-D1 Besondere Lstg'!M74=TRUE),'StB-D1 Besondere Lstg'!I74,"")</f>
        <v/>
      </c>
      <c r="E118" s="800" t="str">
        <f>IF(AND(OR(Projektgrundlagen!$I$26,Projektgrundlagen!$I$27),'StB-D1 Besondere Lstg'!M74=TRUE),'StB-D1 Besondere Lstg'!J74,"")</f>
        <v/>
      </c>
      <c r="F118" s="800" t="str">
        <f>IF(AND(OR(Projektgrundlagen!$I$26,Projektgrundlagen!$I$27),'StB-D1 Besondere Lstg'!M74=TRUE),'StB-D1 Besondere Lstg'!K74,"")</f>
        <v/>
      </c>
      <c r="G118" s="808"/>
      <c r="H118" s="809"/>
    </row>
    <row r="119" spans="2:8" ht="16">
      <c r="B119" t="str">
        <f>IF(AND(OR(Projektgrundlagen!$I$26,Projektgrundlagen!$I$27),'StB-D1 Besondere Lstg'!M75=TRUE),'StB-D1 Besondere Lstg'!C75&amp;" "&amp;'StB-D1 Besondere Lstg'!F75&amp;" "&amp;'StB-D1 Besondere Lstg'!F76,"")</f>
        <v/>
      </c>
      <c r="C119" s="800" t="str">
        <f>IF(AND(OR(Projektgrundlagen!$I$26,Projektgrundlagen!$I$27),'StB-D1 Besondere Lstg'!M75=TRUE),'StB-D1 Besondere Lstg'!H75,"")</f>
        <v/>
      </c>
      <c r="D119" s="800" t="str">
        <f>IF(AND(OR(Projektgrundlagen!$I$26,Projektgrundlagen!$I$27),'StB-D1 Besondere Lstg'!M75=TRUE),'StB-D1 Besondere Lstg'!I75,"")</f>
        <v/>
      </c>
      <c r="E119" s="800" t="str">
        <f>IF(AND(OR(Projektgrundlagen!$I$26,Projektgrundlagen!$I$27),'StB-D1 Besondere Lstg'!M75=TRUE),'StB-D1 Besondere Lstg'!J75,"")</f>
        <v/>
      </c>
      <c r="F119" s="800" t="str">
        <f>IF(AND(OR(Projektgrundlagen!$I$26,Projektgrundlagen!$I$27),'StB-D1 Besondere Lstg'!M75=TRUE),'StB-D1 Besondere Lstg'!K75,"")</f>
        <v/>
      </c>
      <c r="G119" s="808"/>
      <c r="H119" s="809"/>
    </row>
    <row r="120" spans="2:8" ht="16">
      <c r="B120" t="str">
        <f>IF(AND(OR(Projektgrundlagen!$I$26,Projektgrundlagen!$I$27),'StB-D1 Besondere Lstg'!M76=TRUE),'StB-D1 Besondere Lstg'!C76&amp;" "&amp;'StB-D1 Besondere Lstg'!F76&amp;" "&amp;'StB-D1 Besondere Lstg'!F77,"")</f>
        <v/>
      </c>
      <c r="C120" s="800" t="str">
        <f>IF(AND(OR(Projektgrundlagen!$I$26,Projektgrundlagen!$I$27),'StB-D1 Besondere Lstg'!M76=TRUE),'StB-D1 Besondere Lstg'!H76,"")</f>
        <v/>
      </c>
      <c r="D120" s="800" t="str">
        <f>IF(AND(OR(Projektgrundlagen!$I$26,Projektgrundlagen!$I$27),'StB-D1 Besondere Lstg'!M76=TRUE),'StB-D1 Besondere Lstg'!I76,"")</f>
        <v/>
      </c>
      <c r="E120" s="800" t="str">
        <f>IF(AND(OR(Projektgrundlagen!$I$26,Projektgrundlagen!$I$27),'StB-D1 Besondere Lstg'!M76=TRUE),'StB-D1 Besondere Lstg'!J76,"")</f>
        <v/>
      </c>
      <c r="F120" s="800" t="str">
        <f>IF(AND(OR(Projektgrundlagen!$I$26,Projektgrundlagen!$I$27),'StB-D1 Besondere Lstg'!M76=TRUE),'StB-D1 Besondere Lstg'!K76,"")</f>
        <v/>
      </c>
      <c r="G120" s="808"/>
      <c r="H120" s="809"/>
    </row>
    <row r="121" spans="2:8" ht="16">
      <c r="B121" t="str">
        <f>IF(AND(OR(Projektgrundlagen!$I$26,Projektgrundlagen!$I$27),'StB-D1 Besondere Lstg'!M77=TRUE),'StB-D1 Besondere Lstg'!C77&amp;" "&amp;'StB-D1 Besondere Lstg'!F77&amp;" "&amp;'StB-D1 Besondere Lstg'!F78,"")</f>
        <v/>
      </c>
      <c r="C121" s="800" t="str">
        <f>IF(AND(OR(Projektgrundlagen!$I$26,Projektgrundlagen!$I$27),'StB-D1 Besondere Lstg'!M77=TRUE),'StB-D1 Besondere Lstg'!H77,"")</f>
        <v/>
      </c>
      <c r="D121" s="800" t="str">
        <f>IF(AND(OR(Projektgrundlagen!$I$26,Projektgrundlagen!$I$27),'StB-D1 Besondere Lstg'!M77=TRUE),'StB-D1 Besondere Lstg'!I77,"")</f>
        <v/>
      </c>
      <c r="E121" s="800" t="str">
        <f>IF(AND(OR(Projektgrundlagen!$I$26,Projektgrundlagen!$I$27),'StB-D1 Besondere Lstg'!M77=TRUE),'StB-D1 Besondere Lstg'!J77,"")</f>
        <v/>
      </c>
      <c r="F121" s="800" t="str">
        <f>IF(AND(OR(Projektgrundlagen!$I$26,Projektgrundlagen!$I$27),'StB-D1 Besondere Lstg'!M77=TRUE),'StB-D1 Besondere Lstg'!K77,"")</f>
        <v/>
      </c>
      <c r="G121" s="808"/>
      <c r="H121" s="809"/>
    </row>
    <row r="122" spans="2:8" ht="16">
      <c r="B122" t="str">
        <f>IF(AND(OR(Projektgrundlagen!$I$26,Projektgrundlagen!$I$27),'StB-D1 Besondere Lstg'!M78=TRUE),'StB-D1 Besondere Lstg'!C78&amp;" "&amp;'StB-D1 Besondere Lstg'!F78&amp;" "&amp;'StB-D1 Besondere Lstg'!F79,"")</f>
        <v/>
      </c>
      <c r="C122" s="800" t="str">
        <f>IF(AND(OR(Projektgrundlagen!$I$26,Projektgrundlagen!$I$27),'StB-D1 Besondere Lstg'!M78=TRUE),'StB-D1 Besondere Lstg'!H78,"")</f>
        <v/>
      </c>
      <c r="D122" s="800" t="str">
        <f>IF(AND(OR(Projektgrundlagen!$I$26,Projektgrundlagen!$I$27),'StB-D1 Besondere Lstg'!M78=TRUE),'StB-D1 Besondere Lstg'!I78,"")</f>
        <v/>
      </c>
      <c r="E122" s="800" t="str">
        <f>IF(AND(OR(Projektgrundlagen!$I$26,Projektgrundlagen!$I$27),'StB-D1 Besondere Lstg'!M78=TRUE),'StB-D1 Besondere Lstg'!J78,"")</f>
        <v/>
      </c>
      <c r="F122" s="800" t="str">
        <f>IF(AND(OR(Projektgrundlagen!$I$26,Projektgrundlagen!$I$27),'StB-D1 Besondere Lstg'!M78=TRUE),'StB-D1 Besondere Lstg'!K78,"")</f>
        <v/>
      </c>
      <c r="G122" s="808"/>
      <c r="H122" s="809"/>
    </row>
    <row r="123" spans="2:8" ht="16">
      <c r="B123" t="str">
        <f>IF(AND(OR(Projektgrundlagen!$I$26,Projektgrundlagen!$I$27),'StB-D1 Besondere Lstg'!M79=TRUE),'StB-D1 Besondere Lstg'!C79&amp;" "&amp;'StB-D1 Besondere Lstg'!F79&amp;" "&amp;'StB-D1 Besondere Lstg'!F80,"")</f>
        <v/>
      </c>
      <c r="C123" s="800" t="str">
        <f>IF(AND(OR(Projektgrundlagen!$I$26,Projektgrundlagen!$I$27),'StB-D1 Besondere Lstg'!M79=TRUE),'StB-D1 Besondere Lstg'!H79,"")</f>
        <v/>
      </c>
      <c r="D123" s="800" t="str">
        <f>IF(AND(OR(Projektgrundlagen!$I$26,Projektgrundlagen!$I$27),'StB-D1 Besondere Lstg'!M79=TRUE),'StB-D1 Besondere Lstg'!I79,"")</f>
        <v/>
      </c>
      <c r="E123" s="800" t="str">
        <f>IF(AND(OR(Projektgrundlagen!$I$26,Projektgrundlagen!$I$27),'StB-D1 Besondere Lstg'!M79=TRUE),'StB-D1 Besondere Lstg'!J79,"")</f>
        <v/>
      </c>
      <c r="F123" s="800" t="str">
        <f>IF(AND(OR(Projektgrundlagen!$I$26,Projektgrundlagen!$I$27),'StB-D1 Besondere Lstg'!M79=TRUE),'StB-D1 Besondere Lstg'!K79,"")</f>
        <v/>
      </c>
      <c r="G123" s="808"/>
      <c r="H123" s="809"/>
    </row>
    <row r="124" spans="2:8" ht="16">
      <c r="B124" t="str">
        <f>IF(AND(OR(Projektgrundlagen!$I$26,Projektgrundlagen!$I$27),'StB-D1 Besondere Lstg'!M80=TRUE),'StB-D1 Besondere Lstg'!C80&amp;" "&amp;'StB-D1 Besondere Lstg'!F80&amp;" "&amp;'StB-D1 Besondere Lstg'!F81,"")</f>
        <v/>
      </c>
      <c r="C124" s="800" t="str">
        <f>IF(AND(OR(Projektgrundlagen!$I$26,Projektgrundlagen!$I$27),'StB-D1 Besondere Lstg'!M80=TRUE),'StB-D1 Besondere Lstg'!H80,"")</f>
        <v/>
      </c>
      <c r="D124" s="800" t="str">
        <f>IF(AND(OR(Projektgrundlagen!$I$26,Projektgrundlagen!$I$27),'StB-D1 Besondere Lstg'!M80=TRUE),'StB-D1 Besondere Lstg'!I80,"")</f>
        <v/>
      </c>
      <c r="E124" s="800" t="str">
        <f>IF(AND(OR(Projektgrundlagen!$I$26,Projektgrundlagen!$I$27),'StB-D1 Besondere Lstg'!M80=TRUE),'StB-D1 Besondere Lstg'!J80,"")</f>
        <v/>
      </c>
      <c r="F124" s="800" t="str">
        <f>IF(AND(OR(Projektgrundlagen!$I$26,Projektgrundlagen!$I$27),'StB-D1 Besondere Lstg'!M80=TRUE),'StB-D1 Besondere Lstg'!K80,"")</f>
        <v/>
      </c>
      <c r="G124" s="808"/>
      <c r="H124" s="809"/>
    </row>
    <row r="125" spans="2:8" ht="16">
      <c r="B125" t="str">
        <f>IF(AND(OR(Projektgrundlagen!$I$26,Projektgrundlagen!$I$27),'StB-D1 Besondere Lstg'!M81=TRUE),'StB-D1 Besondere Lstg'!C81&amp;" "&amp;'StB-D1 Besondere Lstg'!F81&amp;" "&amp;'StB-D1 Besondere Lstg'!F82,"")</f>
        <v/>
      </c>
      <c r="C125" s="800" t="str">
        <f>IF(AND(OR(Projektgrundlagen!$I$26,Projektgrundlagen!$I$27),'StB-D1 Besondere Lstg'!M81=TRUE),'StB-D1 Besondere Lstg'!H81,"")</f>
        <v/>
      </c>
      <c r="D125" s="800" t="str">
        <f>IF(AND(OR(Projektgrundlagen!$I$26,Projektgrundlagen!$I$27),'StB-D1 Besondere Lstg'!M81=TRUE),'StB-D1 Besondere Lstg'!I81,"")</f>
        <v/>
      </c>
      <c r="E125" s="800" t="str">
        <f>IF(AND(OR(Projektgrundlagen!$I$26,Projektgrundlagen!$I$27),'StB-D1 Besondere Lstg'!M81=TRUE),'StB-D1 Besondere Lstg'!J81,"")</f>
        <v/>
      </c>
      <c r="F125" s="800" t="str">
        <f>IF(AND(OR(Projektgrundlagen!$I$26,Projektgrundlagen!$I$27),'StB-D1 Besondere Lstg'!M81=TRUE),'StB-D1 Besondere Lstg'!K81,"")</f>
        <v/>
      </c>
      <c r="G125" s="808"/>
      <c r="H125" s="809"/>
    </row>
    <row r="126" spans="2:8" ht="16">
      <c r="B126" t="str">
        <f>IF(AND(OR(Projektgrundlagen!$I$26,Projektgrundlagen!$I$27),'StB-D1 Besondere Lstg'!M82=TRUE),'StB-D1 Besondere Lstg'!C82&amp;" "&amp;'StB-D1 Besondere Lstg'!F82&amp;" "&amp;'StB-D1 Besondere Lstg'!F83,"")</f>
        <v/>
      </c>
      <c r="C126" s="800" t="str">
        <f>IF(AND(OR(Projektgrundlagen!$I$26,Projektgrundlagen!$I$27),'StB-D1 Besondere Lstg'!M82=TRUE),'StB-D1 Besondere Lstg'!H82,"")</f>
        <v/>
      </c>
      <c r="D126" s="800" t="str">
        <f>IF(AND(OR(Projektgrundlagen!$I$26,Projektgrundlagen!$I$27),'StB-D1 Besondere Lstg'!M82=TRUE),'StB-D1 Besondere Lstg'!I82,"")</f>
        <v/>
      </c>
      <c r="E126" s="800" t="str">
        <f>IF(AND(OR(Projektgrundlagen!$I$26,Projektgrundlagen!$I$27),'StB-D1 Besondere Lstg'!M82=TRUE),'StB-D1 Besondere Lstg'!J82,"")</f>
        <v/>
      </c>
      <c r="F126" s="800" t="str">
        <f>IF(AND(OR(Projektgrundlagen!$I$26,Projektgrundlagen!$I$27),'StB-D1 Besondere Lstg'!M82=TRUE),'StB-D1 Besondere Lstg'!K82,"")</f>
        <v/>
      </c>
      <c r="G126" s="808"/>
      <c r="H126" s="809"/>
    </row>
    <row r="127" spans="2:8" ht="16">
      <c r="B127" t="str">
        <f>IF(AND(OR(Projektgrundlagen!$I$26,Projektgrundlagen!$I$27),'StB-D1 Besondere Lstg'!M83=TRUE),'StB-D1 Besondere Lstg'!C83&amp;" "&amp;'StB-D1 Besondere Lstg'!F83&amp;" "&amp;'StB-D1 Besondere Lstg'!F84,"")</f>
        <v/>
      </c>
      <c r="C127" s="800" t="str">
        <f>IF(AND(OR(Projektgrundlagen!$I$26,Projektgrundlagen!$I$27),'StB-D1 Besondere Lstg'!M83=TRUE),'StB-D1 Besondere Lstg'!H83,"")</f>
        <v/>
      </c>
      <c r="D127" s="800" t="str">
        <f>IF(AND(OR(Projektgrundlagen!$I$26,Projektgrundlagen!$I$27),'StB-D1 Besondere Lstg'!M83=TRUE),'StB-D1 Besondere Lstg'!I83,"")</f>
        <v/>
      </c>
      <c r="E127" s="800" t="str">
        <f>IF(AND(OR(Projektgrundlagen!$I$26,Projektgrundlagen!$I$27),'StB-D1 Besondere Lstg'!M83=TRUE),'StB-D1 Besondere Lstg'!J83,"")</f>
        <v/>
      </c>
      <c r="F127" s="800" t="str">
        <f>IF(AND(OR(Projektgrundlagen!$I$26,Projektgrundlagen!$I$27),'StB-D1 Besondere Lstg'!M83=TRUE),'StB-D1 Besondere Lstg'!K83,"")</f>
        <v/>
      </c>
      <c r="G127" s="808"/>
      <c r="H127" s="809"/>
    </row>
    <row r="128" spans="2:8" ht="16">
      <c r="B128" t="str">
        <f>IF(AND(OR(Projektgrundlagen!$I$26,Projektgrundlagen!$I$27),'StB-D1 Besondere Lstg'!M84=TRUE),'StB-D1 Besondere Lstg'!C84&amp;" "&amp;'StB-D1 Besondere Lstg'!F84&amp;" "&amp;'StB-D1 Besondere Lstg'!F85,"")</f>
        <v/>
      </c>
      <c r="C128" s="800" t="str">
        <f>IF(AND(OR(Projektgrundlagen!$I$26,Projektgrundlagen!$I$27),'StB-D1 Besondere Lstg'!M84=TRUE),'StB-D1 Besondere Lstg'!H84,"")</f>
        <v/>
      </c>
      <c r="D128" s="800" t="str">
        <f>IF(AND(OR(Projektgrundlagen!$I$26,Projektgrundlagen!$I$27),'StB-D1 Besondere Lstg'!M84=TRUE),'StB-D1 Besondere Lstg'!I84,"")</f>
        <v/>
      </c>
      <c r="E128" s="800" t="str">
        <f>IF(AND(OR(Projektgrundlagen!$I$26,Projektgrundlagen!$I$27),'StB-D1 Besondere Lstg'!M84=TRUE),'StB-D1 Besondere Lstg'!J84,"")</f>
        <v/>
      </c>
      <c r="F128" s="800" t="str">
        <f>IF(AND(OR(Projektgrundlagen!$I$26,Projektgrundlagen!$I$27),'StB-D1 Besondere Lstg'!M84=TRUE),'StB-D1 Besondere Lstg'!K84,"")</f>
        <v/>
      </c>
      <c r="G128" s="808"/>
      <c r="H128" s="809"/>
    </row>
    <row r="129" spans="2:8" ht="16">
      <c r="B129" t="str">
        <f>IF(AND(OR(Projektgrundlagen!$I$26,Projektgrundlagen!$I$27),'StB-D1 Besondere Lstg'!M85=TRUE),'StB-D1 Besondere Lstg'!C85&amp;" "&amp;'StB-D1 Besondere Lstg'!F85&amp;" "&amp;'StB-D1 Besondere Lstg'!F86,"")</f>
        <v/>
      </c>
      <c r="C129" s="800" t="str">
        <f>IF(AND(OR(Projektgrundlagen!$I$26,Projektgrundlagen!$I$27),'StB-D1 Besondere Lstg'!M85=TRUE),'StB-D1 Besondere Lstg'!H85,"")</f>
        <v/>
      </c>
      <c r="D129" s="800" t="str">
        <f>IF(AND(OR(Projektgrundlagen!$I$26,Projektgrundlagen!$I$27),'StB-D1 Besondere Lstg'!M85=TRUE),'StB-D1 Besondere Lstg'!I85,"")</f>
        <v/>
      </c>
      <c r="E129" s="800" t="str">
        <f>IF(AND(OR(Projektgrundlagen!$I$26,Projektgrundlagen!$I$27),'StB-D1 Besondere Lstg'!M85=TRUE),'StB-D1 Besondere Lstg'!J85,"")</f>
        <v/>
      </c>
      <c r="F129" s="800" t="str">
        <f>IF(AND(OR(Projektgrundlagen!$I$26,Projektgrundlagen!$I$27),'StB-D1 Besondere Lstg'!M85=TRUE),'StB-D1 Besondere Lstg'!K85,"")</f>
        <v/>
      </c>
      <c r="G129" s="808"/>
      <c r="H129" s="809"/>
    </row>
    <row r="130" spans="2:8" ht="16">
      <c r="B130" t="str">
        <f>IF(AND(OR(Projektgrundlagen!$I$26,Projektgrundlagen!$I$27),'StB-D1 Besondere Lstg'!M86=TRUE),'StB-D1 Besondere Lstg'!C86&amp;" "&amp;'StB-D1 Besondere Lstg'!F86&amp;" "&amp;'StB-D1 Besondere Lstg'!F87,"")</f>
        <v/>
      </c>
      <c r="C130" s="800" t="str">
        <f>IF(AND(OR(Projektgrundlagen!$I$26,Projektgrundlagen!$I$27),'StB-D1 Besondere Lstg'!M86=TRUE),'StB-D1 Besondere Lstg'!H86,"")</f>
        <v/>
      </c>
      <c r="D130" s="800" t="str">
        <f>IF(AND(OR(Projektgrundlagen!$I$26,Projektgrundlagen!$I$27),'StB-D1 Besondere Lstg'!M86=TRUE),'StB-D1 Besondere Lstg'!I86,"")</f>
        <v/>
      </c>
      <c r="E130" s="800" t="str">
        <f>IF(AND(OR(Projektgrundlagen!$I$26,Projektgrundlagen!$I$27),'StB-D1 Besondere Lstg'!M86=TRUE),'StB-D1 Besondere Lstg'!J86,"")</f>
        <v/>
      </c>
      <c r="F130" s="800" t="str">
        <f>IF(AND(OR(Projektgrundlagen!$I$26,Projektgrundlagen!$I$27),'StB-D1 Besondere Lstg'!M86=TRUE),'StB-D1 Besondere Lstg'!K86,"")</f>
        <v/>
      </c>
      <c r="G130" s="808"/>
      <c r="H130" s="809"/>
    </row>
    <row r="131" spans="2:8" ht="16">
      <c r="B131" t="str">
        <f>IF(AND(OR(Projektgrundlagen!$I$26,Projektgrundlagen!$I$27),'StB-D1 Besondere Lstg'!M87=TRUE),'StB-D1 Besondere Lstg'!C87&amp;" "&amp;'StB-D1 Besondere Lstg'!F87&amp;" "&amp;'StB-D1 Besondere Lstg'!F88,"")</f>
        <v/>
      </c>
      <c r="C131" s="800" t="str">
        <f>IF(AND(OR(Projektgrundlagen!$I$26,Projektgrundlagen!$I$27),'StB-D1 Besondere Lstg'!M87=TRUE),'StB-D1 Besondere Lstg'!H87,"")</f>
        <v/>
      </c>
      <c r="D131" s="800" t="str">
        <f>IF(AND(OR(Projektgrundlagen!$I$26,Projektgrundlagen!$I$27),'StB-D1 Besondere Lstg'!M87=TRUE),'StB-D1 Besondere Lstg'!I87,"")</f>
        <v/>
      </c>
      <c r="E131" s="800" t="str">
        <f>IF(AND(OR(Projektgrundlagen!$I$26,Projektgrundlagen!$I$27),'StB-D1 Besondere Lstg'!M87=TRUE),'StB-D1 Besondere Lstg'!J87,"")</f>
        <v/>
      </c>
      <c r="F131" s="800" t="str">
        <f>IF(AND(OR(Projektgrundlagen!$I$26,Projektgrundlagen!$I$27),'StB-D1 Besondere Lstg'!M87=TRUE),'StB-D1 Besondere Lstg'!K87,"")</f>
        <v/>
      </c>
      <c r="G131" s="808"/>
      <c r="H131" s="809"/>
    </row>
    <row r="132" spans="2:8" ht="16">
      <c r="B132" t="str">
        <f>IF(AND(OR(Projektgrundlagen!$I$26,Projektgrundlagen!$I$27),'StB-D1 Besondere Lstg'!M88=TRUE),'StB-D1 Besondere Lstg'!C88&amp;" "&amp;'StB-D1 Besondere Lstg'!F88&amp;" "&amp;'StB-D1 Besondere Lstg'!F89,"")</f>
        <v/>
      </c>
      <c r="C132" s="800" t="str">
        <f>IF(AND(OR(Projektgrundlagen!$I$26,Projektgrundlagen!$I$27),'StB-D1 Besondere Lstg'!M88=TRUE),'StB-D1 Besondere Lstg'!H88,"")</f>
        <v/>
      </c>
      <c r="D132" s="800" t="str">
        <f>IF(AND(OR(Projektgrundlagen!$I$26,Projektgrundlagen!$I$27),'StB-D1 Besondere Lstg'!M88=TRUE),'StB-D1 Besondere Lstg'!I88,"")</f>
        <v/>
      </c>
      <c r="E132" s="800" t="str">
        <f>IF(AND(OR(Projektgrundlagen!$I$26,Projektgrundlagen!$I$27),'StB-D1 Besondere Lstg'!M88=TRUE),'StB-D1 Besondere Lstg'!J88,"")</f>
        <v/>
      </c>
      <c r="F132" s="800" t="str">
        <f>IF(AND(OR(Projektgrundlagen!$I$26,Projektgrundlagen!$I$27),'StB-D1 Besondere Lstg'!M88=TRUE),'StB-D1 Besondere Lstg'!K88,"")</f>
        <v/>
      </c>
      <c r="G132" s="808"/>
      <c r="H132" s="809"/>
    </row>
    <row r="133" spans="2:8" ht="16">
      <c r="B133" t="str">
        <f>IF(AND(OR(Projektgrundlagen!$I$26,Projektgrundlagen!$I$27),'StB-D1 Besondere Lstg'!M89=TRUE),'StB-D1 Besondere Lstg'!C89&amp;" "&amp;'StB-D1 Besondere Lstg'!F89&amp;" "&amp;'StB-D1 Besondere Lstg'!F90,"")</f>
        <v/>
      </c>
      <c r="C133" s="800" t="str">
        <f>IF(AND(OR(Projektgrundlagen!$I$26,Projektgrundlagen!$I$27),'StB-D1 Besondere Lstg'!M89=TRUE),'StB-D1 Besondere Lstg'!H89,"")</f>
        <v/>
      </c>
      <c r="D133" s="800" t="str">
        <f>IF(AND(OR(Projektgrundlagen!$I$26,Projektgrundlagen!$I$27),'StB-D1 Besondere Lstg'!M89=TRUE),'StB-D1 Besondere Lstg'!I89,"")</f>
        <v/>
      </c>
      <c r="E133" s="800" t="str">
        <f>IF(AND(OR(Projektgrundlagen!$I$26,Projektgrundlagen!$I$27),'StB-D1 Besondere Lstg'!M89=TRUE),'StB-D1 Besondere Lstg'!J89,"")</f>
        <v/>
      </c>
      <c r="F133" s="800" t="str">
        <f>IF(AND(OR(Projektgrundlagen!$I$26,Projektgrundlagen!$I$27),'StB-D1 Besondere Lstg'!M89=TRUE),'StB-D1 Besondere Lstg'!K89,"")</f>
        <v/>
      </c>
      <c r="G133" s="808"/>
      <c r="H133" s="809"/>
    </row>
    <row r="134" spans="2:8" ht="16">
      <c r="B134" t="str">
        <f>IF(AND(OR(Projektgrundlagen!$I$26,Projektgrundlagen!$I$27),'StB-D1 Besondere Lstg'!M90=TRUE),'StB-D1 Besondere Lstg'!C90&amp;" "&amp;'StB-D1 Besondere Lstg'!F90&amp;" "&amp;'StB-D1 Besondere Lstg'!F91,"")</f>
        <v/>
      </c>
      <c r="C134" s="800" t="str">
        <f>IF(AND(OR(Projektgrundlagen!$I$26,Projektgrundlagen!$I$27),'StB-D1 Besondere Lstg'!M90=TRUE),'StB-D1 Besondere Lstg'!H90,"")</f>
        <v/>
      </c>
      <c r="D134" s="800" t="str">
        <f>IF(AND(OR(Projektgrundlagen!$I$26,Projektgrundlagen!$I$27),'StB-D1 Besondere Lstg'!M90=TRUE),'StB-D1 Besondere Lstg'!I90,"")</f>
        <v/>
      </c>
      <c r="E134" s="800" t="str">
        <f>IF(AND(OR(Projektgrundlagen!$I$26,Projektgrundlagen!$I$27),'StB-D1 Besondere Lstg'!M90=TRUE),'StB-D1 Besondere Lstg'!J90,"")</f>
        <v/>
      </c>
      <c r="F134" s="800" t="str">
        <f>IF(AND(OR(Projektgrundlagen!$I$26,Projektgrundlagen!$I$27),'StB-D1 Besondere Lstg'!M90=TRUE),'StB-D1 Besondere Lstg'!K90,"")</f>
        <v/>
      </c>
      <c r="G134" s="808"/>
      <c r="H134" s="809"/>
    </row>
    <row r="135" spans="2:8" ht="16">
      <c r="B135" t="str">
        <f>IF(AND(OR(Projektgrundlagen!$I$26,Projektgrundlagen!$I$27),'StB-D1 Besondere Lstg'!M91=TRUE),'StB-D1 Besondere Lstg'!C91&amp;" "&amp;'StB-D1 Besondere Lstg'!F91&amp;" "&amp;'StB-D1 Besondere Lstg'!F92,"")</f>
        <v/>
      </c>
      <c r="C135" s="800" t="str">
        <f>IF(AND(OR(Projektgrundlagen!$I$26,Projektgrundlagen!$I$27),'StB-D1 Besondere Lstg'!M91=TRUE),'StB-D1 Besondere Lstg'!H91,"")</f>
        <v/>
      </c>
      <c r="D135" s="800" t="str">
        <f>IF(AND(OR(Projektgrundlagen!$I$26,Projektgrundlagen!$I$27),'StB-D1 Besondere Lstg'!M91=TRUE),'StB-D1 Besondere Lstg'!I91,"")</f>
        <v/>
      </c>
      <c r="E135" s="800" t="str">
        <f>IF(AND(OR(Projektgrundlagen!$I$26,Projektgrundlagen!$I$27),'StB-D1 Besondere Lstg'!M91=TRUE),'StB-D1 Besondere Lstg'!J91,"")</f>
        <v/>
      </c>
      <c r="F135" s="800" t="str">
        <f>IF(AND(OR(Projektgrundlagen!$I$26,Projektgrundlagen!$I$27),'StB-D1 Besondere Lstg'!M91=TRUE),'StB-D1 Besondere Lstg'!K91,"")</f>
        <v/>
      </c>
      <c r="G135" s="808"/>
      <c r="H135" s="809"/>
    </row>
    <row r="136" spans="2:8" ht="16">
      <c r="B136" t="str">
        <f>IF(AND(OR(Projektgrundlagen!$I$26,Projektgrundlagen!$I$27),'StB-D1 Besondere Lstg'!M92=TRUE),'StB-D1 Besondere Lstg'!C92&amp;" "&amp;'StB-D1 Besondere Lstg'!F92&amp;" "&amp;'StB-D1 Besondere Lstg'!F93,"")</f>
        <v/>
      </c>
      <c r="C136" s="800" t="str">
        <f>IF(AND(OR(Projektgrundlagen!$I$26,Projektgrundlagen!$I$27),'StB-D1 Besondere Lstg'!M92=TRUE),'StB-D1 Besondere Lstg'!H92,"")</f>
        <v/>
      </c>
      <c r="D136" s="800" t="str">
        <f>IF(AND(OR(Projektgrundlagen!$I$26,Projektgrundlagen!$I$27),'StB-D1 Besondere Lstg'!M92=TRUE),'StB-D1 Besondere Lstg'!I92,"")</f>
        <v/>
      </c>
      <c r="E136" s="800" t="str">
        <f>IF(AND(OR(Projektgrundlagen!$I$26,Projektgrundlagen!$I$27),'StB-D1 Besondere Lstg'!M92=TRUE),'StB-D1 Besondere Lstg'!J92,"")</f>
        <v/>
      </c>
      <c r="F136" s="800" t="str">
        <f>IF(AND(OR(Projektgrundlagen!$I$26,Projektgrundlagen!$I$27),'StB-D1 Besondere Lstg'!M92=TRUE),'StB-D1 Besondere Lstg'!K92,"")</f>
        <v/>
      </c>
      <c r="G136" s="808"/>
      <c r="H136" s="809"/>
    </row>
    <row r="137" spans="2:8" ht="16">
      <c r="B137" t="str">
        <f>IF(AND(OR(Projektgrundlagen!$I$26,Projektgrundlagen!$I$27),'StB-D1 Besondere Lstg'!M93=TRUE),'StB-D1 Besondere Lstg'!C93&amp;" "&amp;'StB-D1 Besondere Lstg'!F93&amp;" "&amp;'StB-D1 Besondere Lstg'!F94,"")</f>
        <v/>
      </c>
      <c r="C137" s="800" t="str">
        <f>IF(AND(OR(Projektgrundlagen!$I$26,Projektgrundlagen!$I$27),'StB-D1 Besondere Lstg'!M93=TRUE),'StB-D1 Besondere Lstg'!H93,"")</f>
        <v/>
      </c>
      <c r="D137" s="800" t="str">
        <f>IF(AND(OR(Projektgrundlagen!$I$26,Projektgrundlagen!$I$27),'StB-D1 Besondere Lstg'!M93=TRUE),'StB-D1 Besondere Lstg'!I93,"")</f>
        <v/>
      </c>
      <c r="E137" s="800" t="str">
        <f>IF(AND(OR(Projektgrundlagen!$I$26,Projektgrundlagen!$I$27),'StB-D1 Besondere Lstg'!M93=TRUE),'StB-D1 Besondere Lstg'!J93,"")</f>
        <v/>
      </c>
      <c r="F137" s="800" t="str">
        <f>IF(AND(OR(Projektgrundlagen!$I$26,Projektgrundlagen!$I$27),'StB-D1 Besondere Lstg'!M93=TRUE),'StB-D1 Besondere Lstg'!K93,"")</f>
        <v/>
      </c>
      <c r="G137" s="808"/>
      <c r="H137" s="809"/>
    </row>
    <row r="138" spans="2:8" ht="16">
      <c r="B138" t="str">
        <f>IF(AND(OR(Projektgrundlagen!$I$26,Projektgrundlagen!$I$27),'StB-D1 Besondere Lstg'!M94=TRUE),'StB-D1 Besondere Lstg'!C94&amp;" "&amp;'StB-D1 Besondere Lstg'!F94&amp;" "&amp;'StB-D1 Besondere Lstg'!F95,"")</f>
        <v/>
      </c>
      <c r="C138" s="800" t="str">
        <f>IF(AND(OR(Projektgrundlagen!$I$26,Projektgrundlagen!$I$27),'StB-D1 Besondere Lstg'!M94=TRUE),'StB-D1 Besondere Lstg'!H94,"")</f>
        <v/>
      </c>
      <c r="D138" s="800" t="str">
        <f>IF(AND(OR(Projektgrundlagen!$I$26,Projektgrundlagen!$I$27),'StB-D1 Besondere Lstg'!M94=TRUE),'StB-D1 Besondere Lstg'!I94,"")</f>
        <v/>
      </c>
      <c r="E138" s="800" t="str">
        <f>IF(AND(OR(Projektgrundlagen!$I$26,Projektgrundlagen!$I$27),'StB-D1 Besondere Lstg'!M94=TRUE),'StB-D1 Besondere Lstg'!J94,"")</f>
        <v/>
      </c>
      <c r="F138" s="800" t="str">
        <f>IF(AND(OR(Projektgrundlagen!$I$26,Projektgrundlagen!$I$27),'StB-D1 Besondere Lstg'!M94=TRUE),'StB-D1 Besondere Lstg'!K94,"")</f>
        <v/>
      </c>
      <c r="G138" s="808"/>
      <c r="H138" s="809"/>
    </row>
    <row r="139" spans="2:8" ht="16">
      <c r="B139" t="str">
        <f>IF(AND(OR(Projektgrundlagen!$I$26,Projektgrundlagen!$I$27),'StB-D1 Besondere Lstg'!M95=TRUE),'StB-D1 Besondere Lstg'!C95&amp;" "&amp;'StB-D1 Besondere Lstg'!F95&amp;" "&amp;'StB-D1 Besondere Lstg'!F96,"")</f>
        <v/>
      </c>
      <c r="C139" s="800" t="str">
        <f>IF(AND(OR(Projektgrundlagen!$I$26,Projektgrundlagen!$I$27),'StB-D1 Besondere Lstg'!M95=TRUE),'StB-D1 Besondere Lstg'!H95,"")</f>
        <v/>
      </c>
      <c r="D139" s="800" t="str">
        <f>IF(AND(OR(Projektgrundlagen!$I$26,Projektgrundlagen!$I$27),'StB-D1 Besondere Lstg'!M95=TRUE),'StB-D1 Besondere Lstg'!I95,"")</f>
        <v/>
      </c>
      <c r="E139" s="800" t="str">
        <f>IF(AND(OR(Projektgrundlagen!$I$26,Projektgrundlagen!$I$27),'StB-D1 Besondere Lstg'!M95=TRUE),'StB-D1 Besondere Lstg'!J95,"")</f>
        <v/>
      </c>
      <c r="F139" s="800" t="str">
        <f>IF(AND(OR(Projektgrundlagen!$I$26,Projektgrundlagen!$I$27),'StB-D1 Besondere Lstg'!M95=TRUE),'StB-D1 Besondere Lstg'!K95,"")</f>
        <v/>
      </c>
      <c r="G139" s="808"/>
      <c r="H139" s="809"/>
    </row>
    <row r="140" spans="2:8" ht="16">
      <c r="B140" t="str">
        <f>IF(AND(OR(Projektgrundlagen!$I$26,Projektgrundlagen!$I$27),'StB-D1 Besondere Lstg'!M96=TRUE),'StB-D1 Besondere Lstg'!C96&amp;" "&amp;'StB-D1 Besondere Lstg'!F96&amp;" "&amp;'StB-D1 Besondere Lstg'!F97,"")</f>
        <v/>
      </c>
      <c r="C140" s="800" t="str">
        <f>IF(AND(OR(Projektgrundlagen!$I$26,Projektgrundlagen!$I$27),'StB-D1 Besondere Lstg'!M96=TRUE),'StB-D1 Besondere Lstg'!H96,"")</f>
        <v/>
      </c>
      <c r="D140" s="800" t="str">
        <f>IF(AND(OR(Projektgrundlagen!$I$26,Projektgrundlagen!$I$27),'StB-D1 Besondere Lstg'!M96=TRUE),'StB-D1 Besondere Lstg'!I96,"")</f>
        <v/>
      </c>
      <c r="E140" s="800" t="str">
        <f>IF(AND(OR(Projektgrundlagen!$I$26,Projektgrundlagen!$I$27),'StB-D1 Besondere Lstg'!M96=TRUE),'StB-D1 Besondere Lstg'!J96,"")</f>
        <v/>
      </c>
      <c r="F140" s="800" t="str">
        <f>IF(AND(OR(Projektgrundlagen!$I$26,Projektgrundlagen!$I$27),'StB-D1 Besondere Lstg'!M96=TRUE),'StB-D1 Besondere Lstg'!K96,"")</f>
        <v/>
      </c>
      <c r="G140" s="808"/>
      <c r="H140" s="809"/>
    </row>
    <row r="141" spans="2:8" ht="16">
      <c r="B141" t="str">
        <f>IF(AND(OR(Projektgrundlagen!$I$26,Projektgrundlagen!$I$27),'StB-D1 Besondere Lstg'!M97=TRUE),'StB-D1 Besondere Lstg'!C97&amp;" "&amp;'StB-D1 Besondere Lstg'!F97&amp;" "&amp;'StB-D1 Besondere Lstg'!F98,"")</f>
        <v/>
      </c>
      <c r="C141" s="800" t="str">
        <f>IF(AND(OR(Projektgrundlagen!$I$26,Projektgrundlagen!$I$27),'StB-D1 Besondere Lstg'!M97=TRUE),'StB-D1 Besondere Lstg'!H97,"")</f>
        <v/>
      </c>
      <c r="D141" s="800" t="str">
        <f>IF(AND(OR(Projektgrundlagen!$I$26,Projektgrundlagen!$I$27),'StB-D1 Besondere Lstg'!M97=TRUE),'StB-D1 Besondere Lstg'!I97,"")</f>
        <v/>
      </c>
      <c r="E141" s="800" t="str">
        <f>IF(AND(OR(Projektgrundlagen!$I$26,Projektgrundlagen!$I$27),'StB-D1 Besondere Lstg'!M97=TRUE),'StB-D1 Besondere Lstg'!J97,"")</f>
        <v/>
      </c>
      <c r="F141" s="800" t="str">
        <f>IF(AND(OR(Projektgrundlagen!$I$26,Projektgrundlagen!$I$27),'StB-D1 Besondere Lstg'!M97=TRUE),'StB-D1 Besondere Lstg'!K97,"")</f>
        <v/>
      </c>
      <c r="G141" s="808"/>
      <c r="H141" s="809"/>
    </row>
    <row r="142" spans="2:8" ht="16">
      <c r="B142" t="str">
        <f>IF(AND(OR(Projektgrundlagen!$I$26,Projektgrundlagen!$I$27),'StB-D1 Besondere Lstg'!M98=TRUE),'StB-D1 Besondere Lstg'!C98&amp;" "&amp;'StB-D1 Besondere Lstg'!F98&amp;" "&amp;'StB-D1 Besondere Lstg'!F99,"")</f>
        <v/>
      </c>
      <c r="C142" s="800" t="str">
        <f>IF(AND(OR(Projektgrundlagen!$I$26,Projektgrundlagen!$I$27),'StB-D1 Besondere Lstg'!M98=TRUE),'StB-D1 Besondere Lstg'!H98,"")</f>
        <v/>
      </c>
      <c r="D142" s="800" t="str">
        <f>IF(AND(OR(Projektgrundlagen!$I$26,Projektgrundlagen!$I$27),'StB-D1 Besondere Lstg'!M98=TRUE),'StB-D1 Besondere Lstg'!I98,"")</f>
        <v/>
      </c>
      <c r="E142" s="800" t="str">
        <f>IF(AND(OR(Projektgrundlagen!$I$26,Projektgrundlagen!$I$27),'StB-D1 Besondere Lstg'!M98=TRUE),'StB-D1 Besondere Lstg'!J98,"")</f>
        <v/>
      </c>
      <c r="F142" s="800" t="str">
        <f>IF(AND(OR(Projektgrundlagen!$I$26,Projektgrundlagen!$I$27),'StB-D1 Besondere Lstg'!M98=TRUE),'StB-D1 Besondere Lstg'!K98,"")</f>
        <v/>
      </c>
      <c r="G142" s="808"/>
      <c r="H142" s="809"/>
    </row>
    <row r="143" spans="2:8" ht="16">
      <c r="B143" t="str">
        <f>IF(AND(OR(Projektgrundlagen!$I$26,Projektgrundlagen!$I$27),'StB-D1 Besondere Lstg'!M99=TRUE),'StB-D1 Besondere Lstg'!C99&amp;" "&amp;'StB-D1 Besondere Lstg'!F99&amp;" "&amp;'StB-D1 Besondere Lstg'!F100,"")</f>
        <v/>
      </c>
      <c r="C143" s="800" t="str">
        <f>IF(AND(OR(Projektgrundlagen!$I$26,Projektgrundlagen!$I$27),'StB-D1 Besondere Lstg'!M99=TRUE),'StB-D1 Besondere Lstg'!H99,"")</f>
        <v/>
      </c>
      <c r="D143" s="800" t="str">
        <f>IF(AND(OR(Projektgrundlagen!$I$26,Projektgrundlagen!$I$27),'StB-D1 Besondere Lstg'!M99=TRUE),'StB-D1 Besondere Lstg'!I99,"")</f>
        <v/>
      </c>
      <c r="E143" s="800" t="str">
        <f>IF(AND(OR(Projektgrundlagen!$I$26,Projektgrundlagen!$I$27),'StB-D1 Besondere Lstg'!M99=TRUE),'StB-D1 Besondere Lstg'!J99,"")</f>
        <v/>
      </c>
      <c r="F143" s="800" t="str">
        <f>IF(AND(OR(Projektgrundlagen!$I$26,Projektgrundlagen!$I$27),'StB-D1 Besondere Lstg'!M99=TRUE),'StB-D1 Besondere Lstg'!K99,"")</f>
        <v/>
      </c>
      <c r="G143" s="808"/>
      <c r="H143" s="809"/>
    </row>
    <row r="144" spans="2:8" ht="16">
      <c r="B144" t="str">
        <f>IF(AND(OR(Projektgrundlagen!$I$26,Projektgrundlagen!$I$27),'StB-D1 Besondere Lstg'!M100=TRUE),'StB-D1 Besondere Lstg'!C100&amp;" "&amp;'StB-D1 Besondere Lstg'!F100&amp;" "&amp;'StB-D1 Besondere Lstg'!F101,"")</f>
        <v/>
      </c>
      <c r="C144" s="800" t="str">
        <f>IF(AND(OR(Projektgrundlagen!$I$26,Projektgrundlagen!$I$27),'StB-D1 Besondere Lstg'!M100=TRUE),'StB-D1 Besondere Lstg'!H100,"")</f>
        <v/>
      </c>
      <c r="D144" s="800" t="str">
        <f>IF(AND(OR(Projektgrundlagen!$I$26,Projektgrundlagen!$I$27),'StB-D1 Besondere Lstg'!M100=TRUE),'StB-D1 Besondere Lstg'!I100,"")</f>
        <v/>
      </c>
      <c r="E144" s="800" t="str">
        <f>IF(AND(OR(Projektgrundlagen!$I$26,Projektgrundlagen!$I$27),'StB-D1 Besondere Lstg'!M100=TRUE),'StB-D1 Besondere Lstg'!J100,"")</f>
        <v/>
      </c>
      <c r="F144" s="800" t="str">
        <f>IF(AND(OR(Projektgrundlagen!$I$26,Projektgrundlagen!$I$27),'StB-D1 Besondere Lstg'!M100=TRUE),'StB-D1 Besondere Lstg'!K100,"")</f>
        <v/>
      </c>
      <c r="G144" s="808"/>
      <c r="H144" s="809"/>
    </row>
    <row r="145" spans="2:8" ht="16">
      <c r="B145" t="str">
        <f>IF(AND(OR(Projektgrundlagen!$I$26,Projektgrundlagen!$I$27),'StB-D1 Besondere Lstg'!M101=TRUE),'StB-D1 Besondere Lstg'!C101&amp;" "&amp;'StB-D1 Besondere Lstg'!F101&amp;" "&amp;'StB-D1 Besondere Lstg'!F102,"")</f>
        <v/>
      </c>
      <c r="C145" s="800" t="str">
        <f>IF(AND(OR(Projektgrundlagen!$I$26,Projektgrundlagen!$I$27),'StB-D1 Besondere Lstg'!M101=TRUE),'StB-D1 Besondere Lstg'!H101,"")</f>
        <v/>
      </c>
      <c r="D145" s="800" t="str">
        <f>IF(AND(OR(Projektgrundlagen!$I$26,Projektgrundlagen!$I$27),'StB-D1 Besondere Lstg'!M101=TRUE),'StB-D1 Besondere Lstg'!I101,"")</f>
        <v/>
      </c>
      <c r="E145" s="800" t="str">
        <f>IF(AND(OR(Projektgrundlagen!$I$26,Projektgrundlagen!$I$27),'StB-D1 Besondere Lstg'!M101=TRUE),'StB-D1 Besondere Lstg'!J101,"")</f>
        <v/>
      </c>
      <c r="F145" s="800" t="str">
        <f>IF(AND(OR(Projektgrundlagen!$I$26,Projektgrundlagen!$I$27),'StB-D1 Besondere Lstg'!M101=TRUE),'StB-D1 Besondere Lstg'!K101,"")</f>
        <v/>
      </c>
      <c r="G145" s="808"/>
      <c r="H145" s="809"/>
    </row>
    <row r="146" spans="2:8" ht="16">
      <c r="B146" t="str">
        <f>IF(AND(OR(Projektgrundlagen!$I$26,Projektgrundlagen!$I$27),'StB-D1 Besondere Lstg'!M102=TRUE),'StB-D1 Besondere Lstg'!C102&amp;" "&amp;'StB-D1 Besondere Lstg'!F102&amp;" "&amp;'StB-D1 Besondere Lstg'!F103,"")</f>
        <v/>
      </c>
      <c r="C146" s="800" t="str">
        <f>IF(AND(OR(Projektgrundlagen!$I$26,Projektgrundlagen!$I$27),'StB-D1 Besondere Lstg'!M102=TRUE),'StB-D1 Besondere Lstg'!H102,"")</f>
        <v/>
      </c>
      <c r="D146" s="800" t="str">
        <f>IF(AND(OR(Projektgrundlagen!$I$26,Projektgrundlagen!$I$27),'StB-D1 Besondere Lstg'!M102=TRUE),'StB-D1 Besondere Lstg'!I102,"")</f>
        <v/>
      </c>
      <c r="E146" s="800" t="str">
        <f>IF(AND(OR(Projektgrundlagen!$I$26,Projektgrundlagen!$I$27),'StB-D1 Besondere Lstg'!M102=TRUE),'StB-D1 Besondere Lstg'!J102,"")</f>
        <v/>
      </c>
      <c r="F146" s="800" t="str">
        <f>IF(AND(OR(Projektgrundlagen!$I$26,Projektgrundlagen!$I$27),'StB-D1 Besondere Lstg'!M102=TRUE),'StB-D1 Besondere Lstg'!K102,"")</f>
        <v/>
      </c>
      <c r="G146" s="808"/>
      <c r="H146" s="809"/>
    </row>
    <row r="147" spans="2:8" ht="16">
      <c r="B147" t="str">
        <f>IF(AND(OR(Projektgrundlagen!$I$26,Projektgrundlagen!$I$27),'StB-D1 Besondere Lstg'!M103=TRUE),'StB-D1 Besondere Lstg'!C103&amp;" "&amp;'StB-D1 Besondere Lstg'!F103&amp;" "&amp;'StB-D1 Besondere Lstg'!F104,"")</f>
        <v/>
      </c>
      <c r="C147" s="800" t="str">
        <f>IF(AND(OR(Projektgrundlagen!$I$26,Projektgrundlagen!$I$27),'StB-D1 Besondere Lstg'!M103=TRUE),'StB-D1 Besondere Lstg'!H103,"")</f>
        <v/>
      </c>
      <c r="D147" s="800" t="str">
        <f>IF(AND(OR(Projektgrundlagen!$I$26,Projektgrundlagen!$I$27),'StB-D1 Besondere Lstg'!M103=TRUE),'StB-D1 Besondere Lstg'!I103,"")</f>
        <v/>
      </c>
      <c r="E147" s="800" t="str">
        <f>IF(AND(OR(Projektgrundlagen!$I$26,Projektgrundlagen!$I$27),'StB-D1 Besondere Lstg'!M103=TRUE),'StB-D1 Besondere Lstg'!J103,"")</f>
        <v/>
      </c>
      <c r="F147" s="800" t="str">
        <f>IF(AND(OR(Projektgrundlagen!$I$26,Projektgrundlagen!$I$27),'StB-D1 Besondere Lstg'!M103=TRUE),'StB-D1 Besondere Lstg'!K103,"")</f>
        <v/>
      </c>
      <c r="G147" s="808"/>
      <c r="H147" s="809"/>
    </row>
    <row r="148" spans="2:8" ht="16">
      <c r="B148" t="str">
        <f>IF(AND(OR(Projektgrundlagen!$I$26,Projektgrundlagen!$I$27),'StB-D1 Besondere Lstg'!M104=TRUE),'StB-D1 Besondere Lstg'!C104&amp;" "&amp;'StB-D1 Besondere Lstg'!F104&amp;" "&amp;'StB-D1 Besondere Lstg'!F105,"")</f>
        <v/>
      </c>
      <c r="C148" s="800" t="str">
        <f>IF(AND(OR(Projektgrundlagen!$I$26,Projektgrundlagen!$I$27),'StB-D1 Besondere Lstg'!M104=TRUE),'StB-D1 Besondere Lstg'!H104,"")</f>
        <v/>
      </c>
      <c r="D148" s="800" t="str">
        <f>IF(AND(OR(Projektgrundlagen!$I$26,Projektgrundlagen!$I$27),'StB-D1 Besondere Lstg'!M104=TRUE),'StB-D1 Besondere Lstg'!I104,"")</f>
        <v/>
      </c>
      <c r="E148" s="800" t="str">
        <f>IF(AND(OR(Projektgrundlagen!$I$26,Projektgrundlagen!$I$27),'StB-D1 Besondere Lstg'!M104=TRUE),'StB-D1 Besondere Lstg'!J104,"")</f>
        <v/>
      </c>
      <c r="F148" s="800" t="str">
        <f>IF(AND(OR(Projektgrundlagen!$I$26,Projektgrundlagen!$I$27),'StB-D1 Besondere Lstg'!M104=TRUE),'StB-D1 Besondere Lstg'!K104,"")</f>
        <v/>
      </c>
      <c r="G148" s="808"/>
      <c r="H148" s="809"/>
    </row>
    <row r="149" spans="2:8" ht="16">
      <c r="B149" t="str">
        <f>IF(AND(OR(Projektgrundlagen!$I$26,Projektgrundlagen!$I$27),'StB-D1 Besondere Lstg'!M105=TRUE),'StB-D1 Besondere Lstg'!C105&amp;" "&amp;'StB-D1 Besondere Lstg'!F105&amp;" "&amp;'StB-D1 Besondere Lstg'!F106,"")</f>
        <v/>
      </c>
      <c r="C149" s="800" t="str">
        <f>IF(AND(OR(Projektgrundlagen!$I$26,Projektgrundlagen!$I$27),'StB-D1 Besondere Lstg'!M105=TRUE),'StB-D1 Besondere Lstg'!H105,"")</f>
        <v/>
      </c>
      <c r="D149" s="800" t="str">
        <f>IF(AND(OR(Projektgrundlagen!$I$26,Projektgrundlagen!$I$27),'StB-D1 Besondere Lstg'!M105=TRUE),'StB-D1 Besondere Lstg'!I105,"")</f>
        <v/>
      </c>
      <c r="E149" s="800" t="str">
        <f>IF(AND(OR(Projektgrundlagen!$I$26,Projektgrundlagen!$I$27),'StB-D1 Besondere Lstg'!M105=TRUE),'StB-D1 Besondere Lstg'!J105,"")</f>
        <v/>
      </c>
      <c r="F149" s="800" t="str">
        <f>IF(AND(OR(Projektgrundlagen!$I$26,Projektgrundlagen!$I$27),'StB-D1 Besondere Lstg'!M105=TRUE),'StB-D1 Besondere Lstg'!K105,"")</f>
        <v/>
      </c>
      <c r="G149" s="808"/>
      <c r="H149" s="809"/>
    </row>
    <row r="150" spans="2:8" ht="16">
      <c r="B150" t="str">
        <f>IF(AND(OR(Projektgrundlagen!$I$26,Projektgrundlagen!$I$27),'StB-D1 Besondere Lstg'!M106=TRUE),'StB-D1 Besondere Lstg'!C106&amp;" "&amp;'StB-D1 Besondere Lstg'!F106&amp;" "&amp;'StB-D1 Besondere Lstg'!F107,"")</f>
        <v/>
      </c>
      <c r="C150" s="800" t="str">
        <f>IF(AND(OR(Projektgrundlagen!$I$26,Projektgrundlagen!$I$27),'StB-D1 Besondere Lstg'!M106=TRUE),'StB-D1 Besondere Lstg'!H106,"")</f>
        <v/>
      </c>
      <c r="D150" s="800" t="str">
        <f>IF(AND(OR(Projektgrundlagen!$I$26,Projektgrundlagen!$I$27),'StB-D1 Besondere Lstg'!M106=TRUE),'StB-D1 Besondere Lstg'!I106,"")</f>
        <v/>
      </c>
      <c r="E150" s="800" t="str">
        <f>IF(AND(OR(Projektgrundlagen!$I$26,Projektgrundlagen!$I$27),'StB-D1 Besondere Lstg'!M106=TRUE),'StB-D1 Besondere Lstg'!J106,"")</f>
        <v/>
      </c>
      <c r="F150" s="800" t="str">
        <f>IF(AND(OR(Projektgrundlagen!$I$26,Projektgrundlagen!$I$27),'StB-D1 Besondere Lstg'!M106=TRUE),'StB-D1 Besondere Lstg'!K106,"")</f>
        <v/>
      </c>
      <c r="G150" s="808"/>
      <c r="H150" s="809"/>
    </row>
    <row r="151" spans="2:8" ht="16">
      <c r="B151" t="str">
        <f>IF(AND(OR(Projektgrundlagen!$I$26,Projektgrundlagen!$I$27),'StB-D1 Besondere Lstg'!M107=TRUE),'StB-D1 Besondere Lstg'!C107&amp;" "&amp;'StB-D1 Besondere Lstg'!F107&amp;" "&amp;'StB-D1 Besondere Lstg'!F108,"")</f>
        <v/>
      </c>
      <c r="C151" s="800" t="str">
        <f>IF(AND(OR(Projektgrundlagen!$I$26,Projektgrundlagen!$I$27),'StB-D1 Besondere Lstg'!M107=TRUE),'StB-D1 Besondere Lstg'!H107,"")</f>
        <v/>
      </c>
      <c r="D151" s="800" t="str">
        <f>IF(AND(OR(Projektgrundlagen!$I$26,Projektgrundlagen!$I$27),'StB-D1 Besondere Lstg'!M107=TRUE),'StB-D1 Besondere Lstg'!I107,"")</f>
        <v/>
      </c>
      <c r="E151" s="800" t="str">
        <f>IF(AND(OR(Projektgrundlagen!$I$26,Projektgrundlagen!$I$27),'StB-D1 Besondere Lstg'!M107=TRUE),'StB-D1 Besondere Lstg'!J107,"")</f>
        <v/>
      </c>
      <c r="F151" s="800" t="str">
        <f>IF(AND(OR(Projektgrundlagen!$I$26,Projektgrundlagen!$I$27),'StB-D1 Besondere Lstg'!M107=TRUE),'StB-D1 Besondere Lstg'!K107,"")</f>
        <v/>
      </c>
      <c r="G151" s="808"/>
      <c r="H151" s="809"/>
    </row>
    <row r="152" spans="2:8" ht="16">
      <c r="B152" t="str">
        <f>IF(AND(OR(Projektgrundlagen!$I$26,Projektgrundlagen!$I$27),'StB-D1 Besondere Lstg'!M108=TRUE),'StB-D1 Besondere Lstg'!C108&amp;" "&amp;'StB-D1 Besondere Lstg'!F108&amp;" "&amp;'StB-D1 Besondere Lstg'!F109,"")</f>
        <v/>
      </c>
      <c r="C152" s="800" t="str">
        <f>IF(AND(OR(Projektgrundlagen!$I$26,Projektgrundlagen!$I$27),'StB-D1 Besondere Lstg'!M108=TRUE),'StB-D1 Besondere Lstg'!H108,"")</f>
        <v/>
      </c>
      <c r="D152" s="800" t="str">
        <f>IF(AND(OR(Projektgrundlagen!$I$26,Projektgrundlagen!$I$27),'StB-D1 Besondere Lstg'!M108=TRUE),'StB-D1 Besondere Lstg'!I108,"")</f>
        <v/>
      </c>
      <c r="E152" s="800" t="str">
        <f>IF(AND(OR(Projektgrundlagen!$I$26,Projektgrundlagen!$I$27),'StB-D1 Besondere Lstg'!M108=TRUE),'StB-D1 Besondere Lstg'!J108,"")</f>
        <v/>
      </c>
      <c r="F152" s="800" t="str">
        <f>IF(AND(OR(Projektgrundlagen!$I$26,Projektgrundlagen!$I$27),'StB-D1 Besondere Lstg'!M108=TRUE),'StB-D1 Besondere Lstg'!K108,"")</f>
        <v/>
      </c>
      <c r="G152" s="808"/>
      <c r="H152" s="809"/>
    </row>
    <row r="153" spans="2:8" ht="16">
      <c r="B153" t="str">
        <f>IF(AND(OR(Projektgrundlagen!$I$26,Projektgrundlagen!$I$27),'StB-D1 Besondere Lstg'!M109=TRUE),'StB-D1 Besondere Lstg'!C109&amp;" "&amp;'StB-D1 Besondere Lstg'!F109&amp;" "&amp;'StB-D1 Besondere Lstg'!F110,"")</f>
        <v/>
      </c>
      <c r="C153" s="800" t="str">
        <f>IF(AND(OR(Projektgrundlagen!$I$26,Projektgrundlagen!$I$27),'StB-D1 Besondere Lstg'!M109=TRUE),'StB-D1 Besondere Lstg'!H109,"")</f>
        <v/>
      </c>
      <c r="D153" s="800" t="str">
        <f>IF(AND(OR(Projektgrundlagen!$I$26,Projektgrundlagen!$I$27),'StB-D1 Besondere Lstg'!M109=TRUE),'StB-D1 Besondere Lstg'!I109,"")</f>
        <v/>
      </c>
      <c r="E153" s="800" t="str">
        <f>IF(AND(OR(Projektgrundlagen!$I$26,Projektgrundlagen!$I$27),'StB-D1 Besondere Lstg'!M109=TRUE),'StB-D1 Besondere Lstg'!J109,"")</f>
        <v/>
      </c>
      <c r="F153" s="800" t="str">
        <f>IF(AND(OR(Projektgrundlagen!$I$26,Projektgrundlagen!$I$27),'StB-D1 Besondere Lstg'!M109=TRUE),'StB-D1 Besondere Lstg'!K109,"")</f>
        <v/>
      </c>
      <c r="G153" s="808"/>
      <c r="H153" s="809"/>
    </row>
    <row r="154" spans="2:8" ht="16">
      <c r="B154" t="str">
        <f>IF(AND(OR(Projektgrundlagen!$I$26,Projektgrundlagen!$I$27),'StB-D1 Besondere Lstg'!M110=TRUE),'StB-D1 Besondere Lstg'!C110&amp;" "&amp;'StB-D1 Besondere Lstg'!F110&amp;" "&amp;'StB-D1 Besondere Lstg'!F111,"")</f>
        <v/>
      </c>
      <c r="C154" s="800" t="str">
        <f>IF(AND(OR(Projektgrundlagen!$I$26,Projektgrundlagen!$I$27),'StB-D1 Besondere Lstg'!M110=TRUE),'StB-D1 Besondere Lstg'!H110,"")</f>
        <v/>
      </c>
      <c r="D154" s="800" t="str">
        <f>IF(AND(OR(Projektgrundlagen!$I$26,Projektgrundlagen!$I$27),'StB-D1 Besondere Lstg'!M110=TRUE),'StB-D1 Besondere Lstg'!I110,"")</f>
        <v/>
      </c>
      <c r="E154" s="800" t="str">
        <f>IF(AND(OR(Projektgrundlagen!$I$26,Projektgrundlagen!$I$27),'StB-D1 Besondere Lstg'!M110=TRUE),'StB-D1 Besondere Lstg'!J110,"")</f>
        <v/>
      </c>
      <c r="F154" s="800" t="str">
        <f>IF(AND(OR(Projektgrundlagen!$I$26,Projektgrundlagen!$I$27),'StB-D1 Besondere Lstg'!M110=TRUE),'StB-D1 Besondere Lstg'!K110,"")</f>
        <v/>
      </c>
      <c r="G154" s="808"/>
      <c r="H154" s="809"/>
    </row>
    <row r="155" spans="2:8" ht="16">
      <c r="B155" t="str">
        <f>IF(AND(OR(Projektgrundlagen!$I$26,Projektgrundlagen!$I$27),'StB-D1 Besondere Lstg'!M111=TRUE),'StB-D1 Besondere Lstg'!C111&amp;" "&amp;'StB-D1 Besondere Lstg'!F111&amp;" "&amp;'StB-D1 Besondere Lstg'!F112,"")</f>
        <v/>
      </c>
      <c r="C155" s="800" t="str">
        <f>IF(AND(OR(Projektgrundlagen!$I$26,Projektgrundlagen!$I$27),'StB-D1 Besondere Lstg'!M111=TRUE),'StB-D1 Besondere Lstg'!H111,"")</f>
        <v/>
      </c>
      <c r="D155" s="800" t="str">
        <f>IF(AND(OR(Projektgrundlagen!$I$26,Projektgrundlagen!$I$27),'StB-D1 Besondere Lstg'!M111=TRUE),'StB-D1 Besondere Lstg'!I111,"")</f>
        <v/>
      </c>
      <c r="E155" s="800" t="str">
        <f>IF(AND(OR(Projektgrundlagen!$I$26,Projektgrundlagen!$I$27),'StB-D1 Besondere Lstg'!M111=TRUE),'StB-D1 Besondere Lstg'!J111,"")</f>
        <v/>
      </c>
      <c r="F155" s="800" t="str">
        <f>IF(AND(OR(Projektgrundlagen!$I$26,Projektgrundlagen!$I$27),'StB-D1 Besondere Lstg'!M111=TRUE),'StB-D1 Besondere Lstg'!K111,"")</f>
        <v/>
      </c>
      <c r="G155" s="808"/>
      <c r="H155" s="809"/>
    </row>
    <row r="156" spans="2:8" ht="16">
      <c r="B156" t="str">
        <f>IF(AND(OR(Projektgrundlagen!$I$26,Projektgrundlagen!$I$27),'StB-D1 Besondere Lstg'!M112=TRUE),'StB-D1 Besondere Lstg'!C112&amp;" "&amp;'StB-D1 Besondere Lstg'!F112&amp;" "&amp;'StB-D1 Besondere Lstg'!F113,"")</f>
        <v/>
      </c>
      <c r="C156" s="800" t="str">
        <f>IF(AND(OR(Projektgrundlagen!$I$26,Projektgrundlagen!$I$27),'StB-D1 Besondere Lstg'!M112=TRUE),'StB-D1 Besondere Lstg'!H112,"")</f>
        <v/>
      </c>
      <c r="D156" s="800" t="str">
        <f>IF(AND(OR(Projektgrundlagen!$I$26,Projektgrundlagen!$I$27),'StB-D1 Besondere Lstg'!M112=TRUE),'StB-D1 Besondere Lstg'!I112,"")</f>
        <v/>
      </c>
      <c r="E156" s="800" t="str">
        <f>IF(AND(OR(Projektgrundlagen!$I$26,Projektgrundlagen!$I$27),'StB-D1 Besondere Lstg'!M112=TRUE),'StB-D1 Besondere Lstg'!J112,"")</f>
        <v/>
      </c>
      <c r="F156" s="800" t="str">
        <f>IF(AND(OR(Projektgrundlagen!$I$26,Projektgrundlagen!$I$27),'StB-D1 Besondere Lstg'!M112=TRUE),'StB-D1 Besondere Lstg'!K112,"")</f>
        <v/>
      </c>
      <c r="G156" s="808"/>
      <c r="H156" s="809"/>
    </row>
    <row r="157" spans="2:8" ht="16">
      <c r="B157" t="str">
        <f>IF(AND(OR(Projektgrundlagen!$I$26,Projektgrundlagen!$I$27),'StB-D1 Besondere Lstg'!M113=TRUE),'StB-D1 Besondere Lstg'!C113&amp;" "&amp;'StB-D1 Besondere Lstg'!F113&amp;" "&amp;'StB-D1 Besondere Lstg'!F114,"")</f>
        <v/>
      </c>
      <c r="C157" s="800" t="str">
        <f>IF(AND(OR(Projektgrundlagen!$I$26,Projektgrundlagen!$I$27),'StB-D1 Besondere Lstg'!M113=TRUE),'StB-D1 Besondere Lstg'!H113,"")</f>
        <v/>
      </c>
      <c r="D157" s="800" t="str">
        <f>IF(AND(OR(Projektgrundlagen!$I$26,Projektgrundlagen!$I$27),'StB-D1 Besondere Lstg'!M113=TRUE),'StB-D1 Besondere Lstg'!I113,"")</f>
        <v/>
      </c>
      <c r="E157" s="800" t="str">
        <f>IF(AND(OR(Projektgrundlagen!$I$26,Projektgrundlagen!$I$27),'StB-D1 Besondere Lstg'!M113=TRUE),'StB-D1 Besondere Lstg'!J113,"")</f>
        <v/>
      </c>
      <c r="F157" s="800" t="str">
        <f>IF(AND(OR(Projektgrundlagen!$I$26,Projektgrundlagen!$I$27),'StB-D1 Besondere Lstg'!M113=TRUE),'StB-D1 Besondere Lstg'!K113,"")</f>
        <v/>
      </c>
      <c r="G157" s="808"/>
      <c r="H157" s="809"/>
    </row>
    <row r="158" spans="2:8" ht="16">
      <c r="B158" t="str">
        <f>IF(AND(OR(Projektgrundlagen!$I$26,Projektgrundlagen!$I$27),'StB-D1 Besondere Lstg'!M114=TRUE),'StB-D1 Besondere Lstg'!C114&amp;" "&amp;'StB-D1 Besondere Lstg'!F114&amp;" "&amp;'StB-D1 Besondere Lstg'!F115,"")</f>
        <v/>
      </c>
      <c r="C158" s="800" t="str">
        <f>IF(AND(OR(Projektgrundlagen!$I$26,Projektgrundlagen!$I$27),'StB-D1 Besondere Lstg'!M114=TRUE),'StB-D1 Besondere Lstg'!H114,"")</f>
        <v/>
      </c>
      <c r="D158" s="800" t="str">
        <f>IF(AND(OR(Projektgrundlagen!$I$26,Projektgrundlagen!$I$27),'StB-D1 Besondere Lstg'!M114=TRUE),'StB-D1 Besondere Lstg'!I114,"")</f>
        <v/>
      </c>
      <c r="E158" s="800" t="str">
        <f>IF(AND(OR(Projektgrundlagen!$I$26,Projektgrundlagen!$I$27),'StB-D1 Besondere Lstg'!M114=TRUE),'StB-D1 Besondere Lstg'!J114,"")</f>
        <v/>
      </c>
      <c r="F158" s="800" t="str">
        <f>IF(AND(OR(Projektgrundlagen!$I$26,Projektgrundlagen!$I$27),'StB-D1 Besondere Lstg'!M114=TRUE),'StB-D1 Besondere Lstg'!K114,"")</f>
        <v/>
      </c>
      <c r="G158" s="808"/>
      <c r="H158" s="809"/>
    </row>
    <row r="159" spans="2:8" ht="16">
      <c r="B159" t="str">
        <f>IF(AND(OR(Projektgrundlagen!$I$26,Projektgrundlagen!$I$27),'StB-D1 Besondere Lstg'!M115=TRUE),'StB-D1 Besondere Lstg'!C115&amp;" "&amp;'StB-D1 Besondere Lstg'!F115&amp;" "&amp;'StB-D1 Besondere Lstg'!F116,"")</f>
        <v/>
      </c>
      <c r="C159" s="800" t="str">
        <f>IF(AND(OR(Projektgrundlagen!$I$26,Projektgrundlagen!$I$27),'StB-D1 Besondere Lstg'!M115=TRUE),'StB-D1 Besondere Lstg'!H115,"")</f>
        <v/>
      </c>
      <c r="D159" s="800" t="str">
        <f>IF(AND(OR(Projektgrundlagen!$I$26,Projektgrundlagen!$I$27),'StB-D1 Besondere Lstg'!M115=TRUE),'StB-D1 Besondere Lstg'!I115,"")</f>
        <v/>
      </c>
      <c r="E159" s="800" t="str">
        <f>IF(AND(OR(Projektgrundlagen!$I$26,Projektgrundlagen!$I$27),'StB-D1 Besondere Lstg'!M115=TRUE),'StB-D1 Besondere Lstg'!J115,"")</f>
        <v/>
      </c>
      <c r="F159" s="800" t="str">
        <f>IF(AND(OR(Projektgrundlagen!$I$26,Projektgrundlagen!$I$27),'StB-D1 Besondere Lstg'!M115=TRUE),'StB-D1 Besondere Lstg'!K115,"")</f>
        <v/>
      </c>
      <c r="G159" s="808"/>
      <c r="H159" s="809"/>
    </row>
    <row r="160" spans="2:8" ht="16">
      <c r="B160" t="str">
        <f>IF(AND(OR(Projektgrundlagen!$I$26,Projektgrundlagen!$I$27),'StB-D1 Besondere Lstg'!M116=TRUE),'StB-D1 Besondere Lstg'!C116&amp;" "&amp;'StB-D1 Besondere Lstg'!F116&amp;" "&amp;'StB-D1 Besondere Lstg'!F117,"")</f>
        <v/>
      </c>
      <c r="C160" s="800" t="str">
        <f>IF(AND(OR(Projektgrundlagen!$I$26,Projektgrundlagen!$I$27),'StB-D1 Besondere Lstg'!M116=TRUE),'StB-D1 Besondere Lstg'!H116,"")</f>
        <v/>
      </c>
      <c r="D160" s="800" t="str">
        <f>IF(AND(OR(Projektgrundlagen!$I$26,Projektgrundlagen!$I$27),'StB-D1 Besondere Lstg'!M116=TRUE),'StB-D1 Besondere Lstg'!I116,"")</f>
        <v/>
      </c>
      <c r="E160" s="800" t="str">
        <f>IF(AND(OR(Projektgrundlagen!$I$26,Projektgrundlagen!$I$27),'StB-D1 Besondere Lstg'!M116=TRUE),'StB-D1 Besondere Lstg'!J116,"")</f>
        <v/>
      </c>
      <c r="F160" s="800" t="str">
        <f>IF(AND(OR(Projektgrundlagen!$I$26,Projektgrundlagen!$I$27),'StB-D1 Besondere Lstg'!M116=TRUE),'StB-D1 Besondere Lstg'!K116,"")</f>
        <v/>
      </c>
      <c r="G160" s="808"/>
      <c r="H160" s="809"/>
    </row>
    <row r="161" spans="2:8" ht="16">
      <c r="B161" t="str">
        <f>IF(AND(OR(Projektgrundlagen!$I$26,Projektgrundlagen!$I$27),'StB-D1 Besondere Lstg'!M117=TRUE),'StB-D1 Besondere Lstg'!C117&amp;" "&amp;'StB-D1 Besondere Lstg'!F117&amp;" "&amp;'StB-D1 Besondere Lstg'!F118,"")</f>
        <v/>
      </c>
      <c r="C161" s="800" t="str">
        <f>IF(AND(OR(Projektgrundlagen!$I$26,Projektgrundlagen!$I$27),'StB-D1 Besondere Lstg'!M117=TRUE),'StB-D1 Besondere Lstg'!H117,"")</f>
        <v/>
      </c>
      <c r="D161" s="800" t="str">
        <f>IF(AND(OR(Projektgrundlagen!$I$26,Projektgrundlagen!$I$27),'StB-D1 Besondere Lstg'!M117=TRUE),'StB-D1 Besondere Lstg'!I117,"")</f>
        <v/>
      </c>
      <c r="E161" s="800" t="str">
        <f>IF(AND(OR(Projektgrundlagen!$I$26,Projektgrundlagen!$I$27),'StB-D1 Besondere Lstg'!M117=TRUE),'StB-D1 Besondere Lstg'!J117,"")</f>
        <v/>
      </c>
      <c r="F161" s="800" t="str">
        <f>IF(AND(OR(Projektgrundlagen!$I$26,Projektgrundlagen!$I$27),'StB-D1 Besondere Lstg'!M117=TRUE),'StB-D1 Besondere Lstg'!K117,"")</f>
        <v/>
      </c>
      <c r="G161" s="808"/>
      <c r="H161" s="809"/>
    </row>
    <row r="162" spans="2:8" ht="16">
      <c r="B162" t="str">
        <f>IF(AND(OR(Projektgrundlagen!$I$26,Projektgrundlagen!$I$27),'StB-D1 Besondere Lstg'!M118=TRUE),'StB-D1 Besondere Lstg'!C118&amp;" "&amp;'StB-D1 Besondere Lstg'!F118&amp;" "&amp;'StB-D1 Besondere Lstg'!F119,"")</f>
        <v/>
      </c>
      <c r="C162" s="800" t="str">
        <f>IF(AND(OR(Projektgrundlagen!$I$26,Projektgrundlagen!$I$27),'StB-D1 Besondere Lstg'!M118=TRUE),'StB-D1 Besondere Lstg'!H118,"")</f>
        <v/>
      </c>
      <c r="D162" s="800" t="str">
        <f>IF(AND(OR(Projektgrundlagen!$I$26,Projektgrundlagen!$I$27),'StB-D1 Besondere Lstg'!M118=TRUE),'StB-D1 Besondere Lstg'!I118,"")</f>
        <v/>
      </c>
      <c r="E162" s="800" t="str">
        <f>IF(AND(OR(Projektgrundlagen!$I$26,Projektgrundlagen!$I$27),'StB-D1 Besondere Lstg'!M118=TRUE),'StB-D1 Besondere Lstg'!J118,"")</f>
        <v/>
      </c>
      <c r="F162" s="800" t="str">
        <f>IF(AND(OR(Projektgrundlagen!$I$26,Projektgrundlagen!$I$27),'StB-D1 Besondere Lstg'!M118=TRUE),'StB-D1 Besondere Lstg'!K118,"")</f>
        <v/>
      </c>
      <c r="G162" s="808"/>
      <c r="H162" s="809"/>
    </row>
    <row r="163" spans="2:8" ht="16">
      <c r="B163" t="str">
        <f>IF(AND(OR(Projektgrundlagen!$I$26,Projektgrundlagen!$I$27),'StB-D1 Besondere Lstg'!M119=TRUE),'StB-D1 Besondere Lstg'!C119&amp;" "&amp;'StB-D1 Besondere Lstg'!F119&amp;" "&amp;'StB-D1 Besondere Lstg'!F120,"")</f>
        <v/>
      </c>
      <c r="C163" s="800" t="str">
        <f>IF(AND(OR(Projektgrundlagen!$I$26,Projektgrundlagen!$I$27),'StB-D1 Besondere Lstg'!M119=TRUE),'StB-D1 Besondere Lstg'!H119,"")</f>
        <v/>
      </c>
      <c r="D163" s="800" t="str">
        <f>IF(AND(OR(Projektgrundlagen!$I$26,Projektgrundlagen!$I$27),'StB-D1 Besondere Lstg'!M119=TRUE),'StB-D1 Besondere Lstg'!I119,"")</f>
        <v/>
      </c>
      <c r="E163" s="800" t="str">
        <f>IF(AND(OR(Projektgrundlagen!$I$26,Projektgrundlagen!$I$27),'StB-D1 Besondere Lstg'!M119=TRUE),'StB-D1 Besondere Lstg'!J119,"")</f>
        <v/>
      </c>
      <c r="F163" s="800" t="str">
        <f>IF(AND(OR(Projektgrundlagen!$I$26,Projektgrundlagen!$I$27),'StB-D1 Besondere Lstg'!M119=TRUE),'StB-D1 Besondere Lstg'!K119,"")</f>
        <v/>
      </c>
      <c r="G163" s="808"/>
      <c r="H163" s="809"/>
    </row>
    <row r="164" spans="2:8" ht="16">
      <c r="B164" t="str">
        <f>IF(AND(OR(Projektgrundlagen!$I$26,Projektgrundlagen!$I$27),'StB-D1 Besondere Lstg'!M120=TRUE),'StB-D1 Besondere Lstg'!C120&amp;" "&amp;'StB-D1 Besondere Lstg'!F120&amp;" "&amp;'StB-D1 Besondere Lstg'!F121,"")</f>
        <v/>
      </c>
      <c r="C164" s="800" t="str">
        <f>IF(AND(OR(Projektgrundlagen!$I$26,Projektgrundlagen!$I$27),'StB-D1 Besondere Lstg'!M120=TRUE),'StB-D1 Besondere Lstg'!H120,"")</f>
        <v/>
      </c>
      <c r="D164" s="800" t="str">
        <f>IF(AND(OR(Projektgrundlagen!$I$26,Projektgrundlagen!$I$27),'StB-D1 Besondere Lstg'!M120=TRUE),'StB-D1 Besondere Lstg'!I120,"")</f>
        <v/>
      </c>
      <c r="E164" s="800" t="str">
        <f>IF(AND(OR(Projektgrundlagen!$I$26,Projektgrundlagen!$I$27),'StB-D1 Besondere Lstg'!M120=TRUE),'StB-D1 Besondere Lstg'!J120,"")</f>
        <v/>
      </c>
      <c r="F164" s="800" t="str">
        <f>IF(AND(OR(Projektgrundlagen!$I$26,Projektgrundlagen!$I$27),'StB-D1 Besondere Lstg'!M120=TRUE),'StB-D1 Besondere Lstg'!K120,"")</f>
        <v/>
      </c>
      <c r="G164" s="808"/>
      <c r="H164" s="809"/>
    </row>
    <row r="165" spans="2:8" ht="16">
      <c r="B165" t="str">
        <f>IF(AND(OR(Projektgrundlagen!$I$26,Projektgrundlagen!$I$27),'StB-D1 Besondere Lstg'!M121=TRUE),'StB-D1 Besondere Lstg'!C121&amp;" "&amp;'StB-D1 Besondere Lstg'!F121&amp;" "&amp;'StB-D1 Besondere Lstg'!F122,"")</f>
        <v/>
      </c>
      <c r="C165" s="800" t="str">
        <f>IF(AND(OR(Projektgrundlagen!$I$26,Projektgrundlagen!$I$27),'StB-D1 Besondere Lstg'!M121=TRUE),'StB-D1 Besondere Lstg'!H121,"")</f>
        <v/>
      </c>
      <c r="D165" s="800" t="str">
        <f>IF(AND(OR(Projektgrundlagen!$I$26,Projektgrundlagen!$I$27),'StB-D1 Besondere Lstg'!M121=TRUE),'StB-D1 Besondere Lstg'!I121,"")</f>
        <v/>
      </c>
      <c r="E165" s="800" t="str">
        <f>IF(AND(OR(Projektgrundlagen!$I$26,Projektgrundlagen!$I$27),'StB-D1 Besondere Lstg'!M121=TRUE),'StB-D1 Besondere Lstg'!J121,"")</f>
        <v/>
      </c>
      <c r="F165" s="800" t="str">
        <f>IF(AND(OR(Projektgrundlagen!$I$26,Projektgrundlagen!$I$27),'StB-D1 Besondere Lstg'!M121=TRUE),'StB-D1 Besondere Lstg'!K121,"")</f>
        <v/>
      </c>
      <c r="G165" s="808"/>
      <c r="H165" s="809"/>
    </row>
    <row r="166" spans="2:8" ht="16">
      <c r="B166" t="str">
        <f>IF(AND(OR(Projektgrundlagen!$I$26,Projektgrundlagen!$I$27),'StB-D1 Besondere Lstg'!M122=TRUE),'StB-D1 Besondere Lstg'!C122&amp;" "&amp;'StB-D1 Besondere Lstg'!F122&amp;" "&amp;'StB-D1 Besondere Lstg'!F123,"")</f>
        <v/>
      </c>
      <c r="C166" s="800" t="str">
        <f>IF(AND(OR(Projektgrundlagen!$I$26,Projektgrundlagen!$I$27),'StB-D1 Besondere Lstg'!M122=TRUE),'StB-D1 Besondere Lstg'!H122,"")</f>
        <v/>
      </c>
      <c r="D166" s="800" t="str">
        <f>IF(AND(OR(Projektgrundlagen!$I$26,Projektgrundlagen!$I$27),'StB-D1 Besondere Lstg'!M122=TRUE),'StB-D1 Besondere Lstg'!I122,"")</f>
        <v/>
      </c>
      <c r="E166" s="800" t="str">
        <f>IF(AND(OR(Projektgrundlagen!$I$26,Projektgrundlagen!$I$27),'StB-D1 Besondere Lstg'!M122=TRUE),'StB-D1 Besondere Lstg'!J122,"")</f>
        <v/>
      </c>
      <c r="F166" s="800" t="str">
        <f>IF(AND(OR(Projektgrundlagen!$I$26,Projektgrundlagen!$I$27),'StB-D1 Besondere Lstg'!M122=TRUE),'StB-D1 Besondere Lstg'!K122,"")</f>
        <v/>
      </c>
      <c r="G166" s="808"/>
      <c r="H166" s="809"/>
    </row>
    <row r="167" spans="2:8" ht="16">
      <c r="B167" t="str">
        <f>IF(AND(OR(Projektgrundlagen!$I$26,Projektgrundlagen!$I$27),'StB-D1 Besondere Lstg'!M123=TRUE),'StB-D1 Besondere Lstg'!C123&amp;" "&amp;'StB-D1 Besondere Lstg'!F123&amp;" "&amp;'StB-D1 Besondere Lstg'!F124,"")</f>
        <v/>
      </c>
      <c r="C167" s="800" t="str">
        <f>IF(AND(OR(Projektgrundlagen!$I$26,Projektgrundlagen!$I$27),'StB-D1 Besondere Lstg'!M123=TRUE),'StB-D1 Besondere Lstg'!H123,"")</f>
        <v/>
      </c>
      <c r="D167" s="800" t="str">
        <f>IF(AND(OR(Projektgrundlagen!$I$26,Projektgrundlagen!$I$27),'StB-D1 Besondere Lstg'!M123=TRUE),'StB-D1 Besondere Lstg'!I123,"")</f>
        <v/>
      </c>
      <c r="E167" s="800" t="str">
        <f>IF(AND(OR(Projektgrundlagen!$I$26,Projektgrundlagen!$I$27),'StB-D1 Besondere Lstg'!M123=TRUE),'StB-D1 Besondere Lstg'!J123,"")</f>
        <v/>
      </c>
      <c r="F167" s="800" t="str">
        <f>IF(AND(OR(Projektgrundlagen!$I$26,Projektgrundlagen!$I$27),'StB-D1 Besondere Lstg'!M123=TRUE),'StB-D1 Besondere Lstg'!K123,"")</f>
        <v/>
      </c>
      <c r="G167" s="808"/>
      <c r="H167" s="809"/>
    </row>
    <row r="168" spans="2:8" ht="16">
      <c r="B168" t="str">
        <f>IF(AND(OR(Projektgrundlagen!$I$26,Projektgrundlagen!$I$27),'StB-D1 Besondere Lstg'!M124=TRUE),'StB-D1 Besondere Lstg'!C124&amp;" "&amp;'StB-D1 Besondere Lstg'!F124&amp;" "&amp;'StB-D1 Besondere Lstg'!F125,"")</f>
        <v/>
      </c>
      <c r="C168" s="800" t="str">
        <f>IF(AND(OR(Projektgrundlagen!$I$26,Projektgrundlagen!$I$27),'StB-D1 Besondere Lstg'!M124=TRUE),'StB-D1 Besondere Lstg'!H124,"")</f>
        <v/>
      </c>
      <c r="D168" s="800" t="str">
        <f>IF(AND(OR(Projektgrundlagen!$I$26,Projektgrundlagen!$I$27),'StB-D1 Besondere Lstg'!M124=TRUE),'StB-D1 Besondere Lstg'!I124,"")</f>
        <v/>
      </c>
      <c r="E168" s="800" t="str">
        <f>IF(AND(OR(Projektgrundlagen!$I$26,Projektgrundlagen!$I$27),'StB-D1 Besondere Lstg'!M124=TRUE),'StB-D1 Besondere Lstg'!J124,"")</f>
        <v/>
      </c>
      <c r="F168" s="800" t="str">
        <f>IF(AND(OR(Projektgrundlagen!$I$26,Projektgrundlagen!$I$27),'StB-D1 Besondere Lstg'!M124=TRUE),'StB-D1 Besondere Lstg'!K124,"")</f>
        <v/>
      </c>
      <c r="G168" s="808"/>
      <c r="H168" s="809"/>
    </row>
    <row r="169" spans="2:8" ht="16">
      <c r="B169" t="str">
        <f>IF(AND(OR(Projektgrundlagen!$I$26,Projektgrundlagen!$I$27),'StB-D1 Besondere Lstg'!M125=TRUE),'StB-D1 Besondere Lstg'!C125&amp;" "&amp;'StB-D1 Besondere Lstg'!F125&amp;" "&amp;'StB-D1 Besondere Lstg'!F126,"")</f>
        <v>4.01 Mitwirken an der Prüfung der Verpflichtung,  zu einem Vorhaben oder einer Planung eine Umweltverträglichkeitsprüfung durchzuführen (Screening)</v>
      </c>
      <c r="C169" s="800">
        <f>IF(AND(OR(Projektgrundlagen!$I$26,Projektgrundlagen!$I$27),'StB-D1 Besondere Lstg'!M125=TRUE),'StB-D1 Besondere Lstg'!H125,"")</f>
        <v>1</v>
      </c>
      <c r="D169" s="800" t="str">
        <f>IF(AND(OR(Projektgrundlagen!$I$26,Projektgrundlagen!$I$27),'StB-D1 Besondere Lstg'!M125=TRUE),'StB-D1 Besondere Lstg'!I125,"")</f>
        <v>psch</v>
      </c>
      <c r="E169" s="800">
        <f>IF(AND(OR(Projektgrundlagen!$I$26,Projektgrundlagen!$I$27),'StB-D1 Besondere Lstg'!M125=TRUE),'StB-D1 Besondere Lstg'!J125,"")</f>
        <v>0</v>
      </c>
      <c r="F169" s="800">
        <f>IF(AND(OR(Projektgrundlagen!$I$26,Projektgrundlagen!$I$27),'StB-D1 Besondere Lstg'!M125=TRUE),'StB-D1 Besondere Lstg'!K125,"")</f>
        <v>0</v>
      </c>
      <c r="G169" s="808"/>
      <c r="H169" s="809"/>
    </row>
    <row r="170" spans="2:8" ht="16">
      <c r="B170" t="str">
        <f>IF(AND(OR(Projektgrundlagen!$I$26,Projektgrundlagen!$I$27),'StB-D1 Besondere Lstg'!M126=TRUE),'StB-D1 Besondere Lstg'!C126&amp;" "&amp;'StB-D1 Besondere Lstg'!F126&amp;" "&amp;'StB-D1 Besondere Lstg'!F127,"")</f>
        <v/>
      </c>
      <c r="C170" s="800" t="str">
        <f>IF(AND(OR(Projektgrundlagen!$I$26,Projektgrundlagen!$I$27),'StB-D1 Besondere Lstg'!M126=TRUE),'StB-D1 Besondere Lstg'!H126,"")</f>
        <v/>
      </c>
      <c r="D170" s="800" t="str">
        <f>IF(AND(OR(Projektgrundlagen!$I$26,Projektgrundlagen!$I$27),'StB-D1 Besondere Lstg'!M126=TRUE),'StB-D1 Besondere Lstg'!I126,"")</f>
        <v/>
      </c>
      <c r="E170" s="800" t="str">
        <f>IF(AND(OR(Projektgrundlagen!$I$26,Projektgrundlagen!$I$27),'StB-D1 Besondere Lstg'!M126=TRUE),'StB-D1 Besondere Lstg'!J126,"")</f>
        <v/>
      </c>
      <c r="F170" s="800" t="str">
        <f>IF(AND(OR(Projektgrundlagen!$I$26,Projektgrundlagen!$I$27),'StB-D1 Besondere Lstg'!M126=TRUE),'StB-D1 Besondere Lstg'!K126,"")</f>
        <v/>
      </c>
      <c r="G170" s="808"/>
      <c r="H170" s="809"/>
    </row>
    <row r="171" spans="2:8" ht="16">
      <c r="B171" t="str">
        <f>IF(AND(OR(Projektgrundlagen!$I$26,Projektgrundlagen!$I$27),'StB-D1 Besondere Lstg'!M127=TRUE),'StB-D1 Besondere Lstg'!C127&amp;" "&amp;'StB-D1 Besondere Lstg'!F127&amp;" "&amp;'StB-D1 Besondere Lstg'!F128,"")</f>
        <v/>
      </c>
      <c r="C171" s="800" t="str">
        <f>IF(AND(OR(Projektgrundlagen!$I$26,Projektgrundlagen!$I$27),'StB-D1 Besondere Lstg'!M127=TRUE),'StB-D1 Besondere Lstg'!H127,"")</f>
        <v/>
      </c>
      <c r="D171" s="800" t="str">
        <f>IF(AND(OR(Projektgrundlagen!$I$26,Projektgrundlagen!$I$27),'StB-D1 Besondere Lstg'!M127=TRUE),'StB-D1 Besondere Lstg'!I127,"")</f>
        <v/>
      </c>
      <c r="E171" s="800" t="str">
        <f>IF(AND(OR(Projektgrundlagen!$I$26,Projektgrundlagen!$I$27),'StB-D1 Besondere Lstg'!M127=TRUE),'StB-D1 Besondere Lstg'!J127,"")</f>
        <v/>
      </c>
      <c r="F171" s="800" t="str">
        <f>IF(AND(OR(Projektgrundlagen!$I$26,Projektgrundlagen!$I$27),'StB-D1 Besondere Lstg'!M127=TRUE),'StB-D1 Besondere Lstg'!K127,"")</f>
        <v/>
      </c>
      <c r="G171" s="808"/>
      <c r="H171" s="809"/>
    </row>
    <row r="172" spans="2:8" ht="16">
      <c r="B172" t="str">
        <f>IF(AND(OR(Projektgrundlagen!$I$26,Projektgrundlagen!$I$27),'StB-D1 Besondere Lstg'!M128=TRUE),'StB-D1 Besondere Lstg'!C128&amp;" "&amp;'StB-D1 Besondere Lstg'!F128&amp;" "&amp;'StB-D1 Besondere Lstg'!F129,"")</f>
        <v/>
      </c>
      <c r="C172" s="800" t="str">
        <f>IF(AND(OR(Projektgrundlagen!$I$26,Projektgrundlagen!$I$27),'StB-D1 Besondere Lstg'!M128=TRUE),'StB-D1 Besondere Lstg'!H128,"")</f>
        <v/>
      </c>
      <c r="D172" s="800" t="str">
        <f>IF(AND(OR(Projektgrundlagen!$I$26,Projektgrundlagen!$I$27),'StB-D1 Besondere Lstg'!M128=TRUE),'StB-D1 Besondere Lstg'!I128,"")</f>
        <v/>
      </c>
      <c r="E172" s="800" t="str">
        <f>IF(AND(OR(Projektgrundlagen!$I$26,Projektgrundlagen!$I$27),'StB-D1 Besondere Lstg'!M128=TRUE),'StB-D1 Besondere Lstg'!J128,"")</f>
        <v/>
      </c>
      <c r="F172" s="800" t="str">
        <f>IF(AND(OR(Projektgrundlagen!$I$26,Projektgrundlagen!$I$27),'StB-D1 Besondere Lstg'!M128=TRUE),'StB-D1 Besondere Lstg'!K128,"")</f>
        <v/>
      </c>
      <c r="G172" s="808"/>
      <c r="H172" s="809"/>
    </row>
    <row r="173" spans="2:8" ht="16">
      <c r="B173" t="str">
        <f>IF(AND(OR(Projektgrundlagen!$I$26,Projektgrundlagen!$I$27),'StB-D1 Besondere Lstg'!M129=TRUE),'StB-D1 Besondere Lstg'!C129&amp;" "&amp;'StB-D1 Besondere Lstg'!F129&amp;" "&amp;'StB-D1 Besondere Lstg'!F130,"")</f>
        <v/>
      </c>
      <c r="C173" s="800" t="str">
        <f>IF(AND(OR(Projektgrundlagen!$I$26,Projektgrundlagen!$I$27),'StB-D1 Besondere Lstg'!M129=TRUE),'StB-D1 Besondere Lstg'!H129,"")</f>
        <v/>
      </c>
      <c r="D173" s="800" t="str">
        <f>IF(AND(OR(Projektgrundlagen!$I$26,Projektgrundlagen!$I$27),'StB-D1 Besondere Lstg'!M129=TRUE),'StB-D1 Besondere Lstg'!I129,"")</f>
        <v/>
      </c>
      <c r="E173" s="800" t="str">
        <f>IF(AND(OR(Projektgrundlagen!$I$26,Projektgrundlagen!$I$27),'StB-D1 Besondere Lstg'!M129=TRUE),'StB-D1 Besondere Lstg'!J129,"")</f>
        <v/>
      </c>
      <c r="F173" s="800" t="str">
        <f>IF(AND(OR(Projektgrundlagen!$I$26,Projektgrundlagen!$I$27),'StB-D1 Besondere Lstg'!M129=TRUE),'StB-D1 Besondere Lstg'!K129,"")</f>
        <v/>
      </c>
      <c r="G173" s="808"/>
      <c r="H173" s="809"/>
    </row>
    <row r="174" spans="2:8" ht="16">
      <c r="B174" t="str">
        <f>IF(AND(OR(Projektgrundlagen!$I$26,Projektgrundlagen!$I$27),'StB-D1 Besondere Lstg'!M130=TRUE),'StB-D1 Besondere Lstg'!C130&amp;" "&amp;'StB-D1 Besondere Lstg'!F130&amp;" "&amp;'StB-D1 Besondere Lstg'!F131,"")</f>
        <v/>
      </c>
      <c r="C174" s="800" t="str">
        <f>IF(AND(OR(Projektgrundlagen!$I$26,Projektgrundlagen!$I$27),'StB-D1 Besondere Lstg'!M130=TRUE),'StB-D1 Besondere Lstg'!H130,"")</f>
        <v/>
      </c>
      <c r="D174" s="800" t="str">
        <f>IF(AND(OR(Projektgrundlagen!$I$26,Projektgrundlagen!$I$27),'StB-D1 Besondere Lstg'!M130=TRUE),'StB-D1 Besondere Lstg'!I130,"")</f>
        <v/>
      </c>
      <c r="E174" s="800" t="str">
        <f>IF(AND(OR(Projektgrundlagen!$I$26,Projektgrundlagen!$I$27),'StB-D1 Besondere Lstg'!M130=TRUE),'StB-D1 Besondere Lstg'!J130,"")</f>
        <v/>
      </c>
      <c r="F174" s="800" t="str">
        <f>IF(AND(OR(Projektgrundlagen!$I$26,Projektgrundlagen!$I$27),'StB-D1 Besondere Lstg'!M130=TRUE),'StB-D1 Besondere Lstg'!K130,"")</f>
        <v/>
      </c>
      <c r="G174" s="808"/>
      <c r="H174" s="809"/>
    </row>
    <row r="175" spans="2:8" ht="16">
      <c r="B175" t="str">
        <f>IF(AND(OR(Projektgrundlagen!$I$26,Projektgrundlagen!$I$27),'StB-D1 Besondere Lstg'!M131=TRUE),'StB-D1 Besondere Lstg'!C131&amp;" "&amp;'StB-D1 Besondere Lstg'!F131&amp;" "&amp;'StB-D1 Besondere Lstg'!F132,"")</f>
        <v/>
      </c>
      <c r="C175" s="800" t="str">
        <f>IF(AND(OR(Projektgrundlagen!$I$26,Projektgrundlagen!$I$27),'StB-D1 Besondere Lstg'!M131=TRUE),'StB-D1 Besondere Lstg'!H131,"")</f>
        <v/>
      </c>
      <c r="D175" s="800" t="str">
        <f>IF(AND(OR(Projektgrundlagen!$I$26,Projektgrundlagen!$I$27),'StB-D1 Besondere Lstg'!M131=TRUE),'StB-D1 Besondere Lstg'!I131,"")</f>
        <v/>
      </c>
      <c r="E175" s="800" t="str">
        <f>IF(AND(OR(Projektgrundlagen!$I$26,Projektgrundlagen!$I$27),'StB-D1 Besondere Lstg'!M131=TRUE),'StB-D1 Besondere Lstg'!J131,"")</f>
        <v/>
      </c>
      <c r="F175" s="800" t="str">
        <f>IF(AND(OR(Projektgrundlagen!$I$26,Projektgrundlagen!$I$27),'StB-D1 Besondere Lstg'!M131=TRUE),'StB-D1 Besondere Lstg'!K131,"")</f>
        <v/>
      </c>
      <c r="G175" s="808"/>
      <c r="H175" s="809"/>
    </row>
    <row r="176" spans="2:8" ht="16">
      <c r="B176" t="str">
        <f>IF(AND(OR(Projektgrundlagen!$I$26,Projektgrundlagen!$I$27),'StB-D1 Besondere Lstg'!M132=TRUE),'StB-D1 Besondere Lstg'!C132&amp;" "&amp;'StB-D1 Besondere Lstg'!F132&amp;" "&amp;'StB-D1 Besondere Lstg'!F133,"")</f>
        <v/>
      </c>
      <c r="C176" s="800" t="str">
        <f>IF(AND(OR(Projektgrundlagen!$I$26,Projektgrundlagen!$I$27),'StB-D1 Besondere Lstg'!M132=TRUE),'StB-D1 Besondere Lstg'!H132,"")</f>
        <v/>
      </c>
      <c r="D176" s="800" t="str">
        <f>IF(AND(OR(Projektgrundlagen!$I$26,Projektgrundlagen!$I$27),'StB-D1 Besondere Lstg'!M132=TRUE),'StB-D1 Besondere Lstg'!I132,"")</f>
        <v/>
      </c>
      <c r="E176" s="800" t="str">
        <f>IF(AND(OR(Projektgrundlagen!$I$26,Projektgrundlagen!$I$27),'StB-D1 Besondere Lstg'!M132=TRUE),'StB-D1 Besondere Lstg'!J132,"")</f>
        <v/>
      </c>
      <c r="F176" s="800" t="str">
        <f>IF(AND(OR(Projektgrundlagen!$I$26,Projektgrundlagen!$I$27),'StB-D1 Besondere Lstg'!M132=TRUE),'StB-D1 Besondere Lstg'!K132,"")</f>
        <v/>
      </c>
      <c r="G176" s="808"/>
      <c r="H176" s="809"/>
    </row>
    <row r="177" spans="2:8" ht="16">
      <c r="B177" t="str">
        <f>IF(AND(OR(Projektgrundlagen!$I$26,Projektgrundlagen!$I$27),'StB-D1 Besondere Lstg'!M133=TRUE),'StB-D1 Besondere Lstg'!C133&amp;" "&amp;'StB-D1 Besondere Lstg'!F133&amp;" "&amp;'StB-D1 Besondere Lstg'!F134,"")</f>
        <v/>
      </c>
      <c r="C177" s="800" t="str">
        <f>IF(AND(OR(Projektgrundlagen!$I$26,Projektgrundlagen!$I$27),'StB-D1 Besondere Lstg'!M133=TRUE),'StB-D1 Besondere Lstg'!H133,"")</f>
        <v/>
      </c>
      <c r="D177" s="800" t="str">
        <f>IF(AND(OR(Projektgrundlagen!$I$26,Projektgrundlagen!$I$27),'StB-D1 Besondere Lstg'!M133=TRUE),'StB-D1 Besondere Lstg'!I133,"")</f>
        <v/>
      </c>
      <c r="E177" s="800" t="str">
        <f>IF(AND(OR(Projektgrundlagen!$I$26,Projektgrundlagen!$I$27),'StB-D1 Besondere Lstg'!M133=TRUE),'StB-D1 Besondere Lstg'!J133,"")</f>
        <v/>
      </c>
      <c r="F177" s="800" t="str">
        <f>IF(AND(OR(Projektgrundlagen!$I$26,Projektgrundlagen!$I$27),'StB-D1 Besondere Lstg'!M133=TRUE),'StB-D1 Besondere Lstg'!K133,"")</f>
        <v/>
      </c>
      <c r="G177" s="808"/>
      <c r="H177" s="809"/>
    </row>
    <row r="178" spans="2:8" ht="16">
      <c r="B178" t="str">
        <f>IF(AND(OR(Projektgrundlagen!$I$26,Projektgrundlagen!$I$27),'StB-D1 Besondere Lstg'!M134=TRUE),'StB-D1 Besondere Lstg'!C134&amp;" "&amp;'StB-D1 Besondere Lstg'!F134&amp;" "&amp;'StB-D1 Besondere Lstg'!F135,"")</f>
        <v/>
      </c>
      <c r="C178" s="800" t="str">
        <f>IF(AND(OR(Projektgrundlagen!$I$26,Projektgrundlagen!$I$27),'StB-D1 Besondere Lstg'!M134=TRUE),'StB-D1 Besondere Lstg'!H134,"")</f>
        <v/>
      </c>
      <c r="D178" s="800" t="str">
        <f>IF(AND(OR(Projektgrundlagen!$I$26,Projektgrundlagen!$I$27),'StB-D1 Besondere Lstg'!M134=TRUE),'StB-D1 Besondere Lstg'!I134,"")</f>
        <v/>
      </c>
      <c r="E178" s="800" t="str">
        <f>IF(AND(OR(Projektgrundlagen!$I$26,Projektgrundlagen!$I$27),'StB-D1 Besondere Lstg'!M134=TRUE),'StB-D1 Besondere Lstg'!J134,"")</f>
        <v/>
      </c>
      <c r="F178" s="800" t="str">
        <f>IF(AND(OR(Projektgrundlagen!$I$26,Projektgrundlagen!$I$27),'StB-D1 Besondere Lstg'!M134=TRUE),'StB-D1 Besondere Lstg'!K134,"")</f>
        <v/>
      </c>
      <c r="G178" s="808"/>
      <c r="H178" s="809"/>
    </row>
    <row r="179" spans="2:8" ht="16">
      <c r="B179" t="str">
        <f>IF(AND(OR(Projektgrundlagen!$I$26,Projektgrundlagen!$I$27),'StB-D1 Besondere Lstg'!M135=TRUE),'StB-D1 Besondere Lstg'!C135&amp;" "&amp;'StB-D1 Besondere Lstg'!F135&amp;" "&amp;'StB-D1 Besondere Lstg'!F136,"")</f>
        <v/>
      </c>
      <c r="C179" s="800" t="str">
        <f>IF(AND(OR(Projektgrundlagen!$I$26,Projektgrundlagen!$I$27),'StB-D1 Besondere Lstg'!M135=TRUE),'StB-D1 Besondere Lstg'!H135,"")</f>
        <v/>
      </c>
      <c r="D179" s="800" t="str">
        <f>IF(AND(OR(Projektgrundlagen!$I$26,Projektgrundlagen!$I$27),'StB-D1 Besondere Lstg'!M135=TRUE),'StB-D1 Besondere Lstg'!I135,"")</f>
        <v/>
      </c>
      <c r="E179" s="800" t="str">
        <f>IF(AND(OR(Projektgrundlagen!$I$26,Projektgrundlagen!$I$27),'StB-D1 Besondere Lstg'!M135=TRUE),'StB-D1 Besondere Lstg'!J135,"")</f>
        <v/>
      </c>
      <c r="F179" s="800" t="str">
        <f>IF(AND(OR(Projektgrundlagen!$I$26,Projektgrundlagen!$I$27),'StB-D1 Besondere Lstg'!M135=TRUE),'StB-D1 Besondere Lstg'!K135,"")</f>
        <v/>
      </c>
      <c r="G179" s="808"/>
      <c r="H179" s="809"/>
    </row>
    <row r="180" spans="2:8" ht="16">
      <c r="B180" t="str">
        <f>IF(AND(OR(Projektgrundlagen!$I$26,Projektgrundlagen!$I$27),'StB-D1 Besondere Lstg'!M136=TRUE),'StB-D1 Besondere Lstg'!C136&amp;" "&amp;'StB-D1 Besondere Lstg'!F136&amp;" "&amp;'StB-D1 Besondere Lstg'!F137,"")</f>
        <v/>
      </c>
      <c r="C180" s="800" t="str">
        <f>IF(AND(OR(Projektgrundlagen!$I$26,Projektgrundlagen!$I$27),'StB-D1 Besondere Lstg'!M136=TRUE),'StB-D1 Besondere Lstg'!H136,"")</f>
        <v/>
      </c>
      <c r="D180" s="800" t="str">
        <f>IF(AND(OR(Projektgrundlagen!$I$26,Projektgrundlagen!$I$27),'StB-D1 Besondere Lstg'!M136=TRUE),'StB-D1 Besondere Lstg'!I136,"")</f>
        <v/>
      </c>
      <c r="E180" s="800" t="str">
        <f>IF(AND(OR(Projektgrundlagen!$I$26,Projektgrundlagen!$I$27),'StB-D1 Besondere Lstg'!M136=TRUE),'StB-D1 Besondere Lstg'!J136,"")</f>
        <v/>
      </c>
      <c r="F180" s="800" t="str">
        <f>IF(AND(OR(Projektgrundlagen!$I$26,Projektgrundlagen!$I$27),'StB-D1 Besondere Lstg'!M136=TRUE),'StB-D1 Besondere Lstg'!K136,"")</f>
        <v/>
      </c>
      <c r="G180" s="808"/>
      <c r="H180" s="809"/>
    </row>
    <row r="181" spans="2:8" ht="16">
      <c r="B181" t="str">
        <f>IF(AND(OR(Projektgrundlagen!$I$26,Projektgrundlagen!$I$27),'StB-D1 Besondere Lstg'!M137=TRUE),'StB-D1 Besondere Lstg'!C137&amp;" "&amp;'StB-D1 Besondere Lstg'!F137&amp;" "&amp;'StB-D1 Besondere Lstg'!F138,"")</f>
        <v/>
      </c>
      <c r="C181" s="800" t="str">
        <f>IF(AND(OR(Projektgrundlagen!$I$26,Projektgrundlagen!$I$27),'StB-D1 Besondere Lstg'!M137=TRUE),'StB-D1 Besondere Lstg'!H137,"")</f>
        <v/>
      </c>
      <c r="D181" s="800" t="str">
        <f>IF(AND(OR(Projektgrundlagen!$I$26,Projektgrundlagen!$I$27),'StB-D1 Besondere Lstg'!M137=TRUE),'StB-D1 Besondere Lstg'!I137,"")</f>
        <v/>
      </c>
      <c r="E181" s="800" t="str">
        <f>IF(AND(OR(Projektgrundlagen!$I$26,Projektgrundlagen!$I$27),'StB-D1 Besondere Lstg'!M137=TRUE),'StB-D1 Besondere Lstg'!J137,"")</f>
        <v/>
      </c>
      <c r="F181" s="800" t="str">
        <f>IF(AND(OR(Projektgrundlagen!$I$26,Projektgrundlagen!$I$27),'StB-D1 Besondere Lstg'!M137=TRUE),'StB-D1 Besondere Lstg'!K137,"")</f>
        <v/>
      </c>
      <c r="G181" s="808"/>
      <c r="H181" s="809"/>
    </row>
    <row r="182" spans="2:8" ht="16">
      <c r="B182" t="str">
        <f>IF(AND(OR(Projektgrundlagen!$I$26,Projektgrundlagen!$I$27),'StB-D1 Besondere Lstg'!M138=TRUE),'StB-D1 Besondere Lstg'!C138&amp;" "&amp;'StB-D1 Besondere Lstg'!F138&amp;" "&amp;'StB-D1 Besondere Lstg'!F139,"")</f>
        <v/>
      </c>
      <c r="C182" s="800" t="str">
        <f>IF(AND(OR(Projektgrundlagen!$I$26,Projektgrundlagen!$I$27),'StB-D1 Besondere Lstg'!M138=TRUE),'StB-D1 Besondere Lstg'!H138,"")</f>
        <v/>
      </c>
      <c r="D182" s="800" t="str">
        <f>IF(AND(OR(Projektgrundlagen!$I$26,Projektgrundlagen!$I$27),'StB-D1 Besondere Lstg'!M138=TRUE),'StB-D1 Besondere Lstg'!I138,"")</f>
        <v/>
      </c>
      <c r="E182" s="800" t="str">
        <f>IF(AND(OR(Projektgrundlagen!$I$26,Projektgrundlagen!$I$27),'StB-D1 Besondere Lstg'!M138=TRUE),'StB-D1 Besondere Lstg'!J138,"")</f>
        <v/>
      </c>
      <c r="F182" s="800" t="str">
        <f>IF(AND(OR(Projektgrundlagen!$I$26,Projektgrundlagen!$I$27),'StB-D1 Besondere Lstg'!M138=TRUE),'StB-D1 Besondere Lstg'!K138,"")</f>
        <v/>
      </c>
      <c r="G182" s="808"/>
      <c r="H182" s="809"/>
    </row>
    <row r="183" spans="2:8" ht="16">
      <c r="B183" t="str">
        <f>IF(AND(OR(Projektgrundlagen!$I$26,Projektgrundlagen!$I$27),'StB-D1 Besondere Lstg'!M139=TRUE),'StB-D1 Besondere Lstg'!C139&amp;" "&amp;'StB-D1 Besondere Lstg'!F139&amp;" "&amp;'StB-D1 Besondere Lstg'!F140,"")</f>
        <v/>
      </c>
      <c r="C183" s="800" t="str">
        <f>IF(AND(OR(Projektgrundlagen!$I$26,Projektgrundlagen!$I$27),'StB-D1 Besondere Lstg'!M139=TRUE),'StB-D1 Besondere Lstg'!H139,"")</f>
        <v/>
      </c>
      <c r="D183" s="800" t="str">
        <f>IF(AND(OR(Projektgrundlagen!$I$26,Projektgrundlagen!$I$27),'StB-D1 Besondere Lstg'!M139=TRUE),'StB-D1 Besondere Lstg'!I139,"")</f>
        <v/>
      </c>
      <c r="E183" s="800" t="str">
        <f>IF(AND(OR(Projektgrundlagen!$I$26,Projektgrundlagen!$I$27),'StB-D1 Besondere Lstg'!M139=TRUE),'StB-D1 Besondere Lstg'!J139,"")</f>
        <v/>
      </c>
      <c r="F183" s="800" t="str">
        <f>IF(AND(OR(Projektgrundlagen!$I$26,Projektgrundlagen!$I$27),'StB-D1 Besondere Lstg'!M139=TRUE),'StB-D1 Besondere Lstg'!K139,"")</f>
        <v/>
      </c>
      <c r="G183" s="808"/>
      <c r="H183" s="809"/>
    </row>
    <row r="184" spans="2:8" ht="16">
      <c r="B184" t="str">
        <f>IF(AND(OR(Projektgrundlagen!$I$26,Projektgrundlagen!$I$27),'StB-D1 Besondere Lstg'!M140=TRUE),'StB-D1 Besondere Lstg'!C140&amp;" "&amp;'StB-D1 Besondere Lstg'!F140&amp;" "&amp;'StB-D1 Besondere Lstg'!F141,"")</f>
        <v/>
      </c>
      <c r="C184" s="800" t="str">
        <f>IF(AND(OR(Projektgrundlagen!$I$26,Projektgrundlagen!$I$27),'StB-D1 Besondere Lstg'!M140=TRUE),'StB-D1 Besondere Lstg'!H140,"")</f>
        <v/>
      </c>
      <c r="D184" s="800" t="str">
        <f>IF(AND(OR(Projektgrundlagen!$I$26,Projektgrundlagen!$I$27),'StB-D1 Besondere Lstg'!M140=TRUE),'StB-D1 Besondere Lstg'!I140,"")</f>
        <v/>
      </c>
      <c r="E184" s="800" t="str">
        <f>IF(AND(OR(Projektgrundlagen!$I$26,Projektgrundlagen!$I$27),'StB-D1 Besondere Lstg'!M140=TRUE),'StB-D1 Besondere Lstg'!J140,"")</f>
        <v/>
      </c>
      <c r="F184" s="800" t="str">
        <f>IF(AND(OR(Projektgrundlagen!$I$26,Projektgrundlagen!$I$27),'StB-D1 Besondere Lstg'!M140=TRUE),'StB-D1 Besondere Lstg'!K140,"")</f>
        <v/>
      </c>
      <c r="G184" s="808"/>
      <c r="H184" s="809"/>
    </row>
    <row r="185" spans="2:8" ht="16">
      <c r="B185" t="str">
        <f>IF(AND(OR(Projektgrundlagen!$I$26,Projektgrundlagen!$I$27),'StB-D1 Besondere Lstg'!M141=TRUE),'StB-D1 Besondere Lstg'!C141&amp;" "&amp;'StB-D1 Besondere Lstg'!F141&amp;" "&amp;'StB-D1 Besondere Lstg'!F142,"")</f>
        <v/>
      </c>
      <c r="C185" s="800" t="str">
        <f>IF(AND(OR(Projektgrundlagen!$I$26,Projektgrundlagen!$I$27),'StB-D1 Besondere Lstg'!M141=TRUE),'StB-D1 Besondere Lstg'!H141,"")</f>
        <v/>
      </c>
      <c r="D185" s="800" t="str">
        <f>IF(AND(OR(Projektgrundlagen!$I$26,Projektgrundlagen!$I$27),'StB-D1 Besondere Lstg'!M141=TRUE),'StB-D1 Besondere Lstg'!I141,"")</f>
        <v/>
      </c>
      <c r="E185" s="800" t="str">
        <f>IF(AND(OR(Projektgrundlagen!$I$26,Projektgrundlagen!$I$27),'StB-D1 Besondere Lstg'!M141=TRUE),'StB-D1 Besondere Lstg'!J141,"")</f>
        <v/>
      </c>
      <c r="F185" s="800" t="str">
        <f>IF(AND(OR(Projektgrundlagen!$I$26,Projektgrundlagen!$I$27),'StB-D1 Besondere Lstg'!M141=TRUE),'StB-D1 Besondere Lstg'!K141,"")</f>
        <v/>
      </c>
      <c r="G185" s="808"/>
      <c r="H185" s="809"/>
    </row>
    <row r="186" spans="2:8" ht="16">
      <c r="B186" t="str">
        <f>IF(AND(OR(Projektgrundlagen!$I$26,Projektgrundlagen!$I$27),'StB-D1 Besondere Lstg'!M142=TRUE),'StB-D1 Besondere Lstg'!C142&amp;" "&amp;'StB-D1 Besondere Lstg'!F142&amp;" "&amp;'StB-D1 Besondere Lstg'!F143,"")</f>
        <v/>
      </c>
      <c r="C186" s="800" t="str">
        <f>IF(AND(OR(Projektgrundlagen!$I$26,Projektgrundlagen!$I$27),'StB-D1 Besondere Lstg'!M142=TRUE),'StB-D1 Besondere Lstg'!H142,"")</f>
        <v/>
      </c>
      <c r="D186" s="800" t="str">
        <f>IF(AND(OR(Projektgrundlagen!$I$26,Projektgrundlagen!$I$27),'StB-D1 Besondere Lstg'!M142=TRUE),'StB-D1 Besondere Lstg'!I142,"")</f>
        <v/>
      </c>
      <c r="E186" s="800" t="str">
        <f>IF(AND(OR(Projektgrundlagen!$I$26,Projektgrundlagen!$I$27),'StB-D1 Besondere Lstg'!M142=TRUE),'StB-D1 Besondere Lstg'!J142,"")</f>
        <v/>
      </c>
      <c r="F186" s="800" t="str">
        <f>IF(AND(OR(Projektgrundlagen!$I$26,Projektgrundlagen!$I$27),'StB-D1 Besondere Lstg'!M142=TRUE),'StB-D1 Besondere Lstg'!K142,"")</f>
        <v/>
      </c>
      <c r="G186" s="808"/>
      <c r="H186" s="809"/>
    </row>
    <row r="187" spans="2:8" ht="16">
      <c r="B187" t="str">
        <f>IF(AND(OR(Projektgrundlagen!$I$26,Projektgrundlagen!$I$27),'StB-D1 Besondere Lstg'!M143=TRUE),'StB-D1 Besondere Lstg'!C143&amp;" "&amp;'StB-D1 Besondere Lstg'!F143&amp;" "&amp;'StB-D1 Besondere Lstg'!F144,"")</f>
        <v/>
      </c>
      <c r="C187" s="800" t="str">
        <f>IF(AND(OR(Projektgrundlagen!$I$26,Projektgrundlagen!$I$27),'StB-D1 Besondere Lstg'!M143=TRUE),'StB-D1 Besondere Lstg'!H143,"")</f>
        <v/>
      </c>
      <c r="D187" s="800" t="str">
        <f>IF(AND(OR(Projektgrundlagen!$I$26,Projektgrundlagen!$I$27),'StB-D1 Besondere Lstg'!M143=TRUE),'StB-D1 Besondere Lstg'!I143,"")</f>
        <v/>
      </c>
      <c r="E187" s="800" t="str">
        <f>IF(AND(OR(Projektgrundlagen!$I$26,Projektgrundlagen!$I$27),'StB-D1 Besondere Lstg'!M143=TRUE),'StB-D1 Besondere Lstg'!J143,"")</f>
        <v/>
      </c>
      <c r="F187" s="800" t="str">
        <f>IF(AND(OR(Projektgrundlagen!$I$26,Projektgrundlagen!$I$27),'StB-D1 Besondere Lstg'!M143=TRUE),'StB-D1 Besondere Lstg'!K143,"")</f>
        <v/>
      </c>
      <c r="G187" s="808"/>
      <c r="H187" s="809"/>
    </row>
    <row r="188" spans="2:8" ht="16">
      <c r="B188" t="str">
        <f>IF(AND(OR(Projektgrundlagen!$I$26,Projektgrundlagen!$I$27),'StB-D1 Besondere Lstg'!M144=TRUE),'StB-D1 Besondere Lstg'!C144&amp;" "&amp;'StB-D1 Besondere Lstg'!F144&amp;" "&amp;'StB-D1 Besondere Lstg'!F145,"")</f>
        <v/>
      </c>
      <c r="C188" s="800" t="str">
        <f>IF(AND(OR(Projektgrundlagen!$I$26,Projektgrundlagen!$I$27),'StB-D1 Besondere Lstg'!M144=TRUE),'StB-D1 Besondere Lstg'!H144,"")</f>
        <v/>
      </c>
      <c r="D188" s="800" t="str">
        <f>IF(AND(OR(Projektgrundlagen!$I$26,Projektgrundlagen!$I$27),'StB-D1 Besondere Lstg'!M144=TRUE),'StB-D1 Besondere Lstg'!I144,"")</f>
        <v/>
      </c>
      <c r="E188" s="800" t="str">
        <f>IF(AND(OR(Projektgrundlagen!$I$26,Projektgrundlagen!$I$27),'StB-D1 Besondere Lstg'!M144=TRUE),'StB-D1 Besondere Lstg'!J144,"")</f>
        <v/>
      </c>
      <c r="F188" s="800" t="str">
        <f>IF(AND(OR(Projektgrundlagen!$I$26,Projektgrundlagen!$I$27),'StB-D1 Besondere Lstg'!M144=TRUE),'StB-D1 Besondere Lstg'!K144,"")</f>
        <v/>
      </c>
      <c r="G188" s="808"/>
      <c r="H188" s="809"/>
    </row>
    <row r="189" spans="2:8" ht="16">
      <c r="B189" t="str">
        <f>IF(AND(OR(Projektgrundlagen!$I$26,Projektgrundlagen!$I$27),'StB-D1 Besondere Lstg'!M145=TRUE),'StB-D1 Besondere Lstg'!C145&amp;" "&amp;'StB-D1 Besondere Lstg'!F145&amp;" "&amp;'StB-D1 Besondere Lstg'!F146,"")</f>
        <v/>
      </c>
      <c r="C189" s="800" t="str">
        <f>IF(AND(OR(Projektgrundlagen!$I$26,Projektgrundlagen!$I$27),'StB-D1 Besondere Lstg'!M145=TRUE),'StB-D1 Besondere Lstg'!H145,"")</f>
        <v/>
      </c>
      <c r="D189" s="800" t="str">
        <f>IF(AND(OR(Projektgrundlagen!$I$26,Projektgrundlagen!$I$27),'StB-D1 Besondere Lstg'!M145=TRUE),'StB-D1 Besondere Lstg'!I145,"")</f>
        <v/>
      </c>
      <c r="E189" s="800" t="str">
        <f>IF(AND(OR(Projektgrundlagen!$I$26,Projektgrundlagen!$I$27),'StB-D1 Besondere Lstg'!M145=TRUE),'StB-D1 Besondere Lstg'!J145,"")</f>
        <v/>
      </c>
      <c r="F189" s="800" t="str">
        <f>IF(AND(OR(Projektgrundlagen!$I$26,Projektgrundlagen!$I$27),'StB-D1 Besondere Lstg'!M145=TRUE),'StB-D1 Besondere Lstg'!K145,"")</f>
        <v/>
      </c>
      <c r="G189" s="808"/>
      <c r="H189" s="809"/>
    </row>
    <row r="190" spans="2:8" ht="16">
      <c r="B190" t="str">
        <f>IF(AND(OR(Projektgrundlagen!$I$26,Projektgrundlagen!$I$27),'StB-D1 Besondere Lstg'!M146=TRUE),'StB-D1 Besondere Lstg'!C146&amp;" "&amp;'StB-D1 Besondere Lstg'!F146&amp;" "&amp;'StB-D1 Besondere Lstg'!F147,"")</f>
        <v/>
      </c>
      <c r="C190" s="800" t="str">
        <f>IF(AND(OR(Projektgrundlagen!$I$26,Projektgrundlagen!$I$27),'StB-D1 Besondere Lstg'!M146=TRUE),'StB-D1 Besondere Lstg'!H146,"")</f>
        <v/>
      </c>
      <c r="D190" s="800" t="str">
        <f>IF(AND(OR(Projektgrundlagen!$I$26,Projektgrundlagen!$I$27),'StB-D1 Besondere Lstg'!M146=TRUE),'StB-D1 Besondere Lstg'!I146,"")</f>
        <v/>
      </c>
      <c r="E190" s="800" t="str">
        <f>IF(AND(OR(Projektgrundlagen!$I$26,Projektgrundlagen!$I$27),'StB-D1 Besondere Lstg'!M146=TRUE),'StB-D1 Besondere Lstg'!J146,"")</f>
        <v/>
      </c>
      <c r="F190" s="800" t="str">
        <f>IF(AND(OR(Projektgrundlagen!$I$26,Projektgrundlagen!$I$27),'StB-D1 Besondere Lstg'!M146=TRUE),'StB-D1 Besondere Lstg'!K146,"")</f>
        <v/>
      </c>
      <c r="G190" s="808"/>
      <c r="H190" s="809"/>
    </row>
    <row r="191" spans="2:8" ht="16">
      <c r="B191" t="str">
        <f>IF(AND(OR(Projektgrundlagen!$I$26,Projektgrundlagen!$I$27),'StB-D1 Besondere Lstg'!M147=TRUE),'StB-D1 Besondere Lstg'!C147&amp;" "&amp;'StB-D1 Besondere Lstg'!F147&amp;" "&amp;'StB-D1 Besondere Lstg'!F148,"")</f>
        <v/>
      </c>
      <c r="C191" s="800" t="str">
        <f>IF(AND(OR(Projektgrundlagen!$I$26,Projektgrundlagen!$I$27),'StB-D1 Besondere Lstg'!M147=TRUE),'StB-D1 Besondere Lstg'!H147,"")</f>
        <v/>
      </c>
      <c r="D191" s="800" t="str">
        <f>IF(AND(OR(Projektgrundlagen!$I$26,Projektgrundlagen!$I$27),'StB-D1 Besondere Lstg'!M147=TRUE),'StB-D1 Besondere Lstg'!I147,"")</f>
        <v/>
      </c>
      <c r="E191" s="800" t="str">
        <f>IF(AND(OR(Projektgrundlagen!$I$26,Projektgrundlagen!$I$27),'StB-D1 Besondere Lstg'!M147=TRUE),'StB-D1 Besondere Lstg'!J147,"")</f>
        <v/>
      </c>
      <c r="F191" s="800" t="str">
        <f>IF(AND(OR(Projektgrundlagen!$I$26,Projektgrundlagen!$I$27),'StB-D1 Besondere Lstg'!M147=TRUE),'StB-D1 Besondere Lstg'!K147,"")</f>
        <v/>
      </c>
      <c r="G191" s="808"/>
      <c r="H191" s="809"/>
    </row>
    <row r="192" spans="2:8" ht="16">
      <c r="B192" t="str">
        <f>IF(AND(OR(Projektgrundlagen!$I$26,Projektgrundlagen!$I$27),'StB-D1 Besondere Lstg'!M148=TRUE),'StB-D1 Besondere Lstg'!C148&amp;" "&amp;'StB-D1 Besondere Lstg'!F148&amp;" "&amp;'StB-D1 Besondere Lstg'!F149,"")</f>
        <v/>
      </c>
      <c r="C192" s="800" t="str">
        <f>IF(AND(OR(Projektgrundlagen!$I$26,Projektgrundlagen!$I$27),'StB-D1 Besondere Lstg'!M148=TRUE),'StB-D1 Besondere Lstg'!H148,"")</f>
        <v/>
      </c>
      <c r="D192" s="800" t="str">
        <f>IF(AND(OR(Projektgrundlagen!$I$26,Projektgrundlagen!$I$27),'StB-D1 Besondere Lstg'!M148=TRUE),'StB-D1 Besondere Lstg'!I148,"")</f>
        <v/>
      </c>
      <c r="E192" s="800" t="str">
        <f>IF(AND(OR(Projektgrundlagen!$I$26,Projektgrundlagen!$I$27),'StB-D1 Besondere Lstg'!M148=TRUE),'StB-D1 Besondere Lstg'!J148,"")</f>
        <v/>
      </c>
      <c r="F192" s="800" t="str">
        <f>IF(AND(OR(Projektgrundlagen!$I$26,Projektgrundlagen!$I$27),'StB-D1 Besondere Lstg'!M148=TRUE),'StB-D1 Besondere Lstg'!K148,"")</f>
        <v/>
      </c>
      <c r="G192" s="808"/>
      <c r="H192" s="809"/>
    </row>
    <row r="193" spans="2:8" ht="16">
      <c r="B193" t="str">
        <f>IF(AND(OR(Projektgrundlagen!$I$26,Projektgrundlagen!$I$27),'StB-D1 Besondere Lstg'!M149=TRUE),'StB-D1 Besondere Lstg'!C149&amp;" "&amp;'StB-D1 Besondere Lstg'!F149&amp;" "&amp;'StB-D1 Besondere Lstg'!F150,"")</f>
        <v/>
      </c>
      <c r="C193" s="800" t="str">
        <f>IF(AND(OR(Projektgrundlagen!$I$26,Projektgrundlagen!$I$27),'StB-D1 Besondere Lstg'!M149=TRUE),'StB-D1 Besondere Lstg'!H149,"")</f>
        <v/>
      </c>
      <c r="D193" s="800" t="str">
        <f>IF(AND(OR(Projektgrundlagen!$I$26,Projektgrundlagen!$I$27),'StB-D1 Besondere Lstg'!M149=TRUE),'StB-D1 Besondere Lstg'!I149,"")</f>
        <v/>
      </c>
      <c r="E193" s="800" t="str">
        <f>IF(AND(OR(Projektgrundlagen!$I$26,Projektgrundlagen!$I$27),'StB-D1 Besondere Lstg'!M149=TRUE),'StB-D1 Besondere Lstg'!J149,"")</f>
        <v/>
      </c>
      <c r="F193" s="800" t="str">
        <f>IF(AND(OR(Projektgrundlagen!$I$26,Projektgrundlagen!$I$27),'StB-D1 Besondere Lstg'!M149=TRUE),'StB-D1 Besondere Lstg'!K149,"")</f>
        <v/>
      </c>
      <c r="G193" s="808"/>
      <c r="H193" s="809"/>
    </row>
    <row r="194" spans="2:8" ht="16">
      <c r="B194" t="str">
        <f>IF(AND(OR(Projektgrundlagen!$I$26,Projektgrundlagen!$I$27),'StB-D1 Besondere Lstg'!M150=TRUE),'StB-D1 Besondere Lstg'!C150&amp;" "&amp;'StB-D1 Besondere Lstg'!F150&amp;" "&amp;'StB-D1 Besondere Lstg'!F151,"")</f>
        <v/>
      </c>
      <c r="C194" s="800" t="str">
        <f>IF(AND(OR(Projektgrundlagen!$I$26,Projektgrundlagen!$I$27),'StB-D1 Besondere Lstg'!M150=TRUE),'StB-D1 Besondere Lstg'!H150,"")</f>
        <v/>
      </c>
      <c r="D194" s="800" t="str">
        <f>IF(AND(OR(Projektgrundlagen!$I$26,Projektgrundlagen!$I$27),'StB-D1 Besondere Lstg'!M150=TRUE),'StB-D1 Besondere Lstg'!I150,"")</f>
        <v/>
      </c>
      <c r="E194" s="800" t="str">
        <f>IF(AND(OR(Projektgrundlagen!$I$26,Projektgrundlagen!$I$27),'StB-D1 Besondere Lstg'!M150=TRUE),'StB-D1 Besondere Lstg'!J150,"")</f>
        <v/>
      </c>
      <c r="F194" s="800" t="str">
        <f>IF(AND(OR(Projektgrundlagen!$I$26,Projektgrundlagen!$I$27),'StB-D1 Besondere Lstg'!M150=TRUE),'StB-D1 Besondere Lstg'!K150,"")</f>
        <v/>
      </c>
      <c r="G194" s="808"/>
      <c r="H194" s="809"/>
    </row>
    <row r="195" spans="2:8" ht="16">
      <c r="B195" t="str">
        <f>IF(AND(OR(Projektgrundlagen!$I$26,Projektgrundlagen!$I$27),'StB-D1 Besondere Lstg'!M151=TRUE),'StB-D1 Besondere Lstg'!C151&amp;" "&amp;'StB-D1 Besondere Lstg'!F151&amp;" "&amp;'StB-D1 Besondere Lstg'!F152,"")</f>
        <v/>
      </c>
      <c r="C195" s="800" t="str">
        <f>IF(AND(OR(Projektgrundlagen!$I$26,Projektgrundlagen!$I$27),'StB-D1 Besondere Lstg'!M151=TRUE),'StB-D1 Besondere Lstg'!H151,"")</f>
        <v/>
      </c>
      <c r="D195" s="800" t="str">
        <f>IF(AND(OR(Projektgrundlagen!$I$26,Projektgrundlagen!$I$27),'StB-D1 Besondere Lstg'!M151=TRUE),'StB-D1 Besondere Lstg'!I151,"")</f>
        <v/>
      </c>
      <c r="E195" s="800" t="str">
        <f>IF(AND(OR(Projektgrundlagen!$I$26,Projektgrundlagen!$I$27),'StB-D1 Besondere Lstg'!M151=TRUE),'StB-D1 Besondere Lstg'!J151,"")</f>
        <v/>
      </c>
      <c r="F195" s="800" t="str">
        <f>IF(AND(OR(Projektgrundlagen!$I$26,Projektgrundlagen!$I$27),'StB-D1 Besondere Lstg'!M151=TRUE),'StB-D1 Besondere Lstg'!K151,"")</f>
        <v/>
      </c>
      <c r="G195" s="808"/>
      <c r="H195" s="809"/>
    </row>
    <row r="196" spans="2:8" ht="16">
      <c r="B196" t="str">
        <f>IF(AND(OR(Projektgrundlagen!$I$26,Projektgrundlagen!$I$27),'StB-D1 Besondere Lstg'!M152=TRUE),'StB-D1 Besondere Lstg'!C152&amp;" "&amp;'StB-D1 Besondere Lstg'!F152&amp;" "&amp;'StB-D1 Besondere Lstg'!F153,"")</f>
        <v/>
      </c>
      <c r="C196" s="800" t="str">
        <f>IF(AND(OR(Projektgrundlagen!$I$26,Projektgrundlagen!$I$27),'StB-D1 Besondere Lstg'!M152=TRUE),'StB-D1 Besondere Lstg'!H152,"")</f>
        <v/>
      </c>
      <c r="D196" s="800" t="str">
        <f>IF(AND(OR(Projektgrundlagen!$I$26,Projektgrundlagen!$I$27),'StB-D1 Besondere Lstg'!M152=TRUE),'StB-D1 Besondere Lstg'!I152,"")</f>
        <v/>
      </c>
      <c r="E196" s="800" t="str">
        <f>IF(AND(OR(Projektgrundlagen!$I$26,Projektgrundlagen!$I$27),'StB-D1 Besondere Lstg'!M152=TRUE),'StB-D1 Besondere Lstg'!J152,"")</f>
        <v/>
      </c>
      <c r="F196" s="800" t="str">
        <f>IF(AND(OR(Projektgrundlagen!$I$26,Projektgrundlagen!$I$27),'StB-D1 Besondere Lstg'!M152=TRUE),'StB-D1 Besondere Lstg'!K152,"")</f>
        <v/>
      </c>
      <c r="G196" s="808"/>
      <c r="H196" s="809"/>
    </row>
    <row r="197" spans="2:8" ht="16">
      <c r="B197" t="str">
        <f>IF(AND(OR(Projektgrundlagen!$I$26,Projektgrundlagen!$I$27),'StB-D1 Besondere Lstg'!M153=TRUE),'StB-D1 Besondere Lstg'!C153&amp;" "&amp;'StB-D1 Besondere Lstg'!F153&amp;" "&amp;'StB-D1 Besondere Lstg'!F154,"")</f>
        <v/>
      </c>
      <c r="C197" s="800" t="str">
        <f>IF(AND(OR(Projektgrundlagen!$I$26,Projektgrundlagen!$I$27),'StB-D1 Besondere Lstg'!M153=TRUE),'StB-D1 Besondere Lstg'!H153,"")</f>
        <v/>
      </c>
      <c r="D197" s="800" t="str">
        <f>IF(AND(OR(Projektgrundlagen!$I$26,Projektgrundlagen!$I$27),'StB-D1 Besondere Lstg'!M153=TRUE),'StB-D1 Besondere Lstg'!I153,"")</f>
        <v/>
      </c>
      <c r="E197" s="800" t="str">
        <f>IF(AND(OR(Projektgrundlagen!$I$26,Projektgrundlagen!$I$27),'StB-D1 Besondere Lstg'!M153=TRUE),'StB-D1 Besondere Lstg'!J153,"")</f>
        <v/>
      </c>
      <c r="F197" s="800" t="str">
        <f>IF(AND(OR(Projektgrundlagen!$I$26,Projektgrundlagen!$I$27),'StB-D1 Besondere Lstg'!M153=TRUE),'StB-D1 Besondere Lstg'!K153,"")</f>
        <v/>
      </c>
      <c r="G197" s="808"/>
      <c r="H197" s="809"/>
    </row>
    <row r="198" spans="2:8" ht="16">
      <c r="B198" t="str">
        <f>IF(AND(OR(Projektgrundlagen!$I$26,Projektgrundlagen!$I$27),'StB-D1 Besondere Lstg'!M154=TRUE),'StB-D1 Besondere Lstg'!C154&amp;" "&amp;'StB-D1 Besondere Lstg'!F154&amp;" "&amp;'StB-D1 Besondere Lstg'!F155,"")</f>
        <v/>
      </c>
      <c r="C198" s="800" t="str">
        <f>IF(AND(OR(Projektgrundlagen!$I$26,Projektgrundlagen!$I$27),'StB-D1 Besondere Lstg'!M154=TRUE),'StB-D1 Besondere Lstg'!H154,"")</f>
        <v/>
      </c>
      <c r="D198" s="800" t="str">
        <f>IF(AND(OR(Projektgrundlagen!$I$26,Projektgrundlagen!$I$27),'StB-D1 Besondere Lstg'!M154=TRUE),'StB-D1 Besondere Lstg'!I154,"")</f>
        <v/>
      </c>
      <c r="E198" s="800" t="str">
        <f>IF(AND(OR(Projektgrundlagen!$I$26,Projektgrundlagen!$I$27),'StB-D1 Besondere Lstg'!M154=TRUE),'StB-D1 Besondere Lstg'!J154,"")</f>
        <v/>
      </c>
      <c r="F198" s="800" t="str">
        <f>IF(AND(OR(Projektgrundlagen!$I$26,Projektgrundlagen!$I$27),'StB-D1 Besondere Lstg'!M154=TRUE),'StB-D1 Besondere Lstg'!K154,"")</f>
        <v/>
      </c>
      <c r="G198" s="808"/>
      <c r="H198" s="809"/>
    </row>
    <row r="199" spans="2:8" ht="16">
      <c r="B199" t="str">
        <f>IF(AND(OR(Projektgrundlagen!$I$26,Projektgrundlagen!$I$27),'StB-D1 Besondere Lstg'!M155=TRUE),'StB-D1 Besondere Lstg'!C155&amp;" "&amp;'StB-D1 Besondere Lstg'!F155&amp;" "&amp;'StB-D1 Besondere Lstg'!F156,"")</f>
        <v>4.11 Kartieren von Biotop- und Nutzungstypen  entsprechend der Biotopwertliste der Bayrischen Kompensationsverordnung (BayKompV) Kartierschärfe Maßstab 1:1.000</v>
      </c>
      <c r="C199" s="800">
        <f>IF(AND(OR(Projektgrundlagen!$I$26,Projektgrundlagen!$I$27),'StB-D1 Besondere Lstg'!M155=TRUE),'StB-D1 Besondere Lstg'!H155,"")</f>
        <v>1</v>
      </c>
      <c r="D199" s="800" t="str">
        <f>IF(AND(OR(Projektgrundlagen!$I$26,Projektgrundlagen!$I$27),'StB-D1 Besondere Lstg'!M155=TRUE),'StB-D1 Besondere Lstg'!I155,"")</f>
        <v>psch</v>
      </c>
      <c r="E199" s="800">
        <f>IF(AND(OR(Projektgrundlagen!$I$26,Projektgrundlagen!$I$27),'StB-D1 Besondere Lstg'!M155=TRUE),'StB-D1 Besondere Lstg'!J155,"")</f>
        <v>0</v>
      </c>
      <c r="F199" s="800">
        <f>IF(AND(OR(Projektgrundlagen!$I$26,Projektgrundlagen!$I$27),'StB-D1 Besondere Lstg'!M155=TRUE),'StB-D1 Besondere Lstg'!K155,"")</f>
        <v>0</v>
      </c>
      <c r="G199" s="808"/>
      <c r="H199" s="809"/>
    </row>
    <row r="200" spans="2:8" ht="16">
      <c r="B200" t="str">
        <f>IF(AND(OR(Projektgrundlagen!$I$26,Projektgrundlagen!$I$27),'StB-D1 Besondere Lstg'!M156=TRUE),'StB-D1 Besondere Lstg'!C156&amp;" "&amp;'StB-D1 Besondere Lstg'!F156&amp;" "&amp;'StB-D1 Besondere Lstg'!F157,"")</f>
        <v/>
      </c>
      <c r="C200" s="800" t="str">
        <f>IF(AND(OR(Projektgrundlagen!$I$26,Projektgrundlagen!$I$27),'StB-D1 Besondere Lstg'!M156=TRUE),'StB-D1 Besondere Lstg'!H156,"")</f>
        <v/>
      </c>
      <c r="D200" s="800" t="str">
        <f>IF(AND(OR(Projektgrundlagen!$I$26,Projektgrundlagen!$I$27),'StB-D1 Besondere Lstg'!M156=TRUE),'StB-D1 Besondere Lstg'!I156,"")</f>
        <v/>
      </c>
      <c r="E200" s="800" t="str">
        <f>IF(AND(OR(Projektgrundlagen!$I$26,Projektgrundlagen!$I$27),'StB-D1 Besondere Lstg'!M156=TRUE),'StB-D1 Besondere Lstg'!J156,"")</f>
        <v/>
      </c>
      <c r="F200" s="800" t="str">
        <f>IF(AND(OR(Projektgrundlagen!$I$26,Projektgrundlagen!$I$27),'StB-D1 Besondere Lstg'!M156=TRUE),'StB-D1 Besondere Lstg'!K156,"")</f>
        <v/>
      </c>
      <c r="G200" s="808"/>
      <c r="H200" s="809"/>
    </row>
    <row r="201" spans="2:8" ht="16">
      <c r="B201" t="str">
        <f>IF(AND(OR(Projektgrundlagen!$I$26,Projektgrundlagen!$I$27),'StB-D1 Besondere Lstg'!M157=TRUE),'StB-D1 Besondere Lstg'!C157&amp;" "&amp;'StB-D1 Besondere Lstg'!F157&amp;" "&amp;'StB-D1 Besondere Lstg'!F158,"")</f>
        <v/>
      </c>
      <c r="C201" s="800" t="str">
        <f>IF(AND(OR(Projektgrundlagen!$I$26,Projektgrundlagen!$I$27),'StB-D1 Besondere Lstg'!M157=TRUE),'StB-D1 Besondere Lstg'!H157,"")</f>
        <v/>
      </c>
      <c r="D201" s="800" t="str">
        <f>IF(AND(OR(Projektgrundlagen!$I$26,Projektgrundlagen!$I$27),'StB-D1 Besondere Lstg'!M157=TRUE),'StB-D1 Besondere Lstg'!I157,"")</f>
        <v/>
      </c>
      <c r="E201" s="800" t="str">
        <f>IF(AND(OR(Projektgrundlagen!$I$26,Projektgrundlagen!$I$27),'StB-D1 Besondere Lstg'!M157=TRUE),'StB-D1 Besondere Lstg'!J157,"")</f>
        <v/>
      </c>
      <c r="F201" s="800" t="str">
        <f>IF(AND(OR(Projektgrundlagen!$I$26,Projektgrundlagen!$I$27),'StB-D1 Besondere Lstg'!M157=TRUE),'StB-D1 Besondere Lstg'!K157,"")</f>
        <v/>
      </c>
      <c r="G201" s="808"/>
      <c r="H201" s="809"/>
    </row>
    <row r="202" spans="2:8" ht="16">
      <c r="B202" t="str">
        <f>IF(AND(OR(Projektgrundlagen!$I$26,Projektgrundlagen!$I$27),'StB-D1 Besondere Lstg'!M158=TRUE),'StB-D1 Besondere Lstg'!C158&amp;" "&amp;'StB-D1 Besondere Lstg'!F158&amp;" "&amp;'StB-D1 Besondere Lstg'!F159,"")</f>
        <v/>
      </c>
      <c r="C202" s="800" t="str">
        <f>IF(AND(OR(Projektgrundlagen!$I$26,Projektgrundlagen!$I$27),'StB-D1 Besondere Lstg'!M158=TRUE),'StB-D1 Besondere Lstg'!H158,"")</f>
        <v/>
      </c>
      <c r="D202" s="800" t="str">
        <f>IF(AND(OR(Projektgrundlagen!$I$26,Projektgrundlagen!$I$27),'StB-D1 Besondere Lstg'!M158=TRUE),'StB-D1 Besondere Lstg'!I158,"")</f>
        <v/>
      </c>
      <c r="E202" s="800" t="str">
        <f>IF(AND(OR(Projektgrundlagen!$I$26,Projektgrundlagen!$I$27),'StB-D1 Besondere Lstg'!M158=TRUE),'StB-D1 Besondere Lstg'!J158,"")</f>
        <v/>
      </c>
      <c r="F202" s="800" t="str">
        <f>IF(AND(OR(Projektgrundlagen!$I$26,Projektgrundlagen!$I$27),'StB-D1 Besondere Lstg'!M158=TRUE),'StB-D1 Besondere Lstg'!K158,"")</f>
        <v/>
      </c>
      <c r="G202" s="808"/>
      <c r="H202" s="809"/>
    </row>
    <row r="203" spans="2:8" ht="16">
      <c r="B203" t="str">
        <f>IF(AND(OR(Projektgrundlagen!$I$26,Projektgrundlagen!$I$27),'StB-D1 Besondere Lstg'!M159=TRUE),'StB-D1 Besondere Lstg'!C159&amp;" "&amp;'StB-D1 Besondere Lstg'!F159&amp;" "&amp;'StB-D1 Besondere Lstg'!F160,"")</f>
        <v/>
      </c>
      <c r="C203" s="800" t="str">
        <f>IF(AND(OR(Projektgrundlagen!$I$26,Projektgrundlagen!$I$27),'StB-D1 Besondere Lstg'!M159=TRUE),'StB-D1 Besondere Lstg'!H159,"")</f>
        <v/>
      </c>
      <c r="D203" s="800" t="str">
        <f>IF(AND(OR(Projektgrundlagen!$I$26,Projektgrundlagen!$I$27),'StB-D1 Besondere Lstg'!M159=TRUE),'StB-D1 Besondere Lstg'!I159,"")</f>
        <v/>
      </c>
      <c r="E203" s="800" t="str">
        <f>IF(AND(OR(Projektgrundlagen!$I$26,Projektgrundlagen!$I$27),'StB-D1 Besondere Lstg'!M159=TRUE),'StB-D1 Besondere Lstg'!J159,"")</f>
        <v/>
      </c>
      <c r="F203" s="800" t="str">
        <f>IF(AND(OR(Projektgrundlagen!$I$26,Projektgrundlagen!$I$27),'StB-D1 Besondere Lstg'!M159=TRUE),'StB-D1 Besondere Lstg'!K159,"")</f>
        <v/>
      </c>
      <c r="G203" s="808"/>
      <c r="H203" s="809"/>
    </row>
    <row r="204" spans="2:8" ht="16">
      <c r="B204" t="str">
        <f>IF(AND(OR(Projektgrundlagen!$I$26,Projektgrundlagen!$I$27),'StB-D1 Besondere Lstg'!M160=TRUE),'StB-D1 Besondere Lstg'!C160&amp;" "&amp;'StB-D1 Besondere Lstg'!F160&amp;" "&amp;'StB-D1 Besondere Lstg'!F161,"")</f>
        <v/>
      </c>
      <c r="C204" s="800" t="str">
        <f>IF(AND(OR(Projektgrundlagen!$I$26,Projektgrundlagen!$I$27),'StB-D1 Besondere Lstg'!M160=TRUE),'StB-D1 Besondere Lstg'!H160,"")</f>
        <v/>
      </c>
      <c r="D204" s="800" t="str">
        <f>IF(AND(OR(Projektgrundlagen!$I$26,Projektgrundlagen!$I$27),'StB-D1 Besondere Lstg'!M160=TRUE),'StB-D1 Besondere Lstg'!I160,"")</f>
        <v/>
      </c>
      <c r="E204" s="800" t="str">
        <f>IF(AND(OR(Projektgrundlagen!$I$26,Projektgrundlagen!$I$27),'StB-D1 Besondere Lstg'!M160=TRUE),'StB-D1 Besondere Lstg'!J160,"")</f>
        <v/>
      </c>
      <c r="F204" s="800" t="str">
        <f>IF(AND(OR(Projektgrundlagen!$I$26,Projektgrundlagen!$I$27),'StB-D1 Besondere Lstg'!M160=TRUE),'StB-D1 Besondere Lstg'!K160,"")</f>
        <v/>
      </c>
      <c r="G204" s="808"/>
      <c r="H204" s="809"/>
    </row>
    <row r="205" spans="2:8" ht="16">
      <c r="B205" t="str">
        <f>IF(AND(OR(Projektgrundlagen!$I$26,Projektgrundlagen!$I$27),'StB-D1 Besondere Lstg'!M161=TRUE),'StB-D1 Besondere Lstg'!C161&amp;" "&amp;'StB-D1 Besondere Lstg'!F161&amp;" "&amp;'StB-D1 Besondere Lstg'!F162,"")</f>
        <v/>
      </c>
      <c r="C205" s="800" t="str">
        <f>IF(AND(OR(Projektgrundlagen!$I$26,Projektgrundlagen!$I$27),'StB-D1 Besondere Lstg'!M161=TRUE),'StB-D1 Besondere Lstg'!H161,"")</f>
        <v/>
      </c>
      <c r="D205" s="800" t="str">
        <f>IF(AND(OR(Projektgrundlagen!$I$26,Projektgrundlagen!$I$27),'StB-D1 Besondere Lstg'!M161=TRUE),'StB-D1 Besondere Lstg'!I161,"")</f>
        <v/>
      </c>
      <c r="E205" s="800" t="str">
        <f>IF(AND(OR(Projektgrundlagen!$I$26,Projektgrundlagen!$I$27),'StB-D1 Besondere Lstg'!M161=TRUE),'StB-D1 Besondere Lstg'!J161,"")</f>
        <v/>
      </c>
      <c r="F205" s="800" t="str">
        <f>IF(AND(OR(Projektgrundlagen!$I$26,Projektgrundlagen!$I$27),'StB-D1 Besondere Lstg'!M161=TRUE),'StB-D1 Besondere Lstg'!K161,"")</f>
        <v/>
      </c>
      <c r="G205" s="808"/>
      <c r="H205" s="809"/>
    </row>
    <row r="206" spans="2:8" ht="16">
      <c r="B206" t="str">
        <f>IF(AND(OR(Projektgrundlagen!$I$26,Projektgrundlagen!$I$27),'StB-D1 Besondere Lstg'!M162=TRUE),'StB-D1 Besondere Lstg'!C162&amp;" "&amp;'StB-D1 Besondere Lstg'!F162&amp;" "&amp;'StB-D1 Besondere Lstg'!F163,"")</f>
        <v/>
      </c>
      <c r="C206" s="800" t="str">
        <f>IF(AND(OR(Projektgrundlagen!$I$26,Projektgrundlagen!$I$27),'StB-D1 Besondere Lstg'!M162=TRUE),'StB-D1 Besondere Lstg'!H162,"")</f>
        <v/>
      </c>
      <c r="D206" s="800" t="str">
        <f>IF(AND(OR(Projektgrundlagen!$I$26,Projektgrundlagen!$I$27),'StB-D1 Besondere Lstg'!M162=TRUE),'StB-D1 Besondere Lstg'!I162,"")</f>
        <v/>
      </c>
      <c r="E206" s="800" t="str">
        <f>IF(AND(OR(Projektgrundlagen!$I$26,Projektgrundlagen!$I$27),'StB-D1 Besondere Lstg'!M162=TRUE),'StB-D1 Besondere Lstg'!J162,"")</f>
        <v/>
      </c>
      <c r="F206" s="800" t="str">
        <f>IF(AND(OR(Projektgrundlagen!$I$26,Projektgrundlagen!$I$27),'StB-D1 Besondere Lstg'!M162=TRUE),'StB-D1 Besondere Lstg'!K162,"")</f>
        <v/>
      </c>
      <c r="G206" s="808"/>
      <c r="H206" s="809"/>
    </row>
    <row r="207" spans="2:8" ht="16">
      <c r="B207" t="str">
        <f>IF(AND(OR(Projektgrundlagen!$I$26,Projektgrundlagen!$I$27),'StB-D1 Besondere Lstg'!M163=TRUE),'StB-D1 Besondere Lstg'!C163&amp;" "&amp;'StB-D1 Besondere Lstg'!F163&amp;" "&amp;'StB-D1 Besondere Lstg'!F164,"")</f>
        <v/>
      </c>
      <c r="C207" s="800" t="str">
        <f>IF(AND(OR(Projektgrundlagen!$I$26,Projektgrundlagen!$I$27),'StB-D1 Besondere Lstg'!M163=TRUE),'StB-D1 Besondere Lstg'!H163,"")</f>
        <v/>
      </c>
      <c r="D207" s="800" t="str">
        <f>IF(AND(OR(Projektgrundlagen!$I$26,Projektgrundlagen!$I$27),'StB-D1 Besondere Lstg'!M163=TRUE),'StB-D1 Besondere Lstg'!I163,"")</f>
        <v/>
      </c>
      <c r="E207" s="800" t="str">
        <f>IF(AND(OR(Projektgrundlagen!$I$26,Projektgrundlagen!$I$27),'StB-D1 Besondere Lstg'!M163=TRUE),'StB-D1 Besondere Lstg'!J163,"")</f>
        <v/>
      </c>
      <c r="F207" s="800" t="str">
        <f>IF(AND(OR(Projektgrundlagen!$I$26,Projektgrundlagen!$I$27),'StB-D1 Besondere Lstg'!M163=TRUE),'StB-D1 Besondere Lstg'!K163,"")</f>
        <v/>
      </c>
      <c r="G207" s="808"/>
      <c r="H207" s="809"/>
    </row>
    <row r="208" spans="2:8" ht="16">
      <c r="B208" t="str">
        <f>IF(AND(OR(Projektgrundlagen!$I$26,Projektgrundlagen!$I$27),'StB-D1 Besondere Lstg'!M164=TRUE),'StB-D1 Besondere Lstg'!C164&amp;" "&amp;'StB-D1 Besondere Lstg'!F164&amp;" "&amp;'StB-D1 Besondere Lstg'!F165,"")</f>
        <v/>
      </c>
      <c r="C208" s="800" t="str">
        <f>IF(AND(OR(Projektgrundlagen!$I$26,Projektgrundlagen!$I$27),'StB-D1 Besondere Lstg'!M164=TRUE),'StB-D1 Besondere Lstg'!H164,"")</f>
        <v/>
      </c>
      <c r="D208" s="800" t="str">
        <f>IF(AND(OR(Projektgrundlagen!$I$26,Projektgrundlagen!$I$27),'StB-D1 Besondere Lstg'!M164=TRUE),'StB-D1 Besondere Lstg'!I164,"")</f>
        <v/>
      </c>
      <c r="E208" s="800" t="str">
        <f>IF(AND(OR(Projektgrundlagen!$I$26,Projektgrundlagen!$I$27),'StB-D1 Besondere Lstg'!M164=TRUE),'StB-D1 Besondere Lstg'!J164,"")</f>
        <v/>
      </c>
      <c r="F208" s="800" t="str">
        <f>IF(AND(OR(Projektgrundlagen!$I$26,Projektgrundlagen!$I$27),'StB-D1 Besondere Lstg'!M164=TRUE),'StB-D1 Besondere Lstg'!K164,"")</f>
        <v/>
      </c>
      <c r="G208" s="808"/>
      <c r="H208" s="809"/>
    </row>
    <row r="209" spans="2:8" ht="16">
      <c r="B209" t="str">
        <f>IF(AND(OR(Projektgrundlagen!$I$26,Projektgrundlagen!$I$27),'StB-D1 Besondere Lstg'!M165=TRUE),'StB-D1 Besondere Lstg'!C165&amp;" "&amp;'StB-D1 Besondere Lstg'!F165&amp;" "&amp;'StB-D1 Besondere Lstg'!F166,"")</f>
        <v/>
      </c>
      <c r="C209" s="800" t="str">
        <f>IF(AND(OR(Projektgrundlagen!$I$26,Projektgrundlagen!$I$27),'StB-D1 Besondere Lstg'!M165=TRUE),'StB-D1 Besondere Lstg'!H165,"")</f>
        <v/>
      </c>
      <c r="D209" s="800" t="str">
        <f>IF(AND(OR(Projektgrundlagen!$I$26,Projektgrundlagen!$I$27),'StB-D1 Besondere Lstg'!M165=TRUE),'StB-D1 Besondere Lstg'!I165,"")</f>
        <v/>
      </c>
      <c r="E209" s="800" t="str">
        <f>IF(AND(OR(Projektgrundlagen!$I$26,Projektgrundlagen!$I$27),'StB-D1 Besondere Lstg'!M165=TRUE),'StB-D1 Besondere Lstg'!J165,"")</f>
        <v/>
      </c>
      <c r="F209" s="800" t="str">
        <f>IF(AND(OR(Projektgrundlagen!$I$26,Projektgrundlagen!$I$27),'StB-D1 Besondere Lstg'!M165=TRUE),'StB-D1 Besondere Lstg'!K165,"")</f>
        <v/>
      </c>
      <c r="G209" s="808"/>
      <c r="H209" s="809"/>
    </row>
    <row r="210" spans="2:8" ht="16">
      <c r="B210" t="str">
        <f>IF(AND(OR(Projektgrundlagen!$I$26,Projektgrundlagen!$I$27),'StB-D1 Besondere Lstg'!M166=TRUE),'StB-D1 Besondere Lstg'!C166&amp;" "&amp;'StB-D1 Besondere Lstg'!F166&amp;" "&amp;'StB-D1 Besondere Lstg'!F167,"")</f>
        <v/>
      </c>
      <c r="C210" s="800" t="str">
        <f>IF(AND(OR(Projektgrundlagen!$I$26,Projektgrundlagen!$I$27),'StB-D1 Besondere Lstg'!M166=TRUE),'StB-D1 Besondere Lstg'!H166,"")</f>
        <v/>
      </c>
      <c r="D210" s="800" t="str">
        <f>IF(AND(OR(Projektgrundlagen!$I$26,Projektgrundlagen!$I$27),'StB-D1 Besondere Lstg'!M166=TRUE),'StB-D1 Besondere Lstg'!I166,"")</f>
        <v/>
      </c>
      <c r="E210" s="800" t="str">
        <f>IF(AND(OR(Projektgrundlagen!$I$26,Projektgrundlagen!$I$27),'StB-D1 Besondere Lstg'!M166=TRUE),'StB-D1 Besondere Lstg'!J166,"")</f>
        <v/>
      </c>
      <c r="F210" s="800" t="str">
        <f>IF(AND(OR(Projektgrundlagen!$I$26,Projektgrundlagen!$I$27),'StB-D1 Besondere Lstg'!M166=TRUE),'StB-D1 Besondere Lstg'!K166,"")</f>
        <v/>
      </c>
      <c r="G210" s="808"/>
      <c r="H210" s="809"/>
    </row>
    <row r="211" spans="2:8" ht="16">
      <c r="B211" t="str">
        <f>IF(AND(OR(Projektgrundlagen!$I$26,Projektgrundlagen!$I$27),'StB-D1 Besondere Lstg'!M167=TRUE),'StB-D1 Besondere Lstg'!C167&amp;" "&amp;'StB-D1 Besondere Lstg'!F167&amp;" "&amp;'StB-D1 Besondere Lstg'!F168,"")</f>
        <v/>
      </c>
      <c r="C211" s="800" t="str">
        <f>IF(AND(OR(Projektgrundlagen!$I$26,Projektgrundlagen!$I$27),'StB-D1 Besondere Lstg'!M167=TRUE),'StB-D1 Besondere Lstg'!H167,"")</f>
        <v/>
      </c>
      <c r="D211" s="800" t="str">
        <f>IF(AND(OR(Projektgrundlagen!$I$26,Projektgrundlagen!$I$27),'StB-D1 Besondere Lstg'!M167=TRUE),'StB-D1 Besondere Lstg'!I167,"")</f>
        <v/>
      </c>
      <c r="E211" s="800" t="str">
        <f>IF(AND(OR(Projektgrundlagen!$I$26,Projektgrundlagen!$I$27),'StB-D1 Besondere Lstg'!M167=TRUE),'StB-D1 Besondere Lstg'!J167,"")</f>
        <v/>
      </c>
      <c r="F211" s="800" t="str">
        <f>IF(AND(OR(Projektgrundlagen!$I$26,Projektgrundlagen!$I$27),'StB-D1 Besondere Lstg'!M167=TRUE),'StB-D1 Besondere Lstg'!K167,"")</f>
        <v/>
      </c>
      <c r="G211" s="808"/>
      <c r="H211" s="809"/>
    </row>
    <row r="212" spans="2:8" ht="16">
      <c r="B212" t="str">
        <f>IF(AND(OR(Projektgrundlagen!$I$26,Projektgrundlagen!$I$27),'StB-D1 Besondere Lstg'!M168=TRUE),'StB-D1 Besondere Lstg'!C168&amp;" "&amp;'StB-D1 Besondere Lstg'!F168&amp;" "&amp;'StB-D1 Besondere Lstg'!F169,"")</f>
        <v/>
      </c>
      <c r="C212" s="800" t="str">
        <f>IF(AND(OR(Projektgrundlagen!$I$26,Projektgrundlagen!$I$27),'StB-D1 Besondere Lstg'!M168=TRUE),'StB-D1 Besondere Lstg'!H168,"")</f>
        <v/>
      </c>
      <c r="D212" s="800" t="str">
        <f>IF(AND(OR(Projektgrundlagen!$I$26,Projektgrundlagen!$I$27),'StB-D1 Besondere Lstg'!M168=TRUE),'StB-D1 Besondere Lstg'!I168,"")</f>
        <v/>
      </c>
      <c r="E212" s="800" t="str">
        <f>IF(AND(OR(Projektgrundlagen!$I$26,Projektgrundlagen!$I$27),'StB-D1 Besondere Lstg'!M168=TRUE),'StB-D1 Besondere Lstg'!J168,"")</f>
        <v/>
      </c>
      <c r="F212" s="800" t="str">
        <f>IF(AND(OR(Projektgrundlagen!$I$26,Projektgrundlagen!$I$27),'StB-D1 Besondere Lstg'!M168=TRUE),'StB-D1 Besondere Lstg'!K168,"")</f>
        <v/>
      </c>
      <c r="G212" s="808"/>
      <c r="H212" s="809"/>
    </row>
    <row r="213" spans="2:8" ht="16">
      <c r="B213" t="str">
        <f>IF(AND(OR(Projektgrundlagen!$I$26,Projektgrundlagen!$I$27),'StB-D1 Besondere Lstg'!M169=TRUE),'StB-D1 Besondere Lstg'!C169&amp;" "&amp;'StB-D1 Besondere Lstg'!F169&amp;" "&amp;'StB-D1 Besondere Lstg'!F170,"")</f>
        <v/>
      </c>
      <c r="C213" s="800" t="str">
        <f>IF(AND(OR(Projektgrundlagen!$I$26,Projektgrundlagen!$I$27),'StB-D1 Besondere Lstg'!M169=TRUE),'StB-D1 Besondere Lstg'!H169,"")</f>
        <v/>
      </c>
      <c r="D213" s="800" t="str">
        <f>IF(AND(OR(Projektgrundlagen!$I$26,Projektgrundlagen!$I$27),'StB-D1 Besondere Lstg'!M169=TRUE),'StB-D1 Besondere Lstg'!I169,"")</f>
        <v/>
      </c>
      <c r="E213" s="800" t="str">
        <f>IF(AND(OR(Projektgrundlagen!$I$26,Projektgrundlagen!$I$27),'StB-D1 Besondere Lstg'!M169=TRUE),'StB-D1 Besondere Lstg'!J169,"")</f>
        <v/>
      </c>
      <c r="F213" s="800" t="str">
        <f>IF(AND(OR(Projektgrundlagen!$I$26,Projektgrundlagen!$I$27),'StB-D1 Besondere Lstg'!M169=TRUE),'StB-D1 Besondere Lstg'!K169,"")</f>
        <v/>
      </c>
      <c r="G213" s="808"/>
      <c r="H213" s="809"/>
    </row>
    <row r="214" spans="2:8" ht="16">
      <c r="B214" t="str">
        <f>IF(AND(OR(Projektgrundlagen!$I$26,Projektgrundlagen!$I$27),'StB-D1 Besondere Lstg'!M170=TRUE),'StB-D1 Besondere Lstg'!C170&amp;" "&amp;'StB-D1 Besondere Lstg'!F170&amp;" "&amp;'StB-D1 Besondere Lstg'!F171,"")</f>
        <v/>
      </c>
      <c r="C214" s="800" t="str">
        <f>IF(AND(OR(Projektgrundlagen!$I$26,Projektgrundlagen!$I$27),'StB-D1 Besondere Lstg'!M170=TRUE),'StB-D1 Besondere Lstg'!H170,"")</f>
        <v/>
      </c>
      <c r="D214" s="800" t="str">
        <f>IF(AND(OR(Projektgrundlagen!$I$26,Projektgrundlagen!$I$27),'StB-D1 Besondere Lstg'!M170=TRUE),'StB-D1 Besondere Lstg'!I170,"")</f>
        <v/>
      </c>
      <c r="E214" s="800" t="str">
        <f>IF(AND(OR(Projektgrundlagen!$I$26,Projektgrundlagen!$I$27),'StB-D1 Besondere Lstg'!M170=TRUE),'StB-D1 Besondere Lstg'!J170,"")</f>
        <v/>
      </c>
      <c r="F214" s="800" t="str">
        <f>IF(AND(OR(Projektgrundlagen!$I$26,Projektgrundlagen!$I$27),'StB-D1 Besondere Lstg'!M170=TRUE),'StB-D1 Besondere Lstg'!K170,"")</f>
        <v/>
      </c>
      <c r="G214" s="808"/>
      <c r="H214" s="809"/>
    </row>
    <row r="215" spans="2:8" ht="16">
      <c r="B215" t="str">
        <f>IF(AND(OR(Projektgrundlagen!$I$26,Projektgrundlagen!$I$27),'StB-D1 Besondere Lstg'!M171=TRUE),'StB-D1 Besondere Lstg'!C171&amp;" "&amp;'StB-D1 Besondere Lstg'!F171&amp;" "&amp;'StB-D1 Besondere Lstg'!F172,"")</f>
        <v/>
      </c>
      <c r="C215" s="800" t="str">
        <f>IF(AND(OR(Projektgrundlagen!$I$26,Projektgrundlagen!$I$27),'StB-D1 Besondere Lstg'!M171=TRUE),'StB-D1 Besondere Lstg'!H171,"")</f>
        <v/>
      </c>
      <c r="D215" s="800" t="str">
        <f>IF(AND(OR(Projektgrundlagen!$I$26,Projektgrundlagen!$I$27),'StB-D1 Besondere Lstg'!M171=TRUE),'StB-D1 Besondere Lstg'!I171,"")</f>
        <v/>
      </c>
      <c r="E215" s="800" t="str">
        <f>IF(AND(OR(Projektgrundlagen!$I$26,Projektgrundlagen!$I$27),'StB-D1 Besondere Lstg'!M171=TRUE),'StB-D1 Besondere Lstg'!J171,"")</f>
        <v/>
      </c>
      <c r="F215" s="800" t="str">
        <f>IF(AND(OR(Projektgrundlagen!$I$26,Projektgrundlagen!$I$27),'StB-D1 Besondere Lstg'!M171=TRUE),'StB-D1 Besondere Lstg'!K171,"")</f>
        <v/>
      </c>
      <c r="G215" s="808"/>
      <c r="H215" s="809"/>
    </row>
    <row r="216" spans="2:8" ht="16">
      <c r="B216" t="str">
        <f>IF(AND(OR(Projektgrundlagen!$I$26,Projektgrundlagen!$I$27),'StB-D1 Besondere Lstg'!M172=TRUE),'StB-D1 Besondere Lstg'!C172&amp;" "&amp;'StB-D1 Besondere Lstg'!F172&amp;" "&amp;'StB-D1 Besondere Lstg'!F173,"")</f>
        <v/>
      </c>
      <c r="C216" s="800" t="str">
        <f>IF(AND(OR(Projektgrundlagen!$I$26,Projektgrundlagen!$I$27),'StB-D1 Besondere Lstg'!M172=TRUE),'StB-D1 Besondere Lstg'!H172,"")</f>
        <v/>
      </c>
      <c r="D216" s="800" t="str">
        <f>IF(AND(OR(Projektgrundlagen!$I$26,Projektgrundlagen!$I$27),'StB-D1 Besondere Lstg'!M172=TRUE),'StB-D1 Besondere Lstg'!I172,"")</f>
        <v/>
      </c>
      <c r="E216" s="800" t="str">
        <f>IF(AND(OR(Projektgrundlagen!$I$26,Projektgrundlagen!$I$27),'StB-D1 Besondere Lstg'!M172=TRUE),'StB-D1 Besondere Lstg'!J172,"")</f>
        <v/>
      </c>
      <c r="F216" s="800" t="str">
        <f>IF(AND(OR(Projektgrundlagen!$I$26,Projektgrundlagen!$I$27),'StB-D1 Besondere Lstg'!M172=TRUE),'StB-D1 Besondere Lstg'!K172,"")</f>
        <v/>
      </c>
      <c r="G216" s="808"/>
      <c r="H216" s="809"/>
    </row>
    <row r="217" spans="2:8" ht="16">
      <c r="B217" t="str">
        <f>IF(AND(OR(Projektgrundlagen!$I$26,Projektgrundlagen!$I$27),'StB-D1 Besondere Lstg'!M173=TRUE),'StB-D1 Besondere Lstg'!C173&amp;" "&amp;'StB-D1 Besondere Lstg'!F173&amp;" "&amp;'StB-D1 Besondere Lstg'!F174,"")</f>
        <v/>
      </c>
      <c r="C217" s="800" t="str">
        <f>IF(AND(OR(Projektgrundlagen!$I$26,Projektgrundlagen!$I$27),'StB-D1 Besondere Lstg'!M173=TRUE),'StB-D1 Besondere Lstg'!H173,"")</f>
        <v/>
      </c>
      <c r="D217" s="800" t="str">
        <f>IF(AND(OR(Projektgrundlagen!$I$26,Projektgrundlagen!$I$27),'StB-D1 Besondere Lstg'!M173=TRUE),'StB-D1 Besondere Lstg'!I173,"")</f>
        <v/>
      </c>
      <c r="E217" s="800" t="str">
        <f>IF(AND(OR(Projektgrundlagen!$I$26,Projektgrundlagen!$I$27),'StB-D1 Besondere Lstg'!M173=TRUE),'StB-D1 Besondere Lstg'!J173,"")</f>
        <v/>
      </c>
      <c r="F217" s="800" t="str">
        <f>IF(AND(OR(Projektgrundlagen!$I$26,Projektgrundlagen!$I$27),'StB-D1 Besondere Lstg'!M173=TRUE),'StB-D1 Besondere Lstg'!K173,"")</f>
        <v/>
      </c>
      <c r="G217" s="808"/>
      <c r="H217" s="809"/>
    </row>
    <row r="218" spans="2:8" ht="16">
      <c r="B218" t="str">
        <f>IF(AND(OR(Projektgrundlagen!$I$26,Projektgrundlagen!$I$27),'StB-D1 Besondere Lstg'!M174=TRUE),'StB-D1 Besondere Lstg'!C174&amp;" "&amp;'StB-D1 Besondere Lstg'!F174&amp;" "&amp;'StB-D1 Besondere Lstg'!F175,"")</f>
        <v/>
      </c>
      <c r="C218" s="800" t="str">
        <f>IF(AND(OR(Projektgrundlagen!$I$26,Projektgrundlagen!$I$27),'StB-D1 Besondere Lstg'!M174=TRUE),'StB-D1 Besondere Lstg'!H174,"")</f>
        <v/>
      </c>
      <c r="D218" s="800" t="str">
        <f>IF(AND(OR(Projektgrundlagen!$I$26,Projektgrundlagen!$I$27),'StB-D1 Besondere Lstg'!M174=TRUE),'StB-D1 Besondere Lstg'!I174,"")</f>
        <v/>
      </c>
      <c r="E218" s="800" t="str">
        <f>IF(AND(OR(Projektgrundlagen!$I$26,Projektgrundlagen!$I$27),'StB-D1 Besondere Lstg'!M174=TRUE),'StB-D1 Besondere Lstg'!J174,"")</f>
        <v/>
      </c>
      <c r="F218" s="800" t="str">
        <f>IF(AND(OR(Projektgrundlagen!$I$26,Projektgrundlagen!$I$27),'StB-D1 Besondere Lstg'!M174=TRUE),'StB-D1 Besondere Lstg'!K174,"")</f>
        <v/>
      </c>
      <c r="G218" s="808"/>
      <c r="H218" s="809"/>
    </row>
    <row r="219" spans="2:8" ht="16">
      <c r="B219" t="str">
        <f>IF(AND(OR(Projektgrundlagen!$I$26,Projektgrundlagen!$I$27),'StB-D1 Besondere Lstg'!M175=TRUE),'StB-D1 Besondere Lstg'!C175&amp;" "&amp;'StB-D1 Besondere Lstg'!F175&amp;" "&amp;'StB-D1 Besondere Lstg'!F176,"")</f>
        <v/>
      </c>
      <c r="C219" s="800" t="str">
        <f>IF(AND(OR(Projektgrundlagen!$I$26,Projektgrundlagen!$I$27),'StB-D1 Besondere Lstg'!M175=TRUE),'StB-D1 Besondere Lstg'!H175,"")</f>
        <v/>
      </c>
      <c r="D219" s="800" t="str">
        <f>IF(AND(OR(Projektgrundlagen!$I$26,Projektgrundlagen!$I$27),'StB-D1 Besondere Lstg'!M175=TRUE),'StB-D1 Besondere Lstg'!I175,"")</f>
        <v/>
      </c>
      <c r="E219" s="800" t="str">
        <f>IF(AND(OR(Projektgrundlagen!$I$26,Projektgrundlagen!$I$27),'StB-D1 Besondere Lstg'!M175=TRUE),'StB-D1 Besondere Lstg'!J175,"")</f>
        <v/>
      </c>
      <c r="F219" s="800" t="str">
        <f>IF(AND(OR(Projektgrundlagen!$I$26,Projektgrundlagen!$I$27),'StB-D1 Besondere Lstg'!M175=TRUE),'StB-D1 Besondere Lstg'!K175,"")</f>
        <v/>
      </c>
      <c r="G219" s="808"/>
      <c r="H219" s="809"/>
    </row>
    <row r="220" spans="2:8" ht="16">
      <c r="B220" t="str">
        <f>IF(AND(OR(Projektgrundlagen!$I$26,Projektgrundlagen!$I$27),'StB-D1 Besondere Lstg'!M176=TRUE),'StB-D1 Besondere Lstg'!C176&amp;" "&amp;'StB-D1 Besondere Lstg'!F176&amp;" "&amp;'StB-D1 Besondere Lstg'!F177,"")</f>
        <v/>
      </c>
      <c r="C220" s="800" t="str">
        <f>IF(AND(OR(Projektgrundlagen!$I$26,Projektgrundlagen!$I$27),'StB-D1 Besondere Lstg'!M176=TRUE),'StB-D1 Besondere Lstg'!H176,"")</f>
        <v/>
      </c>
      <c r="D220" s="800" t="str">
        <f>IF(AND(OR(Projektgrundlagen!$I$26,Projektgrundlagen!$I$27),'StB-D1 Besondere Lstg'!M176=TRUE),'StB-D1 Besondere Lstg'!I176,"")</f>
        <v/>
      </c>
      <c r="E220" s="800" t="str">
        <f>IF(AND(OR(Projektgrundlagen!$I$26,Projektgrundlagen!$I$27),'StB-D1 Besondere Lstg'!M176=TRUE),'StB-D1 Besondere Lstg'!J176,"")</f>
        <v/>
      </c>
      <c r="F220" s="800" t="str">
        <f>IF(AND(OR(Projektgrundlagen!$I$26,Projektgrundlagen!$I$27),'StB-D1 Besondere Lstg'!M176=TRUE),'StB-D1 Besondere Lstg'!K176,"")</f>
        <v/>
      </c>
      <c r="G220" s="808"/>
      <c r="H220" s="809"/>
    </row>
    <row r="221" spans="2:8" ht="16">
      <c r="B221" t="str">
        <f>IF(AND(OR(Projektgrundlagen!$I$26,Projektgrundlagen!$I$27),'StB-D1 Besondere Lstg'!M177=TRUE),'StB-D1 Besondere Lstg'!C177&amp;" "&amp;'StB-D1 Besondere Lstg'!F177&amp;" "&amp;'StB-D1 Besondere Lstg'!F178,"")</f>
        <v/>
      </c>
      <c r="C221" s="800" t="str">
        <f>IF(AND(OR(Projektgrundlagen!$I$26,Projektgrundlagen!$I$27),'StB-D1 Besondere Lstg'!M177=TRUE),'StB-D1 Besondere Lstg'!H177,"")</f>
        <v/>
      </c>
      <c r="D221" s="800" t="str">
        <f>IF(AND(OR(Projektgrundlagen!$I$26,Projektgrundlagen!$I$27),'StB-D1 Besondere Lstg'!M177=TRUE),'StB-D1 Besondere Lstg'!I177,"")</f>
        <v/>
      </c>
      <c r="E221" s="800" t="str">
        <f>IF(AND(OR(Projektgrundlagen!$I$26,Projektgrundlagen!$I$27),'StB-D1 Besondere Lstg'!M177=TRUE),'StB-D1 Besondere Lstg'!J177,"")</f>
        <v/>
      </c>
      <c r="F221" s="800" t="str">
        <f>IF(AND(OR(Projektgrundlagen!$I$26,Projektgrundlagen!$I$27),'StB-D1 Besondere Lstg'!M177=TRUE),'StB-D1 Besondere Lstg'!K177,"")</f>
        <v/>
      </c>
      <c r="G221" s="808"/>
      <c r="H221" s="809"/>
    </row>
    <row r="222" spans="2:8" ht="16">
      <c r="B222" t="str">
        <f>IF(AND(OR(Projektgrundlagen!$I$26,Projektgrundlagen!$I$27),'StB-D1 Besondere Lstg'!M178=TRUE),'StB-D1 Besondere Lstg'!C178&amp;" "&amp;'StB-D1 Besondere Lstg'!F178&amp;" "&amp;'StB-D1 Besondere Lstg'!F179,"")</f>
        <v/>
      </c>
      <c r="C222" s="800" t="str">
        <f>IF(AND(OR(Projektgrundlagen!$I$26,Projektgrundlagen!$I$27),'StB-D1 Besondere Lstg'!M178=TRUE),'StB-D1 Besondere Lstg'!H178,"")</f>
        <v/>
      </c>
      <c r="D222" s="800" t="str">
        <f>IF(AND(OR(Projektgrundlagen!$I$26,Projektgrundlagen!$I$27),'StB-D1 Besondere Lstg'!M178=TRUE),'StB-D1 Besondere Lstg'!I178,"")</f>
        <v/>
      </c>
      <c r="E222" s="800" t="str">
        <f>IF(AND(OR(Projektgrundlagen!$I$26,Projektgrundlagen!$I$27),'StB-D1 Besondere Lstg'!M178=TRUE),'StB-D1 Besondere Lstg'!J178,"")</f>
        <v/>
      </c>
      <c r="F222" s="800" t="str">
        <f>IF(AND(OR(Projektgrundlagen!$I$26,Projektgrundlagen!$I$27),'StB-D1 Besondere Lstg'!M178=TRUE),'StB-D1 Besondere Lstg'!K178,"")</f>
        <v/>
      </c>
      <c r="G222" s="808"/>
      <c r="H222" s="809"/>
    </row>
    <row r="223" spans="2:8" ht="16">
      <c r="B223" t="str">
        <f>IF(AND(OR(Projektgrundlagen!$I$26,Projektgrundlagen!$I$27),'StB-D1 Besondere Lstg'!M179=TRUE),'StB-D1 Besondere Lstg'!C179&amp;" "&amp;'StB-D1 Besondere Lstg'!F179&amp;" "&amp;'StB-D1 Besondere Lstg'!F180,"")</f>
        <v/>
      </c>
      <c r="C223" s="800" t="str">
        <f>IF(AND(OR(Projektgrundlagen!$I$26,Projektgrundlagen!$I$27),'StB-D1 Besondere Lstg'!M179=TRUE),'StB-D1 Besondere Lstg'!H179,"")</f>
        <v/>
      </c>
      <c r="D223" s="800" t="str">
        <f>IF(AND(OR(Projektgrundlagen!$I$26,Projektgrundlagen!$I$27),'StB-D1 Besondere Lstg'!M179=TRUE),'StB-D1 Besondere Lstg'!I179,"")</f>
        <v/>
      </c>
      <c r="E223" s="800" t="str">
        <f>IF(AND(OR(Projektgrundlagen!$I$26,Projektgrundlagen!$I$27),'StB-D1 Besondere Lstg'!M179=TRUE),'StB-D1 Besondere Lstg'!J179,"")</f>
        <v/>
      </c>
      <c r="F223" s="800" t="str">
        <f>IF(AND(OR(Projektgrundlagen!$I$26,Projektgrundlagen!$I$27),'StB-D1 Besondere Lstg'!M179=TRUE),'StB-D1 Besondere Lstg'!K179,"")</f>
        <v/>
      </c>
      <c r="G223" s="808"/>
      <c r="H223" s="809"/>
    </row>
    <row r="224" spans="2:8" ht="16">
      <c r="B224" t="str">
        <f>IF(AND(OR(Projektgrundlagen!$I$26,Projektgrundlagen!$I$27),'StB-D1 Besondere Lstg'!M180=TRUE),'StB-D1 Besondere Lstg'!C180&amp;" "&amp;'StB-D1 Besondere Lstg'!F180&amp;" "&amp;'StB-D1 Besondere Lstg'!F181,"")</f>
        <v/>
      </c>
      <c r="C224" s="800" t="str">
        <f>IF(AND(OR(Projektgrundlagen!$I$26,Projektgrundlagen!$I$27),'StB-D1 Besondere Lstg'!M180=TRUE),'StB-D1 Besondere Lstg'!H180,"")</f>
        <v/>
      </c>
      <c r="D224" s="800" t="str">
        <f>IF(AND(OR(Projektgrundlagen!$I$26,Projektgrundlagen!$I$27),'StB-D1 Besondere Lstg'!M180=TRUE),'StB-D1 Besondere Lstg'!I180,"")</f>
        <v/>
      </c>
      <c r="E224" s="800" t="str">
        <f>IF(AND(OR(Projektgrundlagen!$I$26,Projektgrundlagen!$I$27),'StB-D1 Besondere Lstg'!M180=TRUE),'StB-D1 Besondere Lstg'!J180,"")</f>
        <v/>
      </c>
      <c r="F224" s="800" t="str">
        <f>IF(AND(OR(Projektgrundlagen!$I$26,Projektgrundlagen!$I$27),'StB-D1 Besondere Lstg'!M180=TRUE),'StB-D1 Besondere Lstg'!K180,"")</f>
        <v/>
      </c>
      <c r="G224" s="808"/>
      <c r="H224" s="809"/>
    </row>
    <row r="225" spans="2:8" ht="16">
      <c r="B225" t="str">
        <f>IF(AND(OR(Projektgrundlagen!$I$26,Projektgrundlagen!$I$27),'StB-D1 Besondere Lstg'!M181=TRUE),'StB-D1 Besondere Lstg'!C181&amp;" "&amp;'StB-D1 Besondere Lstg'!F181&amp;" "&amp;'StB-D1 Besondere Lstg'!F182,"")</f>
        <v/>
      </c>
      <c r="C225" s="800" t="str">
        <f>IF(AND(OR(Projektgrundlagen!$I$26,Projektgrundlagen!$I$27),'StB-D1 Besondere Lstg'!M181=TRUE),'StB-D1 Besondere Lstg'!H181,"")</f>
        <v/>
      </c>
      <c r="D225" s="800" t="str">
        <f>IF(AND(OR(Projektgrundlagen!$I$26,Projektgrundlagen!$I$27),'StB-D1 Besondere Lstg'!M181=TRUE),'StB-D1 Besondere Lstg'!I181,"")</f>
        <v/>
      </c>
      <c r="E225" s="800" t="str">
        <f>IF(AND(OR(Projektgrundlagen!$I$26,Projektgrundlagen!$I$27),'StB-D1 Besondere Lstg'!M181=TRUE),'StB-D1 Besondere Lstg'!J181,"")</f>
        <v/>
      </c>
      <c r="F225" s="800" t="str">
        <f>IF(AND(OR(Projektgrundlagen!$I$26,Projektgrundlagen!$I$27),'StB-D1 Besondere Lstg'!M181=TRUE),'StB-D1 Besondere Lstg'!K181,"")</f>
        <v/>
      </c>
      <c r="G225" s="808"/>
      <c r="H225" s="809"/>
    </row>
    <row r="226" spans="2:8" ht="16">
      <c r="B226" t="str">
        <f>IF(AND(OR(Projektgrundlagen!$I$26,Projektgrundlagen!$I$27),'StB-D1 Besondere Lstg'!M182=TRUE),'StB-D1 Besondere Lstg'!C182&amp;" "&amp;'StB-D1 Besondere Lstg'!F182&amp;" "&amp;'StB-D1 Besondere Lstg'!F183,"")</f>
        <v/>
      </c>
      <c r="C226" s="800" t="str">
        <f>IF(AND(OR(Projektgrundlagen!$I$26,Projektgrundlagen!$I$27),'StB-D1 Besondere Lstg'!M182=TRUE),'StB-D1 Besondere Lstg'!H182,"")</f>
        <v/>
      </c>
      <c r="D226" s="800" t="str">
        <f>IF(AND(OR(Projektgrundlagen!$I$26,Projektgrundlagen!$I$27),'StB-D1 Besondere Lstg'!M182=TRUE),'StB-D1 Besondere Lstg'!I182,"")</f>
        <v/>
      </c>
      <c r="E226" s="800" t="str">
        <f>IF(AND(OR(Projektgrundlagen!$I$26,Projektgrundlagen!$I$27),'StB-D1 Besondere Lstg'!M182=TRUE),'StB-D1 Besondere Lstg'!J182,"")</f>
        <v/>
      </c>
      <c r="F226" s="800" t="str">
        <f>IF(AND(OR(Projektgrundlagen!$I$26,Projektgrundlagen!$I$27),'StB-D1 Besondere Lstg'!M182=TRUE),'StB-D1 Besondere Lstg'!K182,"")</f>
        <v/>
      </c>
      <c r="G226" s="808"/>
      <c r="H226" s="809"/>
    </row>
    <row r="227" spans="2:8" ht="16">
      <c r="B227" t="str">
        <f>IF(AND(OR(Projektgrundlagen!$I$26,Projektgrundlagen!$I$27),'StB-D1 Besondere Lstg'!M183=TRUE),'StB-D1 Besondere Lstg'!C183&amp;" "&amp;'StB-D1 Besondere Lstg'!F183&amp;" "&amp;'StB-D1 Besondere Lstg'!F184,"")</f>
        <v/>
      </c>
      <c r="C227" s="800" t="str">
        <f>IF(AND(OR(Projektgrundlagen!$I$26,Projektgrundlagen!$I$27),'StB-D1 Besondere Lstg'!M183=TRUE),'StB-D1 Besondere Lstg'!H183,"")</f>
        <v/>
      </c>
      <c r="D227" s="800" t="str">
        <f>IF(AND(OR(Projektgrundlagen!$I$26,Projektgrundlagen!$I$27),'StB-D1 Besondere Lstg'!M183=TRUE),'StB-D1 Besondere Lstg'!I183,"")</f>
        <v/>
      </c>
      <c r="E227" s="800" t="str">
        <f>IF(AND(OR(Projektgrundlagen!$I$26,Projektgrundlagen!$I$27),'StB-D1 Besondere Lstg'!M183=TRUE),'StB-D1 Besondere Lstg'!J183,"")</f>
        <v/>
      </c>
      <c r="F227" s="800" t="str">
        <f>IF(AND(OR(Projektgrundlagen!$I$26,Projektgrundlagen!$I$27),'StB-D1 Besondere Lstg'!M183=TRUE),'StB-D1 Besondere Lstg'!K183,"")</f>
        <v/>
      </c>
      <c r="G227" s="808"/>
      <c r="H227" s="809"/>
    </row>
    <row r="228" spans="2:8" ht="16">
      <c r="B228" t="str">
        <f>IF(AND(OR(Projektgrundlagen!$I$26,Projektgrundlagen!$I$27),'StB-D1 Besondere Lstg'!M184=TRUE),'StB-D1 Besondere Lstg'!C184&amp;" "&amp;'StB-D1 Besondere Lstg'!F184&amp;" "&amp;'StB-D1 Besondere Lstg'!F185,"")</f>
        <v/>
      </c>
      <c r="C228" s="800" t="str">
        <f>IF(AND(OR(Projektgrundlagen!$I$26,Projektgrundlagen!$I$27),'StB-D1 Besondere Lstg'!M184=TRUE),'StB-D1 Besondere Lstg'!H184,"")</f>
        <v/>
      </c>
      <c r="D228" s="800" t="str">
        <f>IF(AND(OR(Projektgrundlagen!$I$26,Projektgrundlagen!$I$27),'StB-D1 Besondere Lstg'!M184=TRUE),'StB-D1 Besondere Lstg'!I184,"")</f>
        <v/>
      </c>
      <c r="E228" s="800" t="str">
        <f>IF(AND(OR(Projektgrundlagen!$I$26,Projektgrundlagen!$I$27),'StB-D1 Besondere Lstg'!M184=TRUE),'StB-D1 Besondere Lstg'!J184,"")</f>
        <v/>
      </c>
      <c r="F228" s="800" t="str">
        <f>IF(AND(OR(Projektgrundlagen!$I$26,Projektgrundlagen!$I$27),'StB-D1 Besondere Lstg'!M184=TRUE),'StB-D1 Besondere Lstg'!K184,"")</f>
        <v/>
      </c>
      <c r="G228" s="808"/>
      <c r="H228" s="809"/>
    </row>
    <row r="229" spans="2:8" ht="16">
      <c r="B229" t="str">
        <f>IF(AND(OR(Projektgrundlagen!$I$26,Projektgrundlagen!$I$27),'StB-D1 Besondere Lstg'!M185=TRUE),'StB-D1 Besondere Lstg'!C185&amp;" "&amp;'StB-D1 Besondere Lstg'!F185&amp;" "&amp;'StB-D1 Besondere Lstg'!F186,"")</f>
        <v/>
      </c>
      <c r="C229" s="800" t="str">
        <f>IF(AND(OR(Projektgrundlagen!$I$26,Projektgrundlagen!$I$27),'StB-D1 Besondere Lstg'!M185=TRUE),'StB-D1 Besondere Lstg'!H185,"")</f>
        <v/>
      </c>
      <c r="D229" s="800" t="str">
        <f>IF(AND(OR(Projektgrundlagen!$I$26,Projektgrundlagen!$I$27),'StB-D1 Besondere Lstg'!M185=TRUE),'StB-D1 Besondere Lstg'!I185,"")</f>
        <v/>
      </c>
      <c r="E229" s="800" t="str">
        <f>IF(AND(OR(Projektgrundlagen!$I$26,Projektgrundlagen!$I$27),'StB-D1 Besondere Lstg'!M185=TRUE),'StB-D1 Besondere Lstg'!J185,"")</f>
        <v/>
      </c>
      <c r="F229" s="800" t="str">
        <f>IF(AND(OR(Projektgrundlagen!$I$26,Projektgrundlagen!$I$27),'StB-D1 Besondere Lstg'!M185=TRUE),'StB-D1 Besondere Lstg'!K185,"")</f>
        <v/>
      </c>
      <c r="G229" s="808"/>
      <c r="H229" s="809"/>
    </row>
    <row r="230" spans="2:8" ht="16">
      <c r="B230" t="str">
        <f>IF(AND(OR(Projektgrundlagen!$I$26,Projektgrundlagen!$I$27),'StB-D1 Besondere Lstg'!M186=TRUE),'StB-D1 Besondere Lstg'!C186&amp;" "&amp;'StB-D1 Besondere Lstg'!F186&amp;" "&amp;'StB-D1 Besondere Lstg'!F187,"")</f>
        <v/>
      </c>
      <c r="C230" s="800" t="str">
        <f>IF(AND(OR(Projektgrundlagen!$I$26,Projektgrundlagen!$I$27),'StB-D1 Besondere Lstg'!M186=TRUE),'StB-D1 Besondere Lstg'!H186,"")</f>
        <v/>
      </c>
      <c r="D230" s="800" t="str">
        <f>IF(AND(OR(Projektgrundlagen!$I$26,Projektgrundlagen!$I$27),'StB-D1 Besondere Lstg'!M186=TRUE),'StB-D1 Besondere Lstg'!I186,"")</f>
        <v/>
      </c>
      <c r="E230" s="800" t="str">
        <f>IF(AND(OR(Projektgrundlagen!$I$26,Projektgrundlagen!$I$27),'StB-D1 Besondere Lstg'!M186=TRUE),'StB-D1 Besondere Lstg'!J186,"")</f>
        <v/>
      </c>
      <c r="F230" s="800" t="str">
        <f>IF(AND(OR(Projektgrundlagen!$I$26,Projektgrundlagen!$I$27),'StB-D1 Besondere Lstg'!M186=TRUE),'StB-D1 Besondere Lstg'!K186,"")</f>
        <v/>
      </c>
      <c r="G230" s="808"/>
      <c r="H230" s="809"/>
    </row>
    <row r="231" spans="2:8" ht="16">
      <c r="B231" t="str">
        <f>IF(AND(OR(Projektgrundlagen!$I$26,Projektgrundlagen!$I$27),'StB-D1 Besondere Lstg'!M187=TRUE),'StB-D1 Besondere Lstg'!C187&amp;" "&amp;'StB-D1 Besondere Lstg'!F187&amp;" "&amp;'StB-D1 Besondere Lstg'!F188,"")</f>
        <v/>
      </c>
      <c r="C231" s="800" t="str">
        <f>IF(AND(OR(Projektgrundlagen!$I$26,Projektgrundlagen!$I$27),'StB-D1 Besondere Lstg'!M187=TRUE),'StB-D1 Besondere Lstg'!H187,"")</f>
        <v/>
      </c>
      <c r="D231" s="800" t="str">
        <f>IF(AND(OR(Projektgrundlagen!$I$26,Projektgrundlagen!$I$27),'StB-D1 Besondere Lstg'!M187=TRUE),'StB-D1 Besondere Lstg'!I187,"")</f>
        <v/>
      </c>
      <c r="E231" s="800" t="str">
        <f>IF(AND(OR(Projektgrundlagen!$I$26,Projektgrundlagen!$I$27),'StB-D1 Besondere Lstg'!M187=TRUE),'StB-D1 Besondere Lstg'!J187,"")</f>
        <v/>
      </c>
      <c r="F231" s="800" t="str">
        <f>IF(AND(OR(Projektgrundlagen!$I$26,Projektgrundlagen!$I$27),'StB-D1 Besondere Lstg'!M187=TRUE),'StB-D1 Besondere Lstg'!K187,"")</f>
        <v/>
      </c>
      <c r="G231" s="808"/>
      <c r="H231" s="809"/>
    </row>
    <row r="232" spans="2:8" ht="16">
      <c r="B232" t="str">
        <f>IF(AND(OR(Projektgrundlagen!$I$26,Projektgrundlagen!$I$27),'StB-D1 Besondere Lstg'!M188=TRUE),'StB-D1 Besondere Lstg'!C188&amp;" "&amp;'StB-D1 Besondere Lstg'!F188&amp;" "&amp;'StB-D1 Besondere Lstg'!F189,"")</f>
        <v/>
      </c>
      <c r="C232" s="800" t="str">
        <f>IF(AND(OR(Projektgrundlagen!$I$26,Projektgrundlagen!$I$27),'StB-D1 Besondere Lstg'!M188=TRUE),'StB-D1 Besondere Lstg'!H188,"")</f>
        <v/>
      </c>
      <c r="D232" s="800" t="str">
        <f>IF(AND(OR(Projektgrundlagen!$I$26,Projektgrundlagen!$I$27),'StB-D1 Besondere Lstg'!M188=TRUE),'StB-D1 Besondere Lstg'!I188,"")</f>
        <v/>
      </c>
      <c r="E232" s="800" t="str">
        <f>IF(AND(OR(Projektgrundlagen!$I$26,Projektgrundlagen!$I$27),'StB-D1 Besondere Lstg'!M188=TRUE),'StB-D1 Besondere Lstg'!J188,"")</f>
        <v/>
      </c>
      <c r="F232" s="800" t="str">
        <f>IF(AND(OR(Projektgrundlagen!$I$26,Projektgrundlagen!$I$27),'StB-D1 Besondere Lstg'!M188=TRUE),'StB-D1 Besondere Lstg'!K188,"")</f>
        <v/>
      </c>
      <c r="G232" s="808"/>
      <c r="H232" s="809"/>
    </row>
    <row r="233" spans="2:8" ht="16">
      <c r="B233" t="str">
        <f>IF(AND(OR(Projektgrundlagen!$I$26,Projektgrundlagen!$I$27),'StB-D1 Besondere Lstg'!M189=TRUE),'StB-D1 Besondere Lstg'!C189&amp;" "&amp;'StB-D1 Besondere Lstg'!F189&amp;" "&amp;'StB-D1 Besondere Lstg'!F190,"")</f>
        <v/>
      </c>
      <c r="C233" s="800" t="str">
        <f>IF(AND(OR(Projektgrundlagen!$I$26,Projektgrundlagen!$I$27),'StB-D1 Besondere Lstg'!M189=TRUE),'StB-D1 Besondere Lstg'!H189,"")</f>
        <v/>
      </c>
      <c r="D233" s="800" t="str">
        <f>IF(AND(OR(Projektgrundlagen!$I$26,Projektgrundlagen!$I$27),'StB-D1 Besondere Lstg'!M189=TRUE),'StB-D1 Besondere Lstg'!I189,"")</f>
        <v/>
      </c>
      <c r="E233" s="800" t="str">
        <f>IF(AND(OR(Projektgrundlagen!$I$26,Projektgrundlagen!$I$27),'StB-D1 Besondere Lstg'!M189=TRUE),'StB-D1 Besondere Lstg'!J189,"")</f>
        <v/>
      </c>
      <c r="F233" s="800" t="str">
        <f>IF(AND(OR(Projektgrundlagen!$I$26,Projektgrundlagen!$I$27),'StB-D1 Besondere Lstg'!M189=TRUE),'StB-D1 Besondere Lstg'!K189,"")</f>
        <v/>
      </c>
      <c r="G233" s="808"/>
      <c r="H233" s="809"/>
    </row>
    <row r="234" spans="2:8" ht="16">
      <c r="B234" t="str">
        <f>IF(AND(OR(Projektgrundlagen!$I$26,Projektgrundlagen!$I$27),'StB-D1 Besondere Lstg'!M190=TRUE),'StB-D1 Besondere Lstg'!C190&amp;" "&amp;'StB-D1 Besondere Lstg'!F190&amp;" "&amp;'StB-D1 Besondere Lstg'!F191,"")</f>
        <v/>
      </c>
      <c r="C234" s="800" t="str">
        <f>IF(AND(OR(Projektgrundlagen!$I$26,Projektgrundlagen!$I$27),'StB-D1 Besondere Lstg'!M190=TRUE),'StB-D1 Besondere Lstg'!H190,"")</f>
        <v/>
      </c>
      <c r="D234" s="800" t="str">
        <f>IF(AND(OR(Projektgrundlagen!$I$26,Projektgrundlagen!$I$27),'StB-D1 Besondere Lstg'!M190=TRUE),'StB-D1 Besondere Lstg'!I190,"")</f>
        <v/>
      </c>
      <c r="E234" s="800" t="str">
        <f>IF(AND(OR(Projektgrundlagen!$I$26,Projektgrundlagen!$I$27),'StB-D1 Besondere Lstg'!M190=TRUE),'StB-D1 Besondere Lstg'!J190,"")</f>
        <v/>
      </c>
      <c r="F234" s="800" t="str">
        <f>IF(AND(OR(Projektgrundlagen!$I$26,Projektgrundlagen!$I$27),'StB-D1 Besondere Lstg'!M190=TRUE),'StB-D1 Besondere Lstg'!K190,"")</f>
        <v/>
      </c>
      <c r="G234" s="808"/>
      <c r="H234" s="809"/>
    </row>
    <row r="235" spans="2:8" ht="16">
      <c r="B235" t="str">
        <f>IF(AND(OR(Projektgrundlagen!$I$26,Projektgrundlagen!$I$27),'StB-D1 Besondere Lstg'!M191=TRUE),'StB-D1 Besondere Lstg'!C191&amp;" "&amp;'StB-D1 Besondere Lstg'!F191&amp;" "&amp;'StB-D1 Besondere Lstg'!F192,"")</f>
        <v/>
      </c>
      <c r="C235" s="800" t="str">
        <f>IF(AND(OR(Projektgrundlagen!$I$26,Projektgrundlagen!$I$27),'StB-D1 Besondere Lstg'!M191=TRUE),'StB-D1 Besondere Lstg'!H191,"")</f>
        <v/>
      </c>
      <c r="D235" s="800" t="str">
        <f>IF(AND(OR(Projektgrundlagen!$I$26,Projektgrundlagen!$I$27),'StB-D1 Besondere Lstg'!M191=TRUE),'StB-D1 Besondere Lstg'!I191,"")</f>
        <v/>
      </c>
      <c r="E235" s="800" t="str">
        <f>IF(AND(OR(Projektgrundlagen!$I$26,Projektgrundlagen!$I$27),'StB-D1 Besondere Lstg'!M191=TRUE),'StB-D1 Besondere Lstg'!J191,"")</f>
        <v/>
      </c>
      <c r="F235" s="800" t="str">
        <f>IF(AND(OR(Projektgrundlagen!$I$26,Projektgrundlagen!$I$27),'StB-D1 Besondere Lstg'!M191=TRUE),'StB-D1 Besondere Lstg'!K191,"")</f>
        <v/>
      </c>
      <c r="G235" s="808"/>
      <c r="H235" s="809"/>
    </row>
    <row r="236" spans="2:8" ht="16">
      <c r="B236" t="str">
        <f>IF(AND(OR(Projektgrundlagen!$I$26,Projektgrundlagen!$I$27),'StB-D1 Besondere Lstg'!M192=TRUE),'StB-D1 Besondere Lstg'!C192&amp;" "&amp;'StB-D1 Besondere Lstg'!F192&amp;" "&amp;'StB-D1 Besondere Lstg'!F193,"")</f>
        <v/>
      </c>
      <c r="C236" s="800" t="str">
        <f>IF(AND(OR(Projektgrundlagen!$I$26,Projektgrundlagen!$I$27),'StB-D1 Besondere Lstg'!M192=TRUE),'StB-D1 Besondere Lstg'!H192,"")</f>
        <v/>
      </c>
      <c r="D236" s="800" t="str">
        <f>IF(AND(OR(Projektgrundlagen!$I$26,Projektgrundlagen!$I$27),'StB-D1 Besondere Lstg'!M192=TRUE),'StB-D1 Besondere Lstg'!I192,"")</f>
        <v/>
      </c>
      <c r="E236" s="800" t="str">
        <f>IF(AND(OR(Projektgrundlagen!$I$26,Projektgrundlagen!$I$27),'StB-D1 Besondere Lstg'!M192=TRUE),'StB-D1 Besondere Lstg'!J192,"")</f>
        <v/>
      </c>
      <c r="F236" s="800" t="str">
        <f>IF(AND(OR(Projektgrundlagen!$I$26,Projektgrundlagen!$I$27),'StB-D1 Besondere Lstg'!M192=TRUE),'StB-D1 Besondere Lstg'!K192,"")</f>
        <v/>
      </c>
      <c r="G236" s="808"/>
      <c r="H236" s="809"/>
    </row>
    <row r="237" spans="2:8" ht="16">
      <c r="B237" t="str">
        <f>IF(AND(OR(Projektgrundlagen!$I$26,Projektgrundlagen!$I$27),'StB-D1 Besondere Lstg'!M193=TRUE),'StB-D1 Besondere Lstg'!C193&amp;" "&amp;'StB-D1 Besondere Lstg'!F193&amp;" "&amp;'StB-D1 Besondere Lstg'!F194,"")</f>
        <v/>
      </c>
      <c r="C237" s="800" t="str">
        <f>IF(AND(OR(Projektgrundlagen!$I$26,Projektgrundlagen!$I$27),'StB-D1 Besondere Lstg'!M193=TRUE),'StB-D1 Besondere Lstg'!H193,"")</f>
        <v/>
      </c>
      <c r="D237" s="800" t="str">
        <f>IF(AND(OR(Projektgrundlagen!$I$26,Projektgrundlagen!$I$27),'StB-D1 Besondere Lstg'!M193=TRUE),'StB-D1 Besondere Lstg'!I193,"")</f>
        <v/>
      </c>
      <c r="E237" s="800" t="str">
        <f>IF(AND(OR(Projektgrundlagen!$I$26,Projektgrundlagen!$I$27),'StB-D1 Besondere Lstg'!M193=TRUE),'StB-D1 Besondere Lstg'!J193,"")</f>
        <v/>
      </c>
      <c r="F237" s="800" t="str">
        <f>IF(AND(OR(Projektgrundlagen!$I$26,Projektgrundlagen!$I$27),'StB-D1 Besondere Lstg'!M193=TRUE),'StB-D1 Besondere Lstg'!K193,"")</f>
        <v/>
      </c>
      <c r="G237" s="808"/>
      <c r="H237" s="809"/>
    </row>
    <row r="238" spans="2:8" ht="16">
      <c r="B238" t="str">
        <f>IF(AND(OR(Projektgrundlagen!$I$26,Projektgrundlagen!$I$27),'StB-D1 Besondere Lstg'!M194=TRUE),'StB-D1 Besondere Lstg'!C194&amp;" "&amp;'StB-D1 Besondere Lstg'!F194&amp;" "&amp;'StB-D1 Besondere Lstg'!F195,"")</f>
        <v/>
      </c>
      <c r="C238" s="800" t="str">
        <f>IF(AND(OR(Projektgrundlagen!$I$26,Projektgrundlagen!$I$27),'StB-D1 Besondere Lstg'!M194=TRUE),'StB-D1 Besondere Lstg'!H194,"")</f>
        <v/>
      </c>
      <c r="D238" s="800" t="str">
        <f>IF(AND(OR(Projektgrundlagen!$I$26,Projektgrundlagen!$I$27),'StB-D1 Besondere Lstg'!M194=TRUE),'StB-D1 Besondere Lstg'!I194,"")</f>
        <v/>
      </c>
      <c r="E238" s="800" t="str">
        <f>IF(AND(OR(Projektgrundlagen!$I$26,Projektgrundlagen!$I$27),'StB-D1 Besondere Lstg'!M194=TRUE),'StB-D1 Besondere Lstg'!J194,"")</f>
        <v/>
      </c>
      <c r="F238" s="800" t="str">
        <f>IF(AND(OR(Projektgrundlagen!$I$26,Projektgrundlagen!$I$27),'StB-D1 Besondere Lstg'!M194=TRUE),'StB-D1 Besondere Lstg'!K194,"")</f>
        <v/>
      </c>
      <c r="G238" s="808"/>
      <c r="H238" s="809"/>
    </row>
    <row r="239" spans="2:8" ht="16">
      <c r="B239" t="str">
        <f>IF(AND(OR(Projektgrundlagen!$I$26,Projektgrundlagen!$I$27),'StB-D1 Besondere Lstg'!M195=TRUE),'StB-D1 Besondere Lstg'!C195&amp;" "&amp;'StB-D1 Besondere Lstg'!F195&amp;" "&amp;'StB-D1 Besondere Lstg'!F196,"")</f>
        <v/>
      </c>
      <c r="C239" s="800" t="str">
        <f>IF(AND(OR(Projektgrundlagen!$I$26,Projektgrundlagen!$I$27),'StB-D1 Besondere Lstg'!M195=TRUE),'StB-D1 Besondere Lstg'!H195,"")</f>
        <v/>
      </c>
      <c r="D239" s="800" t="str">
        <f>IF(AND(OR(Projektgrundlagen!$I$26,Projektgrundlagen!$I$27),'StB-D1 Besondere Lstg'!M195=TRUE),'StB-D1 Besondere Lstg'!I195,"")</f>
        <v/>
      </c>
      <c r="E239" s="800" t="str">
        <f>IF(AND(OR(Projektgrundlagen!$I$26,Projektgrundlagen!$I$27),'StB-D1 Besondere Lstg'!M195=TRUE),'StB-D1 Besondere Lstg'!J195,"")</f>
        <v/>
      </c>
      <c r="F239" s="800" t="str">
        <f>IF(AND(OR(Projektgrundlagen!$I$26,Projektgrundlagen!$I$27),'StB-D1 Besondere Lstg'!M195=TRUE),'StB-D1 Besondere Lstg'!K195,"")</f>
        <v/>
      </c>
      <c r="G239" s="808"/>
      <c r="H239" s="809"/>
    </row>
    <row r="240" spans="2:8" ht="16">
      <c r="B240" t="str">
        <f>IF(AND(OR(Projektgrundlagen!$I$26,Projektgrundlagen!$I$27),'StB-D1 Besondere Lstg'!M196=TRUE),'StB-D1 Besondere Lstg'!C196&amp;" "&amp;'StB-D1 Besondere Lstg'!F196&amp;" "&amp;'StB-D1 Besondere Lstg'!F197,"")</f>
        <v/>
      </c>
      <c r="C240" s="800" t="str">
        <f>IF(AND(OR(Projektgrundlagen!$I$26,Projektgrundlagen!$I$27),'StB-D1 Besondere Lstg'!M196=TRUE),'StB-D1 Besondere Lstg'!H196,"")</f>
        <v/>
      </c>
      <c r="D240" s="800" t="str">
        <f>IF(AND(OR(Projektgrundlagen!$I$26,Projektgrundlagen!$I$27),'StB-D1 Besondere Lstg'!M196=TRUE),'StB-D1 Besondere Lstg'!I196,"")</f>
        <v/>
      </c>
      <c r="E240" s="800" t="str">
        <f>IF(AND(OR(Projektgrundlagen!$I$26,Projektgrundlagen!$I$27),'StB-D1 Besondere Lstg'!M196=TRUE),'StB-D1 Besondere Lstg'!J196,"")</f>
        <v/>
      </c>
      <c r="F240" s="800" t="str">
        <f>IF(AND(OR(Projektgrundlagen!$I$26,Projektgrundlagen!$I$27),'StB-D1 Besondere Lstg'!M196=TRUE),'StB-D1 Besondere Lstg'!K196,"")</f>
        <v/>
      </c>
      <c r="G240" s="808"/>
      <c r="H240" s="809"/>
    </row>
    <row r="241" spans="2:8" ht="16">
      <c r="B241" t="str">
        <f>IF(AND(OR(Projektgrundlagen!$I$26,Projektgrundlagen!$I$27),'StB-D1 Besondere Lstg'!M197=TRUE),'StB-D1 Besondere Lstg'!C197&amp;" "&amp;'StB-D1 Besondere Lstg'!F197&amp;" "&amp;'StB-D1 Besondere Lstg'!F198,"")</f>
        <v/>
      </c>
      <c r="C241" s="800" t="str">
        <f>IF(AND(OR(Projektgrundlagen!$I$26,Projektgrundlagen!$I$27),'StB-D1 Besondere Lstg'!M197=TRUE),'StB-D1 Besondere Lstg'!H197,"")</f>
        <v/>
      </c>
      <c r="D241" s="800" t="str">
        <f>IF(AND(OR(Projektgrundlagen!$I$26,Projektgrundlagen!$I$27),'StB-D1 Besondere Lstg'!M197=TRUE),'StB-D1 Besondere Lstg'!I197,"")</f>
        <v/>
      </c>
      <c r="E241" s="800" t="str">
        <f>IF(AND(OR(Projektgrundlagen!$I$26,Projektgrundlagen!$I$27),'StB-D1 Besondere Lstg'!M197=TRUE),'StB-D1 Besondere Lstg'!J197,"")</f>
        <v/>
      </c>
      <c r="F241" s="800" t="str">
        <f>IF(AND(OR(Projektgrundlagen!$I$26,Projektgrundlagen!$I$27),'StB-D1 Besondere Lstg'!M197=TRUE),'StB-D1 Besondere Lstg'!K197,"")</f>
        <v/>
      </c>
      <c r="G241" s="808"/>
      <c r="H241" s="809"/>
    </row>
    <row r="242" spans="2:8" ht="16">
      <c r="B242" t="str">
        <f>IF(AND(OR(Projektgrundlagen!$I$26,Projektgrundlagen!$I$27),'StB-D1 Besondere Lstg'!M198=TRUE),'StB-D1 Besondere Lstg'!C198&amp;" "&amp;'StB-D1 Besondere Lstg'!F198&amp;" "&amp;'StB-D1 Besondere Lstg'!F199,"")</f>
        <v/>
      </c>
      <c r="C242" s="800" t="str">
        <f>IF(AND(OR(Projektgrundlagen!$I$26,Projektgrundlagen!$I$27),'StB-D1 Besondere Lstg'!M198=TRUE),'StB-D1 Besondere Lstg'!H198,"")</f>
        <v/>
      </c>
      <c r="D242" s="800" t="str">
        <f>IF(AND(OR(Projektgrundlagen!$I$26,Projektgrundlagen!$I$27),'StB-D1 Besondere Lstg'!M198=TRUE),'StB-D1 Besondere Lstg'!I198,"")</f>
        <v/>
      </c>
      <c r="E242" s="800" t="str">
        <f>IF(AND(OR(Projektgrundlagen!$I$26,Projektgrundlagen!$I$27),'StB-D1 Besondere Lstg'!M198=TRUE),'StB-D1 Besondere Lstg'!J198,"")</f>
        <v/>
      </c>
      <c r="F242" s="800" t="str">
        <f>IF(AND(OR(Projektgrundlagen!$I$26,Projektgrundlagen!$I$27),'StB-D1 Besondere Lstg'!M198=TRUE),'StB-D1 Besondere Lstg'!K198,"")</f>
        <v/>
      </c>
      <c r="G242" s="808"/>
      <c r="H242" s="809"/>
    </row>
    <row r="243" spans="2:8" ht="16">
      <c r="B243" t="str">
        <f>IF(AND(OR(Projektgrundlagen!$I$26,Projektgrundlagen!$I$27),'StB-D1 Besondere Lstg'!M199=TRUE),'StB-D1 Besondere Lstg'!C199&amp;" "&amp;'StB-D1 Besondere Lstg'!F199&amp;" "&amp;'StB-D1 Besondere Lstg'!F200,"")</f>
        <v/>
      </c>
      <c r="C243" s="800" t="str">
        <f>IF(AND(OR(Projektgrundlagen!$I$26,Projektgrundlagen!$I$27),'StB-D1 Besondere Lstg'!M199=TRUE),'StB-D1 Besondere Lstg'!H199,"")</f>
        <v/>
      </c>
      <c r="D243" s="800" t="str">
        <f>IF(AND(OR(Projektgrundlagen!$I$26,Projektgrundlagen!$I$27),'StB-D1 Besondere Lstg'!M199=TRUE),'StB-D1 Besondere Lstg'!I199,"")</f>
        <v/>
      </c>
      <c r="E243" s="800" t="str">
        <f>IF(AND(OR(Projektgrundlagen!$I$26,Projektgrundlagen!$I$27),'StB-D1 Besondere Lstg'!M199=TRUE),'StB-D1 Besondere Lstg'!J199,"")</f>
        <v/>
      </c>
      <c r="F243" s="800" t="str">
        <f>IF(AND(OR(Projektgrundlagen!$I$26,Projektgrundlagen!$I$27),'StB-D1 Besondere Lstg'!M199=TRUE),'StB-D1 Besondere Lstg'!K199,"")</f>
        <v/>
      </c>
      <c r="G243" s="808"/>
      <c r="H243" s="809"/>
    </row>
    <row r="244" spans="2:8" ht="16">
      <c r="B244" t="str">
        <f>IF(AND(OR(Projektgrundlagen!$I$26,Projektgrundlagen!$I$27),'StB-D1 Besondere Lstg'!M200=TRUE),'StB-D1 Besondere Lstg'!C200&amp;" "&amp;'StB-D1 Besondere Lstg'!F200&amp;" "&amp;'StB-D1 Besondere Lstg'!F201,"")</f>
        <v/>
      </c>
      <c r="C244" s="800" t="str">
        <f>IF(AND(OR(Projektgrundlagen!$I$26,Projektgrundlagen!$I$27),'StB-D1 Besondere Lstg'!M200=TRUE),'StB-D1 Besondere Lstg'!H200,"")</f>
        <v/>
      </c>
      <c r="D244" s="800" t="str">
        <f>IF(AND(OR(Projektgrundlagen!$I$26,Projektgrundlagen!$I$27),'StB-D1 Besondere Lstg'!M200=TRUE),'StB-D1 Besondere Lstg'!I200,"")</f>
        <v/>
      </c>
      <c r="E244" s="800" t="str">
        <f>IF(AND(OR(Projektgrundlagen!$I$26,Projektgrundlagen!$I$27),'StB-D1 Besondere Lstg'!M200=TRUE),'StB-D1 Besondere Lstg'!J200,"")</f>
        <v/>
      </c>
      <c r="F244" s="800" t="str">
        <f>IF(AND(OR(Projektgrundlagen!$I$26,Projektgrundlagen!$I$27),'StB-D1 Besondere Lstg'!M200=TRUE),'StB-D1 Besondere Lstg'!K200,"")</f>
        <v/>
      </c>
      <c r="G244" s="808"/>
      <c r="H244" s="809"/>
    </row>
    <row r="245" spans="2:8" ht="16">
      <c r="B245" t="str">
        <f>IF(AND(OR(Projektgrundlagen!$I$26,Projektgrundlagen!$I$27),'StB-D1 Besondere Lstg'!M201=TRUE),'StB-D1 Besondere Lstg'!C201&amp;" "&amp;'StB-D1 Besondere Lstg'!F201&amp;" "&amp;'StB-D1 Besondere Lstg'!F202,"")</f>
        <v/>
      </c>
      <c r="C245" s="800" t="str">
        <f>IF(AND(OR(Projektgrundlagen!$I$26,Projektgrundlagen!$I$27),'StB-D1 Besondere Lstg'!M201=TRUE),'StB-D1 Besondere Lstg'!H201,"")</f>
        <v/>
      </c>
      <c r="D245" s="800" t="str">
        <f>IF(AND(OR(Projektgrundlagen!$I$26,Projektgrundlagen!$I$27),'StB-D1 Besondere Lstg'!M201=TRUE),'StB-D1 Besondere Lstg'!I201,"")</f>
        <v/>
      </c>
      <c r="E245" s="800" t="str">
        <f>IF(AND(OR(Projektgrundlagen!$I$26,Projektgrundlagen!$I$27),'StB-D1 Besondere Lstg'!M201=TRUE),'StB-D1 Besondere Lstg'!J201,"")</f>
        <v/>
      </c>
      <c r="F245" s="800" t="str">
        <f>IF(AND(OR(Projektgrundlagen!$I$26,Projektgrundlagen!$I$27),'StB-D1 Besondere Lstg'!M201=TRUE),'StB-D1 Besondere Lstg'!K201,"")</f>
        <v/>
      </c>
      <c r="G245" s="808"/>
      <c r="H245" s="809"/>
    </row>
    <row r="246" spans="2:8" ht="16">
      <c r="B246" t="str">
        <f>IF(AND(OR(Projektgrundlagen!$I$26,Projektgrundlagen!$I$27),'StB-D1 Besondere Lstg'!M202=TRUE),'StB-D1 Besondere Lstg'!C202&amp;" "&amp;'StB-D1 Besondere Lstg'!F202&amp;" "&amp;'StB-D1 Besondere Lstg'!F203,"")</f>
        <v/>
      </c>
      <c r="C246" s="800" t="str">
        <f>IF(AND(OR(Projektgrundlagen!$I$26,Projektgrundlagen!$I$27),'StB-D1 Besondere Lstg'!M202=TRUE),'StB-D1 Besondere Lstg'!H202,"")</f>
        <v/>
      </c>
      <c r="D246" s="800" t="str">
        <f>IF(AND(OR(Projektgrundlagen!$I$26,Projektgrundlagen!$I$27),'StB-D1 Besondere Lstg'!M202=TRUE),'StB-D1 Besondere Lstg'!I202,"")</f>
        <v/>
      </c>
      <c r="E246" s="800" t="str">
        <f>IF(AND(OR(Projektgrundlagen!$I$26,Projektgrundlagen!$I$27),'StB-D1 Besondere Lstg'!M202=TRUE),'StB-D1 Besondere Lstg'!J202,"")</f>
        <v/>
      </c>
      <c r="F246" s="800" t="str">
        <f>IF(AND(OR(Projektgrundlagen!$I$26,Projektgrundlagen!$I$27),'StB-D1 Besondere Lstg'!M202=TRUE),'StB-D1 Besondere Lstg'!K202,"")</f>
        <v/>
      </c>
      <c r="G246" s="808"/>
      <c r="H246" s="809"/>
    </row>
    <row r="247" spans="2:8" ht="16">
      <c r="B247" t="str">
        <f>IF(AND(OR(Projektgrundlagen!$I$26,Projektgrundlagen!$I$27),'StB-D1 Besondere Lstg'!M203=TRUE),'StB-D1 Besondere Lstg'!C203&amp;" "&amp;'StB-D1 Besondere Lstg'!F203&amp;" "&amp;'StB-D1 Besondere Lstg'!F204,"")</f>
        <v/>
      </c>
      <c r="C247" s="800" t="str">
        <f>IF(AND(OR(Projektgrundlagen!$I$26,Projektgrundlagen!$I$27),'StB-D1 Besondere Lstg'!M203=TRUE),'StB-D1 Besondere Lstg'!H203,"")</f>
        <v/>
      </c>
      <c r="D247" s="800" t="str">
        <f>IF(AND(OR(Projektgrundlagen!$I$26,Projektgrundlagen!$I$27),'StB-D1 Besondere Lstg'!M203=TRUE),'StB-D1 Besondere Lstg'!I203,"")</f>
        <v/>
      </c>
      <c r="E247" s="800" t="str">
        <f>IF(AND(OR(Projektgrundlagen!$I$26,Projektgrundlagen!$I$27),'StB-D1 Besondere Lstg'!M203=TRUE),'StB-D1 Besondere Lstg'!J203,"")</f>
        <v/>
      </c>
      <c r="F247" s="800" t="str">
        <f>IF(AND(OR(Projektgrundlagen!$I$26,Projektgrundlagen!$I$27),'StB-D1 Besondere Lstg'!M203=TRUE),'StB-D1 Besondere Lstg'!K203,"")</f>
        <v/>
      </c>
      <c r="G247" s="808"/>
      <c r="H247" s="809"/>
    </row>
    <row r="248" spans="2:8" ht="16">
      <c r="B248" t="str">
        <f>IF(AND(OR(Projektgrundlagen!$I$26,Projektgrundlagen!$I$27),'StB-D1 Besondere Lstg'!M204=TRUE),'StB-D1 Besondere Lstg'!C204&amp;" "&amp;'StB-D1 Besondere Lstg'!F204&amp;" "&amp;'StB-D1 Besondere Lstg'!F205,"")</f>
        <v/>
      </c>
      <c r="C248" s="800" t="str">
        <f>IF(AND(OR(Projektgrundlagen!$I$26,Projektgrundlagen!$I$27),'StB-D1 Besondere Lstg'!M204=TRUE),'StB-D1 Besondere Lstg'!H204,"")</f>
        <v/>
      </c>
      <c r="D248" s="800" t="str">
        <f>IF(AND(OR(Projektgrundlagen!$I$26,Projektgrundlagen!$I$27),'StB-D1 Besondere Lstg'!M204=TRUE),'StB-D1 Besondere Lstg'!I204,"")</f>
        <v/>
      </c>
      <c r="E248" s="800" t="str">
        <f>IF(AND(OR(Projektgrundlagen!$I$26,Projektgrundlagen!$I$27),'StB-D1 Besondere Lstg'!M204=TRUE),'StB-D1 Besondere Lstg'!J204,"")</f>
        <v/>
      </c>
      <c r="F248" s="800" t="str">
        <f>IF(AND(OR(Projektgrundlagen!$I$26,Projektgrundlagen!$I$27),'StB-D1 Besondere Lstg'!M204=TRUE),'StB-D1 Besondere Lstg'!K204,"")</f>
        <v/>
      </c>
      <c r="G248" s="808"/>
      <c r="H248" s="809"/>
    </row>
    <row r="249" spans="2:8" ht="16">
      <c r="B249" t="str">
        <f>IF(AND(OR(Projektgrundlagen!$I$26,Projektgrundlagen!$I$27),'StB-D1 Besondere Lstg'!M205=TRUE),'StB-D1 Besondere Lstg'!C205&amp;" "&amp;'StB-D1 Besondere Lstg'!F205&amp;" "&amp;'StB-D1 Besondere Lstg'!F206,"")</f>
        <v/>
      </c>
      <c r="C249" s="800" t="str">
        <f>IF(AND(OR(Projektgrundlagen!$I$26,Projektgrundlagen!$I$27),'StB-D1 Besondere Lstg'!M205=TRUE),'StB-D1 Besondere Lstg'!H205,"")</f>
        <v/>
      </c>
      <c r="D249" s="800" t="str">
        <f>IF(AND(OR(Projektgrundlagen!$I$26,Projektgrundlagen!$I$27),'StB-D1 Besondere Lstg'!M205=TRUE),'StB-D1 Besondere Lstg'!I205,"")</f>
        <v/>
      </c>
      <c r="E249" s="800" t="str">
        <f>IF(AND(OR(Projektgrundlagen!$I$26,Projektgrundlagen!$I$27),'StB-D1 Besondere Lstg'!M205=TRUE),'StB-D1 Besondere Lstg'!J205,"")</f>
        <v/>
      </c>
      <c r="F249" s="800" t="str">
        <f>IF(AND(OR(Projektgrundlagen!$I$26,Projektgrundlagen!$I$27),'StB-D1 Besondere Lstg'!M205=TRUE),'StB-D1 Besondere Lstg'!K205,"")</f>
        <v/>
      </c>
      <c r="G249" s="808"/>
      <c r="H249" s="809"/>
    </row>
    <row r="250" spans="2:8" ht="16">
      <c r="B250" t="str">
        <f>IF(AND(OR(Projektgrundlagen!$I$26,Projektgrundlagen!$I$27),'StB-D1 Besondere Lstg'!M206=TRUE),'StB-D1 Besondere Lstg'!C206&amp;" "&amp;'StB-D1 Besondere Lstg'!F206&amp;" "&amp;'StB-D1 Besondere Lstg'!F207,"")</f>
        <v/>
      </c>
      <c r="C250" s="800" t="str">
        <f>IF(AND(OR(Projektgrundlagen!$I$26,Projektgrundlagen!$I$27),'StB-D1 Besondere Lstg'!M206=TRUE),'StB-D1 Besondere Lstg'!H206,"")</f>
        <v/>
      </c>
      <c r="D250" s="800" t="str">
        <f>IF(AND(OR(Projektgrundlagen!$I$26,Projektgrundlagen!$I$27),'StB-D1 Besondere Lstg'!M206=TRUE),'StB-D1 Besondere Lstg'!I206,"")</f>
        <v/>
      </c>
      <c r="E250" s="800" t="str">
        <f>IF(AND(OR(Projektgrundlagen!$I$26,Projektgrundlagen!$I$27),'StB-D1 Besondere Lstg'!M206=TRUE),'StB-D1 Besondere Lstg'!J206,"")</f>
        <v/>
      </c>
      <c r="F250" s="800" t="str">
        <f>IF(AND(OR(Projektgrundlagen!$I$26,Projektgrundlagen!$I$27),'StB-D1 Besondere Lstg'!M206=TRUE),'StB-D1 Besondere Lstg'!K206,"")</f>
        <v/>
      </c>
      <c r="G250" s="808"/>
      <c r="H250" s="809"/>
    </row>
    <row r="251" spans="2:8" ht="16">
      <c r="C251" s="800"/>
      <c r="D251" s="808"/>
      <c r="E251" s="809"/>
    </row>
    <row r="252" spans="2:8" ht="16">
      <c r="C252" s="800"/>
      <c r="D252" s="808"/>
      <c r="E252" s="809"/>
    </row>
    <row r="253" spans="2:8" ht="16">
      <c r="C253" s="800"/>
      <c r="D253" s="808"/>
      <c r="E253" s="809"/>
    </row>
    <row r="254" spans="2:8" ht="16">
      <c r="C254" s="800"/>
      <c r="D254" s="808"/>
      <c r="E254" s="809"/>
    </row>
    <row r="255" spans="2:8" ht="16">
      <c r="C255" s="800"/>
      <c r="D255" s="808"/>
      <c r="E255" s="809"/>
    </row>
    <row r="256" spans="2:8" ht="16">
      <c r="C256" s="800"/>
      <c r="D256" s="808"/>
    </row>
    <row r="257" spans="2:4" ht="16">
      <c r="C257" s="800"/>
      <c r="D257" s="808"/>
    </row>
    <row r="258" spans="2:4">
      <c r="C258" s="800"/>
    </row>
    <row r="259" spans="2:4">
      <c r="C259" s="800"/>
    </row>
    <row r="260" spans="2:4">
      <c r="C260" s="800"/>
    </row>
    <row r="261" spans="2:4">
      <c r="C261" s="800"/>
    </row>
    <row r="262" spans="2:4">
      <c r="B262" s="804"/>
      <c r="C262" s="800"/>
    </row>
    <row r="263" spans="2:4">
      <c r="B263" s="804"/>
      <c r="C263" s="800"/>
    </row>
    <row r="264" spans="2:4">
      <c r="B264" s="804"/>
      <c r="C264" s="800"/>
    </row>
    <row r="265" spans="2:4">
      <c r="B265" s="804"/>
      <c r="C265" s="800"/>
    </row>
    <row r="266" spans="2:4">
      <c r="B266" s="804"/>
      <c r="C266" s="800"/>
    </row>
    <row r="267" spans="2:4">
      <c r="B267" s="804"/>
      <c r="C267" s="800"/>
    </row>
    <row r="268" spans="2:4">
      <c r="C268" s="800"/>
    </row>
    <row r="269" spans="2:4">
      <c r="C269" s="800"/>
    </row>
    <row r="270" spans="2:4">
      <c r="C270" s="800"/>
    </row>
    <row r="271" spans="2:4">
      <c r="C271" s="800"/>
    </row>
  </sheetData>
  <sheetProtection sheet="1" objects="1" scenarios="1"/>
  <pageMargins left="0.7" right="0.7" top="0.78740157499999996" bottom="0.78740157499999996"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26</vt:i4>
      </vt:variant>
    </vt:vector>
  </HeadingPairs>
  <TitlesOfParts>
    <vt:vector size="36" baseType="lpstr">
      <vt:lpstr>Projektgrundlagen</vt:lpstr>
      <vt:lpstr>A Fläche</vt:lpstr>
      <vt:lpstr>B HZone</vt:lpstr>
      <vt:lpstr>StB-C1 Grundlstg mSt</vt:lpstr>
      <vt:lpstr>StB-C2 Grundlstg oSt</vt:lpstr>
      <vt:lpstr>StB-D1 Besondere Lstg</vt:lpstr>
      <vt:lpstr>E Honorarberechnung</vt:lpstr>
      <vt:lpstr>F Honorarübersicht</vt:lpstr>
      <vt:lpstr>G Honorarabrechnung</vt:lpstr>
      <vt:lpstr>H §31 HOAI</vt:lpstr>
      <vt:lpstr>an_summe_angebot</vt:lpstr>
      <vt:lpstr>'A Fläche'!Druckbereich</vt:lpstr>
      <vt:lpstr>'B HZone'!Druckbereich</vt:lpstr>
      <vt:lpstr>'E Honorarberechnung'!Druckbereich</vt:lpstr>
      <vt:lpstr>'F Honorarübersicht'!Druckbereich</vt:lpstr>
      <vt:lpstr>'G Honorarabrechnung'!Druckbereich</vt:lpstr>
      <vt:lpstr>'H §31 HOAI'!Druckbereich</vt:lpstr>
      <vt:lpstr>Projektgrundlagen!Druckbereich</vt:lpstr>
      <vt:lpstr>'StB-C1 Grundlstg mSt'!Druckbereich</vt:lpstr>
      <vt:lpstr>'StB-C2 Grundlstg oSt'!Druckbereich</vt:lpstr>
      <vt:lpstr>'StB-D1 Besondere Lstg'!Druckbereich</vt:lpstr>
      <vt:lpstr>'E Honorarberechnung'!Drucktitel</vt:lpstr>
      <vt:lpstr>'F Honorarübersicht'!Drucktitel</vt:lpstr>
      <vt:lpstr>'G Honorarabrechnung'!Drucktitel</vt:lpstr>
      <vt:lpstr>'StB-C1 Grundlstg mSt'!Drucktitel</vt:lpstr>
      <vt:lpstr>'StB-C2 Grundlstg oSt'!Drucktitel</vt:lpstr>
      <vt:lpstr>'StB-D1 Besondere Lstg'!Drucktitel</vt:lpstr>
      <vt:lpstr>Link_A_anrKosten</vt:lpstr>
      <vt:lpstr>Link_B_HonorarZ</vt:lpstr>
      <vt:lpstr>Link_E_Honorar</vt:lpstr>
      <vt:lpstr>Link_F_Uebersicht</vt:lpstr>
      <vt:lpstr>Link_G_Abrechnung</vt:lpstr>
      <vt:lpstr>Link_H_HOAI</vt:lpstr>
      <vt:lpstr>Link_StBC1_Grundlstg</vt:lpstr>
      <vt:lpstr>'StB-C2 Grundlstg oSt'!Link_StBC2_Grundlstg</vt:lpstr>
      <vt:lpstr>Link_StBD1_BesLstg</vt:lpstr>
    </vt:vector>
  </TitlesOfParts>
  <Company>Staatsbauverwaltung Bayern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Referat-23@stmb.bayern.de</dc:creator>
  <cp:lastModifiedBy>Daniela Sprenger</cp:lastModifiedBy>
  <cp:lastPrinted>2023-08-11T13:38:58Z</cp:lastPrinted>
  <dcterms:created xsi:type="dcterms:W3CDTF">2015-04-17T04:22:38Z</dcterms:created>
  <dcterms:modified xsi:type="dcterms:W3CDTF">2024-05-21T15:16:49Z</dcterms:modified>
</cp:coreProperties>
</file>