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531"/>
  <workbookPr defaultThemeVersion="124226"/>
  <mc:AlternateContent xmlns:mc="http://schemas.openxmlformats.org/markup-compatibility/2006">
    <mc:Choice Requires="x15">
      <x15ac:absPath xmlns:x15ac="http://schemas.microsoft.com/office/spreadsheetml/2010/11/ac" url="\\Syn-Funke-01\Projekte\181_VgV_KH-Glauchau-Zentralapotheke\4_Angebotsphase\4.1_Aufforderung-zur-Angebotsabgabe\"/>
    </mc:Choice>
  </mc:AlternateContent>
  <xr:revisionPtr revIDLastSave="0" documentId="13_ncr:1_{6A322B25-7780-4002-9C4D-341A83F3338A}" xr6:coauthVersionLast="47" xr6:coauthVersionMax="47" xr10:uidLastSave="{00000000-0000-0000-0000-000000000000}"/>
  <bookViews>
    <workbookView xWindow="-120" yWindow="-120" windowWidth="29040" windowHeight="15990" tabRatio="518" firstSheet="1" activeTab="1" xr2:uid="{00000000-000D-0000-FFFF-FFFF00000000}"/>
  </bookViews>
  <sheets>
    <sheet name="Gesamtwertung" sheetId="3" r:id="rId1"/>
    <sheet name="Wertung OPL Gebäude " sheetId="2" r:id="rId2"/>
    <sheet name="Wertung OPL FA" sheetId="1" r:id="rId3"/>
  </sheets>
  <definedNames>
    <definedName name="_xlnm.Print_Titles" localSheetId="2">'Wertung OPL FA'!$1:$4</definedName>
    <definedName name="_xlnm.Print_Titles" localSheetId="1">'Wertung OPL Gebäude '!$1:$7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1" i="2" l="1"/>
  <c r="F28" i="2"/>
  <c r="E33" i="2" s="1"/>
  <c r="F17" i="2"/>
  <c r="F16" i="2"/>
  <c r="F15" i="2"/>
  <c r="F14" i="2"/>
  <c r="F13" i="2"/>
  <c r="F12" i="2"/>
  <c r="D17" i="2" l="1"/>
  <c r="D16" i="2"/>
  <c r="D15" i="2"/>
  <c r="D14" i="2"/>
  <c r="D13" i="2"/>
  <c r="D12" i="2"/>
  <c r="D18" i="2" l="1"/>
  <c r="F18" i="2" l="1"/>
  <c r="F19" i="2" l="1"/>
  <c r="F20" i="2" s="1"/>
  <c r="F42" i="2" s="1"/>
  <c r="F43" i="2" l="1"/>
  <c r="F44" i="2" s="1"/>
  <c r="F45" i="2" l="1"/>
  <c r="F46" i="2" s="1"/>
  <c r="E47" i="2" l="1"/>
  <c r="L6" i="3"/>
  <c r="F6" i="3"/>
  <c r="J6" i="3"/>
  <c r="B6" i="3"/>
  <c r="H6" i="3"/>
  <c r="D6" i="3"/>
  <c r="J23" i="1"/>
  <c r="D16" i="1"/>
  <c r="D15" i="1"/>
  <c r="D14" i="1"/>
  <c r="D12" i="1"/>
  <c r="D11" i="1"/>
  <c r="D10" i="1"/>
  <c r="D9" i="1"/>
  <c r="N26" i="1" l="1"/>
  <c r="N23" i="1"/>
  <c r="L26" i="1"/>
  <c r="L23" i="1"/>
  <c r="J26" i="1"/>
  <c r="H26" i="1"/>
  <c r="H23" i="1"/>
  <c r="P26" i="1"/>
  <c r="P23" i="1"/>
  <c r="F23" i="1" l="1"/>
  <c r="F26" i="1"/>
  <c r="F15" i="1" l="1"/>
  <c r="P15" i="1"/>
  <c r="N15" i="1"/>
  <c r="L15" i="1"/>
  <c r="J15" i="1"/>
  <c r="H15" i="1"/>
  <c r="D17" i="1"/>
  <c r="D13" i="1"/>
  <c r="F16" i="1" l="1"/>
  <c r="N16" i="1"/>
  <c r="L16" i="1"/>
  <c r="J16" i="1"/>
  <c r="H16" i="1"/>
  <c r="P16" i="1"/>
  <c r="F12" i="1"/>
  <c r="N12" i="1"/>
  <c r="L12" i="1"/>
  <c r="J12" i="1"/>
  <c r="H12" i="1"/>
  <c r="P12" i="1"/>
  <c r="F9" i="1"/>
  <c r="P9" i="1"/>
  <c r="N9" i="1"/>
  <c r="L9" i="1"/>
  <c r="J9" i="1"/>
  <c r="H9" i="1"/>
  <c r="F11" i="1"/>
  <c r="P11" i="1"/>
  <c r="N11" i="1"/>
  <c r="L11" i="1"/>
  <c r="J11" i="1"/>
  <c r="H11" i="1"/>
  <c r="F17" i="1"/>
  <c r="P17" i="1"/>
  <c r="N17" i="1"/>
  <c r="L17" i="1"/>
  <c r="J17" i="1"/>
  <c r="H17" i="1"/>
  <c r="F13" i="1"/>
  <c r="P13" i="1"/>
  <c r="N13" i="1"/>
  <c r="L13" i="1"/>
  <c r="J13" i="1"/>
  <c r="H13" i="1"/>
  <c r="F10" i="1"/>
  <c r="L10" i="1"/>
  <c r="N10" i="1"/>
  <c r="J10" i="1"/>
  <c r="H10" i="1"/>
  <c r="P10" i="1"/>
  <c r="F14" i="1"/>
  <c r="N14" i="1"/>
  <c r="J14" i="1"/>
  <c r="L14" i="1"/>
  <c r="H14" i="1"/>
  <c r="P14" i="1"/>
  <c r="D18" i="1"/>
  <c r="F18" i="1" l="1"/>
  <c r="F19" i="1" s="1"/>
  <c r="H18" i="1"/>
  <c r="H19" i="1" s="1"/>
  <c r="H20" i="1" s="1"/>
  <c r="P18" i="1"/>
  <c r="L18" i="1"/>
  <c r="N18" i="1"/>
  <c r="J18" i="1"/>
  <c r="J19" i="1" s="1"/>
  <c r="J20" i="1" s="1"/>
  <c r="J33" i="1" s="1"/>
  <c r="H33" i="1" l="1"/>
  <c r="H34" i="1" s="1"/>
  <c r="H35" i="1" s="1"/>
  <c r="H36" i="1" s="1"/>
  <c r="H37" i="1" s="1"/>
  <c r="F20" i="1"/>
  <c r="F33" i="1" s="1"/>
  <c r="N19" i="1"/>
  <c r="N20" i="1" s="1"/>
  <c r="L19" i="1"/>
  <c r="L20" i="1" s="1"/>
  <c r="P19" i="1"/>
  <c r="P20" i="1" s="1"/>
  <c r="J34" i="1"/>
  <c r="J35" i="1" s="1"/>
  <c r="J36" i="1" s="1"/>
  <c r="J37" i="1" s="1"/>
  <c r="G38" i="1" l="1"/>
  <c r="B10" i="3"/>
  <c r="B14" i="3" s="1"/>
  <c r="I38" i="1"/>
  <c r="H10" i="3"/>
  <c r="H14" i="3" s="1"/>
  <c r="P33" i="1"/>
  <c r="P34" i="1" s="1"/>
  <c r="P35" i="1" s="1"/>
  <c r="P36" i="1" s="1"/>
  <c r="P37" i="1" s="1"/>
  <c r="L10" i="3" s="1"/>
  <c r="L14" i="3" s="1"/>
  <c r="N33" i="1"/>
  <c r="N34" i="1" s="1"/>
  <c r="N35" i="1" s="1"/>
  <c r="N36" i="1" s="1"/>
  <c r="N37" i="1" s="1"/>
  <c r="J10" i="3" s="1"/>
  <c r="J14" i="3" s="1"/>
  <c r="L33" i="1"/>
  <c r="L34" i="1" s="1"/>
  <c r="L35" i="1" s="1"/>
  <c r="L36" i="1" s="1"/>
  <c r="L37" i="1" s="1"/>
  <c r="F34" i="1"/>
  <c r="F35" i="1" s="1"/>
  <c r="B15" i="3" l="1"/>
  <c r="H15" i="3"/>
  <c r="J15" i="3"/>
  <c r="L15" i="3"/>
  <c r="K38" i="1"/>
  <c r="D10" i="3"/>
  <c r="D14" i="3" s="1"/>
  <c r="D15" i="3" s="1"/>
  <c r="F36" i="1"/>
  <c r="F37" i="1" s="1"/>
  <c r="E38" i="1" l="1"/>
  <c r="F10" i="3"/>
  <c r="F14" i="3" s="1"/>
  <c r="F15" i="3" s="1"/>
</calcChain>
</file>

<file path=xl/sharedStrings.xml><?xml version="1.0" encoding="utf-8"?>
<sst xmlns="http://schemas.openxmlformats.org/spreadsheetml/2006/main" count="244" uniqueCount="149">
  <si>
    <t>Leistungsbild</t>
  </si>
  <si>
    <t>Honorarsumme</t>
  </si>
  <si>
    <t>Basis-Honorar</t>
  </si>
  <si>
    <t>Umsatzsteuer</t>
  </si>
  <si>
    <t>Faktor</t>
  </si>
  <si>
    <t>Netto</t>
  </si>
  <si>
    <t>Brutto</t>
  </si>
  <si>
    <t xml:space="preserve">Gesamthonorar inkl. Nebenkosten </t>
  </si>
  <si>
    <t>lfd. Nr.</t>
  </si>
  <si>
    <t>Nebenkosten</t>
  </si>
  <si>
    <t>A.1.</t>
  </si>
  <si>
    <t>A.2.</t>
  </si>
  <si>
    <t>B.1.</t>
  </si>
  <si>
    <t>B.2.</t>
  </si>
  <si>
    <t>C.1.</t>
  </si>
  <si>
    <t>C.2.</t>
  </si>
  <si>
    <t>A.</t>
  </si>
  <si>
    <t>B.</t>
  </si>
  <si>
    <t>C.</t>
  </si>
  <si>
    <t>B.3.</t>
  </si>
  <si>
    <t>Stundensätze gemäß Vertrag §7 (9)</t>
  </si>
  <si>
    <t>C.3.</t>
  </si>
  <si>
    <t>C.4.</t>
  </si>
  <si>
    <t>C.5.</t>
  </si>
  <si>
    <t>D.</t>
  </si>
  <si>
    <t>Summe Honorare weitere Leistungen:</t>
  </si>
  <si>
    <t>den Mitarbeiter / Dipl.Ing.  (Architekten / Ingenieure)</t>
  </si>
  <si>
    <t>davon Leistungsphase 9   (  2 %)</t>
  </si>
  <si>
    <t>davon Leistungsphase 5   (25 %)</t>
  </si>
  <si>
    <t xml:space="preserve">Zusammenfassung </t>
  </si>
  <si>
    <t>Umbauzuschlag</t>
  </si>
  <si>
    <t>A.3.</t>
  </si>
  <si>
    <t>Summe Honorare Besondere Leistungen:</t>
  </si>
  <si>
    <t>Pauschalfestpreis:</t>
  </si>
  <si>
    <t>Technische Zeichner und sonstige Mitarbeiter</t>
  </si>
  <si>
    <t xml:space="preserve">Anmerkungen </t>
  </si>
  <si>
    <t>Honorar Besond. Leistungen gem. Vertrag §3(2.3):</t>
  </si>
  <si>
    <t xml:space="preserve">den AN (Geschäftsführung / Gesamtprojektleitung) </t>
  </si>
  <si>
    <t>C.6.</t>
  </si>
  <si>
    <t>Punktbewertung</t>
  </si>
  <si>
    <t>IPROconsult GmbH
Dresden</t>
  </si>
  <si>
    <t>Stundensatz:</t>
  </si>
  <si>
    <t>Stundensatz in Euro netto für:</t>
  </si>
  <si>
    <t xml:space="preserve">Honorar Weitere Leist. gem. Vertrag § 3 (2.5): </t>
  </si>
  <si>
    <t>Gemeinschaftsschule und Sporthalle, Martin-Herrmann-Straße 1, 04249 Leipzig,
Modernisierung und Erweiterung: Vergabe der Objektplanung Freianlagen
Vergleich der Honorarangebote</t>
  </si>
  <si>
    <t>Objektplanung Freianlagen</t>
  </si>
  <si>
    <t xml:space="preserve">Objektplanung Freianlage </t>
  </si>
  <si>
    <r>
      <t xml:space="preserve">Honorar Grundleistungen </t>
    </r>
    <r>
      <rPr>
        <sz val="8"/>
        <rFont val="Arial"/>
        <family val="2"/>
      </rPr>
      <t>(Basissatz, HZ IV, AK: 1.467.226,89 Euro netto)</t>
    </r>
  </si>
  <si>
    <t>davon Leistungsphase 1   (  3 %)</t>
  </si>
  <si>
    <t>davon Leistungsphase 2   (10 %)</t>
  </si>
  <si>
    <t>davon Leistungsphase 3   (16 %)</t>
  </si>
  <si>
    <t>davon Leistungsphase 4   (  4 %)</t>
  </si>
  <si>
    <t>davon Leistungsphase 6   (  7 %)</t>
  </si>
  <si>
    <t>davon Leistungsphase 7   (  3 %)</t>
  </si>
  <si>
    <t>davon Leistungsphase 8   (30 %)</t>
  </si>
  <si>
    <t>Summe Grundleistung FA</t>
  </si>
  <si>
    <t>Summe Grundleistungen FA inkl. UZ</t>
  </si>
  <si>
    <t>LP 4 - Überflutungsnachweis</t>
  </si>
  <si>
    <t>Koordinierte Leitungsplanung - Bestand+Neuanlage</t>
  </si>
  <si>
    <t>Gesamthonorar ohne Nebenkosten (A.1.-A.3.)</t>
  </si>
  <si>
    <t>Einenkel Landschaftsarchitektur GmbH Leipzig</t>
  </si>
  <si>
    <r>
      <t xml:space="preserve">Anmerkung Bieter:
</t>
    </r>
    <r>
      <rPr>
        <sz val="10"/>
        <color rgb="FF0070C0"/>
        <rFont val="Arial"/>
        <family val="2"/>
      </rPr>
      <t xml:space="preserve">Koordinierte Leitungsplanung bezieht sich auf die LP 3-5 sowie Revisionsplan LP 8. Inhaltlich versteht sich diese Pos. so, dass durch die Fachplaner die jeweiligen Planungen übergegeben, durch uns in den Plan übernomen und auf Kollision geprüft werden... In der LP 8 ist lediglich die Erstellung des Revisionsplanes Teil des Angebotes...  
</t>
    </r>
    <r>
      <rPr>
        <b/>
        <sz val="10"/>
        <rFont val="Arial"/>
        <family val="2"/>
      </rPr>
      <t>Die o.g. Punkte werden in der Verhandlung geklärt.</t>
    </r>
  </si>
  <si>
    <t>studio polymorph
 Bernard &amp; Waszczuk  Berlin</t>
  </si>
  <si>
    <r>
      <t xml:space="preserve">Anmerkung Bieter zum Vertrag:
</t>
    </r>
    <r>
      <rPr>
        <sz val="10"/>
        <color rgb="FF0070C0"/>
        <rFont val="Arial"/>
        <family val="2"/>
      </rPr>
      <t>- §2 (1):Warum wird nicht die aktuelle Fassung der DIN 276 vereinbart?
- §8 Deckungssumme der Berufshaftpflicht-versicherung: "Das scheint zu hoch. Id.R. ist Personenschäden höher als sonstige Schäden. Verweis auf RBBau.</t>
    </r>
    <r>
      <rPr>
        <sz val="10"/>
        <rFont val="Arial"/>
        <family val="2"/>
      </rPr>
      <t xml:space="preserve">
</t>
    </r>
    <r>
      <rPr>
        <b/>
        <sz val="10"/>
        <rFont val="Arial"/>
        <family val="2"/>
      </rPr>
      <t>Die o.g. Punkte werden in der Verhandlung geklärt.</t>
    </r>
  </si>
  <si>
    <t>GFSL Gruen für Stadt + Leben LA eG Leipzig</t>
  </si>
  <si>
    <r>
      <t xml:space="preserve">Anmerkung Bieter:
</t>
    </r>
    <r>
      <rPr>
        <sz val="10"/>
        <color rgb="FF0070C0"/>
        <rFont val="Arial"/>
        <family val="2"/>
      </rPr>
      <t>Erläuterungen zur Kalkulation Besondere Leistungen OPL FA:
Zeile A.2. BL LP 4 - Überflutungsnachweis: Kalkulation 40 h x 89,00 € = 3560 € (netto)
Zeile A.3. BL Koordinierte Leitungsplanung: Kalkulation 80 h x 89,00 € = 7120 € (netto) - Leistung umfasst Koordinierte Leitungsplanung
Projektumfang bis einschl. LP 4</t>
    </r>
    <r>
      <rPr>
        <sz val="10"/>
        <rFont val="Arial"/>
        <family val="2"/>
      </rPr>
      <t xml:space="preserve">.
</t>
    </r>
    <r>
      <rPr>
        <b/>
        <sz val="10"/>
        <rFont val="Arial"/>
        <family val="2"/>
      </rPr>
      <t>Die o.g. Punkte werden in der Verhandlung geklärt.</t>
    </r>
  </si>
  <si>
    <t>Spiel Raum Planung
A. Brüggemann
Leipzig</t>
  </si>
  <si>
    <t>EVERGREEN Landschaftsarchitekten  Dresden</t>
  </si>
  <si>
    <r>
      <t xml:space="preserve">Anmerkung Bieter:
</t>
    </r>
    <r>
      <rPr>
        <sz val="10"/>
        <color rgb="FF0070C0"/>
        <rFont val="Arial"/>
        <family val="2"/>
      </rPr>
      <t xml:space="preserve">keine
</t>
    </r>
    <r>
      <rPr>
        <b/>
        <sz val="10"/>
        <rFont val="Arial"/>
        <family val="2"/>
      </rPr>
      <t xml:space="preserve">
Der Std.-Satz für "Technische Zeichner und sonstige MA" liegt unter den gesetzlichen Vorgaben. Aufklärung in der Verhandlung notwendig.</t>
    </r>
  </si>
  <si>
    <r>
      <t xml:space="preserve">Anmerkung Bieter:
</t>
    </r>
    <r>
      <rPr>
        <sz val="10"/>
        <color rgb="FF0070C0"/>
        <rFont val="Arial"/>
        <family val="2"/>
      </rPr>
      <t>A.3. beinhaltet die koordinierten Leitungspläne Bestand und Neuanlage nach Umbau (keine Planungsleistungen für IBW nach HOAI)</t>
    </r>
  </si>
  <si>
    <r>
      <t xml:space="preserve">Anmerkung Bieter:
</t>
    </r>
    <r>
      <rPr>
        <sz val="10"/>
        <color rgb="FF0070C0"/>
        <rFont val="Arial"/>
        <family val="2"/>
      </rPr>
      <t>keine</t>
    </r>
    <r>
      <rPr>
        <sz val="10"/>
        <rFont val="Arial"/>
        <family val="2"/>
      </rPr>
      <t xml:space="preserve">
Mit dem Anschreiben werden "alle im Vertrag genannten Vorgaben, Anlagen und Termine"   vom Bieter bestätigt. Vertrag selbst lag nicht dem Angebot bei.</t>
    </r>
  </si>
  <si>
    <t>BG Isfort Architekten / ADA SP Architekten Dresden</t>
  </si>
  <si>
    <t>BG KKS Archit.+Ing./ Schubert + Horst Architekten Dresden</t>
  </si>
  <si>
    <t>BG Woltereck Fitzner / Rattey Schade 
 Leipzig</t>
  </si>
  <si>
    <t>Eßmann, Gärtner, Nieper Architekten GbR Leipzig</t>
  </si>
  <si>
    <t>Gruber+Popp Architekt:innen BDA
Berlin</t>
  </si>
  <si>
    <t>Objektplanung Gebäude</t>
  </si>
  <si>
    <t>davon Leistungsphase 4   (  3 %)</t>
  </si>
  <si>
    <t>davon Leistungsphase 6   (10 %)</t>
  </si>
  <si>
    <t>davon Leistungsphase 7   (  4 %)</t>
  </si>
  <si>
    <t>davon Leistungsphase 8   (32 %)</t>
  </si>
  <si>
    <t>Summe Grundleistung Gebäude</t>
  </si>
  <si>
    <t>Summe Grundleistungen Gebäude inkl. UZ</t>
  </si>
  <si>
    <t>OPL Gebäude</t>
  </si>
  <si>
    <t>Bieter</t>
  </si>
  <si>
    <t>Honorar</t>
  </si>
  <si>
    <t>OPL Freianlagen</t>
  </si>
  <si>
    <t>Bewertung Preis</t>
  </si>
  <si>
    <t>Bewertung Bietergemeinschaft</t>
  </si>
  <si>
    <t>Gesamthonorar</t>
  </si>
  <si>
    <t>Bieter / Bietergemeinschaft</t>
  </si>
  <si>
    <t>Gruber+Popp BDA
studio polymorph
 Bernard &amp; Waszczuk  Berlin</t>
  </si>
  <si>
    <t>Woltereck Fitzner / Rattey Schade / GFSL Gruen für Stadt + Leben LA eG Leipzig</t>
  </si>
  <si>
    <t>KKS Archit.+Ing./ Schubert + Horst Architekten / EVERGREEN LA  
Dresden</t>
  </si>
  <si>
    <t>EGN Architekten GbR  / Spiel Raum Planung 
A. Brüggemann 
Leipzig</t>
  </si>
  <si>
    <t>IPROconsult GmbH
Dresden</t>
  </si>
  <si>
    <t>Gemeinschaftsschule und Sporthalle, Martin-Herrmann-Straße 1, 04249 Leipzig,
Modernisierung und Erweiterung: Vergabe der Objektplanung Gebäude und Freianlagen: 
Vergleich der Honorarangebote - Punktbewertung</t>
  </si>
  <si>
    <t>Isfort Architekten / ADA SP Architekten Dresden / Einenkel LA
Leipzig</t>
  </si>
  <si>
    <t>Klärende Punkte in Vergabeverhandlung</t>
  </si>
  <si>
    <t>Laufzeit für Projektplattform</t>
  </si>
  <si>
    <t>vorerst keine</t>
  </si>
  <si>
    <t>Honorar für Planung Ausstattung</t>
  </si>
  <si>
    <t xml:space="preserve">Konditionen Plattform und Anmerkungen im Vertrag zu §3 (2.3), §6.1 und §9.2 </t>
  </si>
  <si>
    <t>zur OPL Gebäude:</t>
  </si>
  <si>
    <t>zur OPL Freianlagen:</t>
  </si>
  <si>
    <t>Umfang Leistungen zu Koordinierte Leitungsplanung</t>
  </si>
  <si>
    <t>Umfang Leistungen zu Koordinierte Leitungsplanung und Umgang mit Kalkulation</t>
  </si>
  <si>
    <t>Std.-Satz für "Technische Zeichner und sonstige MA"</t>
  </si>
  <si>
    <t>Anmerkung zum Vertrag</t>
  </si>
  <si>
    <r>
      <t>Honorarerstangebote OPL FA</t>
    </r>
    <r>
      <rPr>
        <b/>
        <sz val="8"/>
        <rFont val="Arial"/>
        <family val="2"/>
      </rPr>
      <t xml:space="preserve">
</t>
    </r>
    <r>
      <rPr>
        <sz val="8"/>
        <rFont val="Arial"/>
        <family val="2"/>
      </rPr>
      <t>(Stand 20.11.2023)</t>
    </r>
  </si>
  <si>
    <r>
      <t>Honorarerstangebote</t>
    </r>
    <r>
      <rPr>
        <b/>
        <sz val="8"/>
        <rFont val="Arial"/>
        <family val="2"/>
      </rPr>
      <t xml:space="preserve">
</t>
    </r>
    <r>
      <rPr>
        <sz val="8"/>
        <rFont val="Arial"/>
        <family val="2"/>
      </rPr>
      <t>(Stand 27.11.2023)</t>
    </r>
  </si>
  <si>
    <r>
      <t xml:space="preserve">Honorar Grundleistungen </t>
    </r>
    <r>
      <rPr>
        <sz val="8"/>
        <rFont val="Arial"/>
        <family val="2"/>
      </rPr>
      <t>(Basissatz, HZ IV, AK: 2.694.768,00 Euro netto, Basishonorar: 346.799,61 Euro)</t>
    </r>
  </si>
  <si>
    <t>Angebot</t>
  </si>
  <si>
    <t xml:space="preserve">Honorar Grundleistungen gemäß 7.2.4 Vertrag </t>
  </si>
  <si>
    <t>Stundensätze gemäß 7.4 Vertrag</t>
  </si>
  <si>
    <t xml:space="preserve">Honorar besondere Leist. gem. 7.3 / Anlage 5 </t>
  </si>
  <si>
    <t>den Auftragnehmer und Partner</t>
  </si>
  <si>
    <t xml:space="preserve">den Mitarbeiter </t>
  </si>
  <si>
    <t>Nebenkosten gemäß 7.5.1 Vertrag</t>
  </si>
  <si>
    <t>Sonderreglung für anrechenbare Kosten gemäß 9.5 Vertrag</t>
  </si>
  <si>
    <t>Die Kosten für Unit-Dose-Automat / Kommissionierautomat sind im Verhältnis zu den gesamten Kosten außergewöhnlich hoch. Diese Kosten werden angerechnet nur mit einem Anteil von:</t>
  </si>
  <si>
    <t>Gesamthonorar ohne Nebenkosten (A.1.+A.2.)</t>
  </si>
  <si>
    <t>D.1.</t>
  </si>
  <si>
    <t>D.2.</t>
  </si>
  <si>
    <t>D.3.</t>
  </si>
  <si>
    <t>D.4.</t>
  </si>
  <si>
    <t>D.5.</t>
  </si>
  <si>
    <t>D.6.</t>
  </si>
  <si>
    <t>E.</t>
  </si>
  <si>
    <t>Finales Honorarangebot des Büros  (Angabe Name+Adresse):</t>
  </si>
  <si>
    <r>
      <rPr>
        <u/>
        <sz val="10"/>
        <rFont val="Arial"/>
        <family val="2"/>
      </rPr>
      <t>Grundlagen finales Honorarangebot:</t>
    </r>
    <r>
      <rPr>
        <sz val="10"/>
        <rFont val="Arial"/>
        <family val="2"/>
      </rPr>
      <t xml:space="preserve"> 
siehe Vertragsentwurf und Projektbeschreibung des AG, evtl. Bieterinformationen, Protokoll Vergabeverhandlung        
                                                </t>
    </r>
  </si>
  <si>
    <t>Achtung:   Die hellblau hinterlegten Felder sind zwingend auszufüllen!</t>
  </si>
  <si>
    <t xml:space="preserve">Ersatzneubau Zentralapotheke Glauchau
Los 1 – Vergabe der Objektplanung Gebäude </t>
  </si>
  <si>
    <t>Anmerkungen / Unterschrift</t>
  </si>
  <si>
    <t>Nebenangebote mit Auswirkung auf die Planung: Abrechnung nach Zeitaufwand / Hier Angabe mittleren Stundensatz (Die Leistung geht mit 10 Std. ins Angebot ein.)</t>
  </si>
  <si>
    <t>Überwachung Mangelbeseitigung [5 Jahre]: Abrechnung nach Zeitaufwand / Hier Angabe mittleren Stundensatz (Die Leistung geht mit 10 Std. ins Angebot ein.)</t>
  </si>
  <si>
    <t>Gesamtpreis</t>
  </si>
  <si>
    <t>Einzelpreis</t>
  </si>
  <si>
    <t>Einarbeitung in vorhandene Planungsunterlagen, pauschal</t>
  </si>
  <si>
    <t>Untersuchung Gründungsvariante, pauschal</t>
  </si>
  <si>
    <t>Untersuchung ebenerdige Anlieferung, pauschal</t>
  </si>
  <si>
    <t>Überarbeitung der Vor- und Entwurfsplanung, pauschal</t>
  </si>
  <si>
    <t>Prüfen Pläne Dritter, pauschal</t>
  </si>
  <si>
    <t>Wandansichten, pauschal</t>
  </si>
  <si>
    <t>-</t>
  </si>
  <si>
    <t>Erstellung Raumbuch, pauschal</t>
  </si>
  <si>
    <t>Fortschreiben Ausführungspläne bis zum Bestand, pauschal</t>
  </si>
  <si>
    <t>Mitwirkung Erstellung Verwendungsnachweis, pauschal</t>
  </si>
  <si>
    <r>
      <t>Honorardatenblatt</t>
    </r>
    <r>
      <rPr>
        <b/>
        <sz val="8"/>
        <rFont val="Arial"/>
        <family val="2"/>
      </rPr>
      <t xml:space="preserve">
</t>
    </r>
    <r>
      <rPr>
        <sz val="8"/>
        <rFont val="Arial"/>
        <family val="2"/>
      </rPr>
      <t>(Stand 16.05.2024)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</si>
</sst>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 &quot;€&quot;"/>
    <numFmt numFmtId="165" formatCode="#,##0.00\ &quot;€ / Std.&quot;"/>
    <numFmt numFmtId="166" formatCode="#,##0.00\ &quot;Punkte&quot;"/>
  </numFmts>
  <fonts count="14" x14ac:knownFonts="1">
    <font>
      <sz val="10"/>
      <name val="Arial"/>
    </font>
    <font>
      <sz val="10"/>
      <name val="Arial"/>
      <family val="2"/>
    </font>
    <font>
      <b/>
      <sz val="10"/>
      <name val="Arial"/>
      <family val="2"/>
    </font>
    <font>
      <sz val="11"/>
      <name val="Arial"/>
      <family val="2"/>
    </font>
    <font>
      <sz val="10"/>
      <name val="Arial"/>
      <family val="2"/>
    </font>
    <font>
      <u/>
      <sz val="10"/>
      <name val="Arial"/>
      <family val="2"/>
    </font>
    <font>
      <b/>
      <sz val="12"/>
      <name val="Arial"/>
      <family val="2"/>
    </font>
    <font>
      <b/>
      <sz val="14"/>
      <name val="Arial"/>
      <family val="2"/>
    </font>
    <font>
      <sz val="14"/>
      <name val="Arial"/>
      <family val="2"/>
    </font>
    <font>
      <sz val="10"/>
      <name val="Arial"/>
      <family val="2"/>
    </font>
    <font>
      <sz val="8"/>
      <name val="Arial"/>
      <family val="2"/>
    </font>
    <font>
      <b/>
      <sz val="8"/>
      <name val="Arial"/>
      <family val="2"/>
    </font>
    <font>
      <sz val="10"/>
      <color rgb="FF0070C0"/>
      <name val="Arial"/>
      <family val="2"/>
    </font>
    <font>
      <b/>
      <sz val="11"/>
      <name val="Arial"/>
      <family val="2"/>
    </font>
  </fonts>
  <fills count="6">
    <fill>
      <patternFill patternType="none"/>
    </fill>
    <fill>
      <patternFill patternType="gray125"/>
    </fill>
    <fill>
      <patternFill patternType="solid">
        <fgColor rgb="FF92D050"/>
        <bgColor indexed="64"/>
      </patternFill>
    </fill>
    <fill>
      <patternFill patternType="solid">
        <fgColor theme="8" tint="0.79998168889431442"/>
        <bgColor indexed="64"/>
      </patternFill>
    </fill>
    <fill>
      <patternFill patternType="solid">
        <fgColor rgb="FFFFC000"/>
        <bgColor indexed="64"/>
      </patternFill>
    </fill>
    <fill>
      <patternFill patternType="solid">
        <fgColor rgb="FFFFFF00"/>
        <bgColor indexed="64"/>
      </patternFill>
    </fill>
  </fills>
  <borders count="45">
    <border>
      <left/>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thin">
        <color indexed="64"/>
      </left>
      <right/>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thin">
        <color indexed="64"/>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xf numFmtId="9" fontId="1" fillId="0" borderId="0" applyFont="0" applyFill="0" applyBorder="0" applyAlignment="0" applyProtection="0"/>
    <xf numFmtId="9" fontId="9" fillId="0" borderId="0" applyFont="0" applyFill="0" applyBorder="0" applyAlignment="0" applyProtection="0"/>
  </cellStyleXfs>
  <cellXfs count="184">
    <xf numFmtId="0" fontId="0" fillId="0" borderId="0" xfId="0"/>
    <xf numFmtId="164" fontId="2" fillId="0" borderId="17" xfId="0" applyNumberFormat="1" applyFont="1" applyBorder="1" applyAlignment="1">
      <alignment vertical="center"/>
    </xf>
    <xf numFmtId="0" fontId="1" fillId="0" borderId="0" xfId="0" applyFont="1" applyAlignment="1">
      <alignment vertical="center"/>
    </xf>
    <xf numFmtId="0" fontId="8" fillId="0" borderId="0" xfId="0" applyFont="1"/>
    <xf numFmtId="0" fontId="3" fillId="0" borderId="0" xfId="0" applyFont="1" applyAlignment="1">
      <alignment vertical="top"/>
    </xf>
    <xf numFmtId="0" fontId="5" fillId="0" borderId="0" xfId="0" applyFont="1" applyAlignment="1">
      <alignment vertical="top"/>
    </xf>
    <xf numFmtId="0" fontId="1" fillId="0" borderId="0" xfId="0" applyFont="1" applyAlignment="1">
      <alignment horizontal="center"/>
    </xf>
    <xf numFmtId="0" fontId="1" fillId="0" borderId="0" xfId="0" applyFont="1"/>
    <xf numFmtId="0" fontId="4" fillId="0" borderId="0" xfId="0" applyFont="1"/>
    <xf numFmtId="164" fontId="1" fillId="0" borderId="9" xfId="0" applyNumberFormat="1" applyFont="1" applyBorder="1" applyAlignment="1">
      <alignment vertical="center"/>
    </xf>
    <xf numFmtId="164" fontId="1" fillId="0" borderId="16" xfId="0" applyNumberFormat="1" applyFont="1" applyBorder="1" applyAlignment="1">
      <alignment vertical="center"/>
    </xf>
    <xf numFmtId="164" fontId="1" fillId="3" borderId="17" xfId="0" applyNumberFormat="1" applyFont="1" applyFill="1" applyBorder="1" applyAlignment="1" applyProtection="1">
      <alignment vertical="center"/>
      <protection locked="0"/>
    </xf>
    <xf numFmtId="0" fontId="2" fillId="0" borderId="0" xfId="0" applyFont="1" applyAlignment="1">
      <alignment vertical="center"/>
    </xf>
    <xf numFmtId="164" fontId="2" fillId="0" borderId="14" xfId="0" applyNumberFormat="1" applyFont="1" applyBorder="1" applyAlignment="1">
      <alignment vertical="center"/>
    </xf>
    <xf numFmtId="164" fontId="2" fillId="0" borderId="19" xfId="0" applyNumberFormat="1" applyFont="1" applyBorder="1" applyAlignment="1">
      <alignment vertical="center"/>
    </xf>
    <xf numFmtId="164" fontId="1" fillId="0" borderId="19" xfId="0" applyNumberFormat="1" applyFont="1" applyBorder="1" applyAlignment="1">
      <alignment vertical="center"/>
    </xf>
    <xf numFmtId="0" fontId="2" fillId="0" borderId="0" xfId="0" applyFont="1" applyAlignment="1">
      <alignment horizontal="center" vertical="top"/>
    </xf>
    <xf numFmtId="49" fontId="1" fillId="0" borderId="2" xfId="0" applyNumberFormat="1" applyFont="1" applyBorder="1" applyAlignment="1">
      <alignment horizontal="center" vertical="center" wrapText="1"/>
    </xf>
    <xf numFmtId="16" fontId="1" fillId="0" borderId="4" xfId="0" applyNumberFormat="1" applyFont="1" applyBorder="1" applyAlignment="1">
      <alignment horizontal="center" vertical="center" wrapText="1"/>
    </xf>
    <xf numFmtId="0" fontId="1" fillId="0" borderId="16" xfId="0" applyFont="1" applyBorder="1" applyAlignment="1">
      <alignment vertical="center" wrapText="1"/>
    </xf>
    <xf numFmtId="16" fontId="1" fillId="0" borderId="5" xfId="0" applyNumberFormat="1" applyFont="1" applyBorder="1" applyAlignment="1">
      <alignment horizontal="center" vertical="center" wrapText="1"/>
    </xf>
    <xf numFmtId="49" fontId="2" fillId="2" borderId="1" xfId="0" applyNumberFormat="1" applyFont="1" applyFill="1" applyBorder="1" applyAlignment="1">
      <alignment horizontal="center" vertical="center" wrapText="1"/>
    </xf>
    <xf numFmtId="16" fontId="2" fillId="0" borderId="11" xfId="0" applyNumberFormat="1" applyFont="1" applyBorder="1" applyAlignment="1">
      <alignment horizontal="center" vertical="center" wrapText="1"/>
    </xf>
    <xf numFmtId="0" fontId="2" fillId="0" borderId="16" xfId="0" applyFont="1" applyBorder="1" applyAlignment="1">
      <alignment vertical="center"/>
    </xf>
    <xf numFmtId="16" fontId="1" fillId="0" borderId="2" xfId="0" applyNumberFormat="1" applyFont="1" applyBorder="1" applyAlignment="1">
      <alignment horizontal="center" vertical="center" wrapText="1"/>
    </xf>
    <xf numFmtId="16" fontId="1" fillId="0" borderId="10" xfId="0" applyNumberFormat="1" applyFont="1" applyBorder="1" applyAlignment="1">
      <alignment horizontal="center" vertical="top" wrapText="1"/>
    </xf>
    <xf numFmtId="16" fontId="1" fillId="0" borderId="11" xfId="0" applyNumberFormat="1" applyFont="1" applyBorder="1" applyAlignment="1">
      <alignment horizontal="center" vertical="center" wrapText="1"/>
    </xf>
    <xf numFmtId="0" fontId="10" fillId="0" borderId="16" xfId="0" applyFont="1" applyBorder="1" applyAlignment="1">
      <alignment horizontal="right" vertical="center" wrapText="1"/>
    </xf>
    <xf numFmtId="0" fontId="6" fillId="0" borderId="0" xfId="0" applyFont="1" applyAlignment="1">
      <alignment horizontal="left" vertical="top" wrapText="1"/>
    </xf>
    <xf numFmtId="0" fontId="1" fillId="0" borderId="24" xfId="0" applyFont="1" applyBorder="1" applyAlignment="1">
      <alignment vertical="center" wrapText="1"/>
    </xf>
    <xf numFmtId="0" fontId="10" fillId="0" borderId="24" xfId="0" applyFont="1" applyBorder="1" applyAlignment="1">
      <alignment horizontal="right" vertical="center" wrapText="1"/>
    </xf>
    <xf numFmtId="0" fontId="2" fillId="0" borderId="25" xfId="0" applyFont="1" applyBorder="1" applyAlignment="1">
      <alignment horizontal="center" vertical="center" wrapText="1"/>
    </xf>
    <xf numFmtId="0" fontId="2" fillId="0" borderId="27" xfId="0" applyFont="1" applyBorder="1" applyAlignment="1">
      <alignment horizontal="center" vertical="center" wrapText="1"/>
    </xf>
    <xf numFmtId="49" fontId="2" fillId="4" borderId="11" xfId="0" applyNumberFormat="1" applyFont="1" applyFill="1" applyBorder="1" applyAlignment="1">
      <alignment horizontal="center" vertical="center" wrapText="1"/>
    </xf>
    <xf numFmtId="0" fontId="2" fillId="4" borderId="25" xfId="0" applyFont="1" applyFill="1" applyBorder="1" applyAlignment="1">
      <alignment vertical="center"/>
    </xf>
    <xf numFmtId="0" fontId="2" fillId="4" borderId="26" xfId="0" applyFont="1" applyFill="1" applyBorder="1" applyAlignment="1">
      <alignment vertical="center"/>
    </xf>
    <xf numFmtId="0" fontId="2" fillId="4" borderId="19" xfId="0" applyFont="1" applyFill="1" applyBorder="1" applyAlignment="1">
      <alignment horizontal="right" vertical="center"/>
    </xf>
    <xf numFmtId="164" fontId="2" fillId="0" borderId="27" xfId="0" applyNumberFormat="1" applyFont="1" applyBorder="1" applyAlignment="1">
      <alignment vertical="center"/>
    </xf>
    <xf numFmtId="49" fontId="2" fillId="4" borderId="1" xfId="0" applyNumberFormat="1" applyFont="1" applyFill="1" applyBorder="1" applyAlignment="1">
      <alignment horizontal="center" vertical="center" wrapText="1"/>
    </xf>
    <xf numFmtId="0" fontId="2" fillId="4" borderId="6" xfId="0" applyFont="1" applyFill="1" applyBorder="1" applyAlignment="1">
      <alignment vertical="center"/>
    </xf>
    <xf numFmtId="0" fontId="2" fillId="4" borderId="12" xfId="0" applyFont="1" applyFill="1" applyBorder="1" applyAlignment="1">
      <alignment vertical="center"/>
    </xf>
    <xf numFmtId="0" fontId="2" fillId="4" borderId="7" xfId="0" applyFont="1" applyFill="1" applyBorder="1" applyAlignment="1">
      <alignment horizontal="right" vertical="center"/>
    </xf>
    <xf numFmtId="0" fontId="1" fillId="5" borderId="28" xfId="0" applyFont="1" applyFill="1" applyBorder="1" applyAlignment="1">
      <alignment vertical="top" wrapText="1"/>
    </xf>
    <xf numFmtId="0" fontId="1" fillId="5" borderId="12" xfId="0" applyFont="1" applyFill="1" applyBorder="1" applyAlignment="1">
      <alignment vertical="top" wrapText="1"/>
    </xf>
    <xf numFmtId="0" fontId="2" fillId="2" borderId="6" xfId="0" applyFont="1" applyFill="1" applyBorder="1" applyAlignment="1">
      <alignment vertical="center"/>
    </xf>
    <xf numFmtId="0" fontId="2" fillId="2" borderId="12" xfId="0" applyFont="1" applyFill="1" applyBorder="1" applyAlignment="1">
      <alignment vertical="center"/>
    </xf>
    <xf numFmtId="0" fontId="2" fillId="2" borderId="7" xfId="0" applyFont="1" applyFill="1" applyBorder="1" applyAlignment="1">
      <alignment vertical="center"/>
    </xf>
    <xf numFmtId="0" fontId="2" fillId="4" borderId="19" xfId="0" applyFont="1" applyFill="1" applyBorder="1" applyAlignment="1">
      <alignment vertical="center"/>
    </xf>
    <xf numFmtId="164" fontId="1" fillId="0" borderId="8" xfId="0" applyNumberFormat="1" applyFont="1" applyBorder="1" applyAlignment="1">
      <alignment vertical="center"/>
    </xf>
    <xf numFmtId="0" fontId="2" fillId="2" borderId="28" xfId="0" applyFont="1" applyFill="1" applyBorder="1" applyAlignment="1">
      <alignment vertical="center"/>
    </xf>
    <xf numFmtId="0" fontId="2" fillId="4" borderId="29" xfId="0" applyFont="1" applyFill="1" applyBorder="1" applyAlignment="1">
      <alignment vertical="center"/>
    </xf>
    <xf numFmtId="0" fontId="2" fillId="0" borderId="29" xfId="0" applyFont="1" applyBorder="1" applyAlignment="1">
      <alignment horizontal="center" vertical="center" wrapText="1"/>
    </xf>
    <xf numFmtId="4" fontId="1" fillId="0" borderId="2" xfId="0" applyNumberFormat="1" applyFont="1" applyBorder="1" applyAlignment="1">
      <alignment horizontal="center" vertical="center" wrapText="1"/>
    </xf>
    <xf numFmtId="4" fontId="1" fillId="3" borderId="2" xfId="0" applyNumberFormat="1" applyFont="1" applyFill="1" applyBorder="1" applyAlignment="1" applyProtection="1">
      <alignment horizontal="center" vertical="center"/>
      <protection locked="0"/>
    </xf>
    <xf numFmtId="4" fontId="2" fillId="0" borderId="2" xfId="0" applyNumberFormat="1" applyFont="1" applyBorder="1" applyAlignment="1">
      <alignment horizontal="center" vertical="center"/>
    </xf>
    <xf numFmtId="10" fontId="1" fillId="3" borderId="10" xfId="0" applyNumberFormat="1" applyFont="1" applyFill="1" applyBorder="1" applyAlignment="1" applyProtection="1">
      <alignment horizontal="center" vertical="center"/>
      <protection locked="0"/>
    </xf>
    <xf numFmtId="0" fontId="0" fillId="0" borderId="21" xfId="0" applyBorder="1" applyAlignment="1">
      <alignment vertical="center"/>
    </xf>
    <xf numFmtId="0" fontId="2" fillId="4" borderId="28" xfId="0" applyFont="1" applyFill="1" applyBorder="1" applyAlignment="1">
      <alignment vertical="center"/>
    </xf>
    <xf numFmtId="0" fontId="1" fillId="0" borderId="2" xfId="0" applyFont="1" applyBorder="1" applyAlignment="1">
      <alignment vertical="center" wrapText="1"/>
    </xf>
    <xf numFmtId="0" fontId="2" fillId="0" borderId="21" xfId="0" applyFont="1" applyBorder="1" applyAlignment="1">
      <alignment vertical="center" wrapText="1"/>
    </xf>
    <xf numFmtId="4" fontId="2" fillId="0" borderId="11" xfId="0" applyNumberFormat="1" applyFont="1" applyBorder="1" applyAlignment="1">
      <alignment horizontal="center" vertical="center"/>
    </xf>
    <xf numFmtId="10" fontId="1" fillId="3" borderId="2" xfId="0" applyNumberFormat="1" applyFont="1" applyFill="1" applyBorder="1" applyAlignment="1" applyProtection="1">
      <alignment horizontal="center" vertical="center"/>
      <protection locked="0"/>
    </xf>
    <xf numFmtId="10" fontId="2" fillId="0" borderId="11" xfId="2" applyNumberFormat="1" applyFont="1" applyFill="1" applyBorder="1" applyAlignment="1" applyProtection="1">
      <alignment horizontal="center" vertical="center"/>
    </xf>
    <xf numFmtId="0" fontId="4" fillId="0" borderId="13" xfId="0" applyFont="1" applyBorder="1" applyAlignment="1" applyProtection="1">
      <alignment vertical="top" wrapText="1"/>
      <protection locked="0"/>
    </xf>
    <xf numFmtId="0" fontId="2" fillId="0" borderId="31" xfId="0" applyFont="1" applyBorder="1" applyAlignment="1">
      <alignment horizontal="left" vertical="center" wrapText="1"/>
    </xf>
    <xf numFmtId="0" fontId="2" fillId="0" borderId="0" xfId="0" applyFont="1" applyAlignment="1">
      <alignment horizontal="left" vertical="center" wrapText="1"/>
    </xf>
    <xf numFmtId="0" fontId="2" fillId="0" borderId="32" xfId="0" applyFont="1" applyBorder="1" applyAlignment="1">
      <alignment horizontal="center" vertical="center" wrapText="1"/>
    </xf>
    <xf numFmtId="164" fontId="2" fillId="0" borderId="3" xfId="0" applyNumberFormat="1" applyFont="1" applyBorder="1" applyAlignment="1">
      <alignment vertical="center"/>
    </xf>
    <xf numFmtId="0" fontId="0" fillId="0" borderId="0" xfId="0" applyAlignment="1">
      <alignment vertical="center"/>
    </xf>
    <xf numFmtId="0" fontId="0" fillId="0" borderId="24" xfId="0" applyBorder="1"/>
    <xf numFmtId="0" fontId="0" fillId="5" borderId="2" xfId="0" applyFill="1" applyBorder="1" applyAlignment="1">
      <alignment vertical="center"/>
    </xf>
    <xf numFmtId="0" fontId="0" fillId="0" borderId="2" xfId="0" applyBorder="1" applyAlignment="1">
      <alignment vertical="center"/>
    </xf>
    <xf numFmtId="0" fontId="0" fillId="0" borderId="34" xfId="0" applyBorder="1"/>
    <xf numFmtId="0" fontId="0" fillId="0" borderId="35" xfId="0" applyBorder="1"/>
    <xf numFmtId="0" fontId="13" fillId="5" borderId="2" xfId="0" applyFont="1" applyFill="1" applyBorder="1" applyAlignment="1">
      <alignment vertical="center"/>
    </xf>
    <xf numFmtId="0" fontId="13" fillId="0" borderId="2" xfId="0" applyFont="1" applyBorder="1" applyAlignment="1">
      <alignment horizontal="left" vertical="center" wrapText="1"/>
    </xf>
    <xf numFmtId="0" fontId="13" fillId="0" borderId="2" xfId="0" applyFont="1" applyBorder="1" applyAlignment="1">
      <alignment vertical="center"/>
    </xf>
    <xf numFmtId="0" fontId="0" fillId="0" borderId="32" xfId="0" applyBorder="1"/>
    <xf numFmtId="0" fontId="0" fillId="0" borderId="3" xfId="0" applyBorder="1"/>
    <xf numFmtId="0" fontId="1" fillId="0" borderId="2" xfId="0" applyFont="1" applyBorder="1" applyAlignment="1">
      <alignment vertical="top" wrapText="1"/>
    </xf>
    <xf numFmtId="0" fontId="1" fillId="0" borderId="21" xfId="0" applyFont="1" applyBorder="1" applyAlignment="1">
      <alignment vertical="top" wrapText="1"/>
    </xf>
    <xf numFmtId="0" fontId="1" fillId="0" borderId="23" xfId="0" applyFont="1" applyBorder="1" applyAlignment="1" applyProtection="1">
      <alignment vertical="top" wrapText="1"/>
      <protection locked="0"/>
    </xf>
    <xf numFmtId="16" fontId="1" fillId="0" borderId="21" xfId="0" applyNumberFormat="1" applyFont="1" applyBorder="1" applyAlignment="1">
      <alignment horizontal="center" vertical="center" wrapText="1"/>
    </xf>
    <xf numFmtId="0" fontId="2" fillId="0" borderId="21" xfId="0" applyFont="1" applyBorder="1" applyAlignment="1">
      <alignment horizontal="center" vertical="center" wrapText="1"/>
    </xf>
    <xf numFmtId="16" fontId="1" fillId="0" borderId="5" xfId="0" applyNumberFormat="1" applyFont="1" applyBorder="1" applyAlignment="1">
      <alignment vertical="center" wrapText="1"/>
    </xf>
    <xf numFmtId="1" fontId="1" fillId="0" borderId="2" xfId="0" applyNumberFormat="1" applyFont="1" applyBorder="1" applyAlignment="1">
      <alignment horizontal="center" vertical="center" wrapText="1"/>
    </xf>
    <xf numFmtId="49" fontId="2" fillId="0" borderId="0" xfId="0" applyNumberFormat="1" applyFont="1" applyAlignment="1">
      <alignment horizontal="center" vertical="center" wrapText="1"/>
    </xf>
    <xf numFmtId="0" fontId="1" fillId="0" borderId="0" xfId="0" applyFont="1" applyAlignment="1">
      <alignment vertical="center" wrapText="1"/>
    </xf>
    <xf numFmtId="0" fontId="1" fillId="0" borderId="0" xfId="0" applyFont="1" applyAlignment="1">
      <alignment horizontal="right" vertical="center"/>
    </xf>
    <xf numFmtId="49" fontId="2" fillId="0" borderId="42" xfId="0" applyNumberFormat="1" applyFont="1" applyBorder="1" applyAlignment="1">
      <alignment horizontal="center" vertical="center" wrapText="1"/>
    </xf>
    <xf numFmtId="0" fontId="7" fillId="0" borderId="0" xfId="0" applyFont="1" applyAlignment="1">
      <alignment vertical="top" wrapText="1"/>
    </xf>
    <xf numFmtId="164" fontId="1" fillId="0" borderId="17" xfId="0" applyNumberFormat="1" applyFont="1" applyBorder="1" applyAlignment="1">
      <alignment vertical="center"/>
    </xf>
    <xf numFmtId="0" fontId="2" fillId="4" borderId="16" xfId="0" applyFont="1" applyFill="1" applyBorder="1" applyAlignment="1">
      <alignment vertical="center"/>
    </xf>
    <xf numFmtId="0" fontId="2" fillId="0" borderId="33" xfId="0" applyFont="1" applyBorder="1" applyAlignment="1">
      <alignment horizontal="center" vertical="center" wrapText="1"/>
    </xf>
    <xf numFmtId="4" fontId="1" fillId="0" borderId="33" xfId="0" applyNumberFormat="1" applyFont="1" applyBorder="1" applyAlignment="1">
      <alignment horizontal="center" vertical="center" wrapText="1"/>
    </xf>
    <xf numFmtId="10" fontId="1" fillId="3" borderId="43" xfId="0" applyNumberFormat="1" applyFont="1" applyFill="1" applyBorder="1" applyAlignment="1" applyProtection="1">
      <alignment horizontal="center" vertical="center"/>
      <protection locked="0"/>
    </xf>
    <xf numFmtId="4" fontId="2" fillId="0" borderId="33" xfId="0" applyNumberFormat="1" applyFont="1" applyBorder="1" applyAlignment="1">
      <alignment horizontal="center" vertical="center"/>
    </xf>
    <xf numFmtId="10" fontId="1" fillId="3" borderId="33" xfId="0" applyNumberFormat="1" applyFont="1" applyFill="1" applyBorder="1" applyAlignment="1" applyProtection="1">
      <alignment horizontal="center" vertical="center"/>
      <protection locked="0"/>
    </xf>
    <xf numFmtId="0" fontId="0" fillId="0" borderId="15" xfId="0" applyBorder="1" applyAlignment="1">
      <alignment vertical="center"/>
    </xf>
    <xf numFmtId="0" fontId="2" fillId="4" borderId="33" xfId="0" applyFont="1" applyFill="1" applyBorder="1" applyAlignment="1">
      <alignment vertical="center"/>
    </xf>
    <xf numFmtId="0" fontId="2" fillId="4" borderId="17" xfId="0" applyFont="1" applyFill="1" applyBorder="1" applyAlignment="1">
      <alignment horizontal="right" vertical="center"/>
    </xf>
    <xf numFmtId="10" fontId="2" fillId="0" borderId="44" xfId="1" applyNumberFormat="1" applyFont="1" applyFill="1" applyBorder="1" applyAlignment="1" applyProtection="1">
      <alignment horizontal="center" vertical="center"/>
    </xf>
    <xf numFmtId="164" fontId="1" fillId="3" borderId="17" xfId="0" applyNumberFormat="1" applyFont="1" applyFill="1" applyBorder="1" applyAlignment="1" applyProtection="1">
      <alignment vertical="center" wrapText="1"/>
      <protection locked="0"/>
    </xf>
    <xf numFmtId="165" fontId="1" fillId="3" borderId="33" xfId="0" applyNumberFormat="1" applyFont="1" applyFill="1" applyBorder="1" applyAlignment="1" applyProtection="1">
      <alignment vertical="center" wrapText="1"/>
      <protection locked="0"/>
    </xf>
    <xf numFmtId="164" fontId="0" fillId="0" borderId="36" xfId="0" applyNumberFormat="1" applyBorder="1" applyAlignment="1">
      <alignment horizontal="center" vertical="center"/>
    </xf>
    <xf numFmtId="164" fontId="0" fillId="0" borderId="14" xfId="0" applyNumberFormat="1" applyBorder="1" applyAlignment="1">
      <alignment horizontal="center" vertical="center"/>
    </xf>
    <xf numFmtId="0" fontId="1" fillId="5" borderId="33" xfId="0" applyFont="1" applyFill="1" applyBorder="1" applyAlignment="1" applyProtection="1">
      <alignment horizontal="center" vertical="center" wrapText="1"/>
      <protection locked="0"/>
    </xf>
    <xf numFmtId="0" fontId="1" fillId="0" borderId="36" xfId="0" applyFont="1" applyBorder="1" applyAlignment="1" applyProtection="1">
      <alignment horizontal="center" vertical="top" wrapText="1"/>
      <protection locked="0"/>
    </xf>
    <xf numFmtId="0" fontId="1" fillId="0" borderId="14" xfId="0" applyFont="1" applyBorder="1" applyAlignment="1" applyProtection="1">
      <alignment horizontal="center" vertical="top" wrapText="1"/>
      <protection locked="0"/>
    </xf>
    <xf numFmtId="0" fontId="2" fillId="2" borderId="29" xfId="0" applyFont="1" applyFill="1" applyBorder="1" applyAlignment="1">
      <alignment horizontal="left"/>
    </xf>
    <xf numFmtId="0" fontId="2" fillId="2" borderId="26" xfId="0" applyFont="1" applyFill="1" applyBorder="1" applyAlignment="1">
      <alignment horizontal="left"/>
    </xf>
    <xf numFmtId="0" fontId="2" fillId="2" borderId="19" xfId="0" applyFont="1" applyFill="1" applyBorder="1" applyAlignment="1">
      <alignment horizontal="left"/>
    </xf>
    <xf numFmtId="0" fontId="1" fillId="0" borderId="33" xfId="0" applyFont="1" applyBorder="1" applyAlignment="1" applyProtection="1">
      <alignment horizontal="center" vertical="top" wrapText="1"/>
      <protection locked="0"/>
    </xf>
    <xf numFmtId="0" fontId="1" fillId="0" borderId="17" xfId="0" applyFont="1" applyBorder="1" applyAlignment="1" applyProtection="1">
      <alignment horizontal="center" vertical="top" wrapText="1"/>
      <protection locked="0"/>
    </xf>
    <xf numFmtId="0" fontId="2" fillId="2" borderId="28" xfId="0" applyFont="1" applyFill="1" applyBorder="1" applyAlignment="1">
      <alignment horizontal="left"/>
    </xf>
    <xf numFmtId="0" fontId="2" fillId="2" borderId="12" xfId="0" applyFont="1" applyFill="1" applyBorder="1" applyAlignment="1">
      <alignment horizontal="left"/>
    </xf>
    <xf numFmtId="0" fontId="2" fillId="2" borderId="7" xfId="0" applyFont="1" applyFill="1" applyBorder="1" applyAlignment="1">
      <alignment horizontal="left"/>
    </xf>
    <xf numFmtId="0" fontId="13" fillId="5" borderId="33" xfId="0" applyFont="1" applyFill="1" applyBorder="1" applyAlignment="1" applyProtection="1">
      <alignment horizontal="center" vertical="center" wrapText="1"/>
      <protection locked="0"/>
    </xf>
    <xf numFmtId="0" fontId="13" fillId="5" borderId="17" xfId="0" applyFont="1" applyFill="1" applyBorder="1" applyAlignment="1" applyProtection="1">
      <alignment horizontal="center" vertical="center" wrapText="1"/>
      <protection locked="0"/>
    </xf>
    <xf numFmtId="166" fontId="13" fillId="0" borderId="33" xfId="0" applyNumberFormat="1" applyFont="1" applyBorder="1" applyAlignment="1">
      <alignment horizontal="center" vertical="center"/>
    </xf>
    <xf numFmtId="166" fontId="13" fillId="0" borderId="17" xfId="0" applyNumberFormat="1" applyFont="1" applyBorder="1" applyAlignment="1">
      <alignment horizontal="center" vertical="center"/>
    </xf>
    <xf numFmtId="164" fontId="13" fillId="0" borderId="33" xfId="0" applyNumberFormat="1" applyFont="1" applyBorder="1" applyAlignment="1">
      <alignment horizontal="center" vertical="center"/>
    </xf>
    <xf numFmtId="164" fontId="13" fillId="0" borderId="17" xfId="0" applyNumberFormat="1" applyFont="1" applyBorder="1" applyAlignment="1">
      <alignment horizontal="center" vertical="center"/>
    </xf>
    <xf numFmtId="0" fontId="1" fillId="5" borderId="17" xfId="0" applyFont="1" applyFill="1" applyBorder="1" applyAlignment="1" applyProtection="1">
      <alignment horizontal="center" vertical="center" wrapText="1"/>
      <protection locked="0"/>
    </xf>
    <xf numFmtId="164" fontId="0" fillId="0" borderId="33" xfId="0" applyNumberFormat="1" applyBorder="1" applyAlignment="1">
      <alignment horizontal="center" vertical="center"/>
    </xf>
    <xf numFmtId="164" fontId="0" fillId="0" borderId="17" xfId="0" applyNumberFormat="1" applyBorder="1" applyAlignment="1">
      <alignment horizontal="center" vertical="center"/>
    </xf>
    <xf numFmtId="0" fontId="7" fillId="0" borderId="0" xfId="0" applyFont="1" applyAlignment="1">
      <alignment horizontal="right" vertical="top" wrapText="1"/>
    </xf>
    <xf numFmtId="0" fontId="6" fillId="0" borderId="0" xfId="0" applyFont="1" applyAlignment="1">
      <alignment horizontal="left" vertical="top" wrapText="1"/>
    </xf>
    <xf numFmtId="0" fontId="1" fillId="3" borderId="23" xfId="0" applyFont="1" applyFill="1" applyBorder="1" applyAlignment="1" applyProtection="1">
      <alignment horizontal="left" vertical="top" wrapText="1"/>
      <protection locked="0"/>
    </xf>
    <xf numFmtId="0" fontId="1" fillId="3" borderId="13" xfId="0" applyFont="1" applyFill="1" applyBorder="1" applyAlignment="1" applyProtection="1">
      <alignment horizontal="left" vertical="top" wrapText="1"/>
      <protection locked="0"/>
    </xf>
    <xf numFmtId="0" fontId="1" fillId="3" borderId="22" xfId="0" applyFont="1" applyFill="1" applyBorder="1" applyAlignment="1" applyProtection="1">
      <alignment horizontal="left" vertical="top" wrapText="1"/>
      <protection locked="0"/>
    </xf>
    <xf numFmtId="0" fontId="1" fillId="0" borderId="8" xfId="0" applyFont="1" applyBorder="1" applyAlignment="1">
      <alignment horizontal="left" vertical="top" wrapText="1"/>
    </xf>
    <xf numFmtId="0" fontId="1" fillId="0" borderId="16" xfId="0" applyFont="1" applyBorder="1" applyAlignment="1">
      <alignment horizontal="left" vertical="top" wrapText="1"/>
    </xf>
    <xf numFmtId="10" fontId="1" fillId="3" borderId="18" xfId="0" applyNumberFormat="1" applyFont="1" applyFill="1" applyBorder="1" applyAlignment="1" applyProtection="1">
      <alignment horizontal="center" vertical="center"/>
      <protection locked="0"/>
    </xf>
    <xf numFmtId="10" fontId="1" fillId="3" borderId="22" xfId="0" applyNumberFormat="1" applyFont="1" applyFill="1" applyBorder="1" applyAlignment="1" applyProtection="1">
      <alignment horizontal="center" vertical="center"/>
      <protection locked="0"/>
    </xf>
    <xf numFmtId="0" fontId="1" fillId="0" borderId="8" xfId="0" applyFont="1" applyBorder="1" applyAlignment="1">
      <alignment horizontal="left" vertical="center" wrapText="1"/>
    </xf>
    <xf numFmtId="0" fontId="1" fillId="0" borderId="16" xfId="0" applyFont="1" applyBorder="1" applyAlignment="1">
      <alignment horizontal="left" vertical="center" wrapText="1"/>
    </xf>
    <xf numFmtId="165" fontId="1" fillId="3" borderId="8" xfId="0" applyNumberFormat="1" applyFont="1" applyFill="1" applyBorder="1" applyAlignment="1" applyProtection="1">
      <alignment horizontal="center" vertical="center"/>
      <protection locked="0"/>
    </xf>
    <xf numFmtId="165" fontId="1" fillId="3" borderId="9" xfId="0" applyNumberFormat="1" applyFont="1" applyFill="1" applyBorder="1" applyAlignment="1" applyProtection="1">
      <alignment horizontal="center" vertical="center"/>
      <protection locked="0"/>
    </xf>
    <xf numFmtId="164" fontId="2" fillId="0" borderId="18" xfId="0" applyNumberFormat="1" applyFont="1" applyBorder="1" applyAlignment="1">
      <alignment horizontal="center" vertical="center"/>
    </xf>
    <xf numFmtId="164" fontId="2" fillId="0" borderId="22" xfId="0" applyNumberFormat="1" applyFont="1" applyBorder="1" applyAlignment="1">
      <alignment horizontal="center" vertical="center"/>
    </xf>
    <xf numFmtId="0" fontId="2" fillId="0" borderId="8" xfId="0" applyFont="1" applyBorder="1" applyAlignment="1">
      <alignment horizontal="left" vertical="center" wrapText="1"/>
    </xf>
    <xf numFmtId="0" fontId="2" fillId="0" borderId="16" xfId="0" applyFont="1" applyBorder="1" applyAlignment="1">
      <alignment horizontal="left" vertical="center" wrapText="1"/>
    </xf>
    <xf numFmtId="166" fontId="6" fillId="0" borderId="13" xfId="0" applyNumberFormat="1" applyFont="1" applyBorder="1" applyAlignment="1">
      <alignment horizontal="center" vertical="center" wrapText="1"/>
    </xf>
    <xf numFmtId="166" fontId="6" fillId="0" borderId="22" xfId="0" applyNumberFormat="1" applyFont="1" applyBorder="1" applyAlignment="1">
      <alignment horizontal="center" vertical="center" wrapText="1"/>
    </xf>
    <xf numFmtId="0" fontId="2" fillId="0" borderId="8" xfId="0" applyFont="1" applyBorder="1" applyAlignment="1">
      <alignment horizontal="center" vertical="center"/>
    </xf>
    <xf numFmtId="0" fontId="2" fillId="0" borderId="16" xfId="0" applyFont="1" applyBorder="1" applyAlignment="1">
      <alignment horizontal="center" vertical="center"/>
    </xf>
    <xf numFmtId="0" fontId="2" fillId="0" borderId="9" xfId="0" applyFont="1" applyBorder="1" applyAlignment="1">
      <alignment horizontal="center" vertical="center"/>
    </xf>
    <xf numFmtId="0" fontId="1" fillId="0" borderId="18" xfId="0" applyFont="1" applyBorder="1" applyAlignment="1">
      <alignment horizontal="left" vertical="center" wrapText="1"/>
    </xf>
    <xf numFmtId="0" fontId="1" fillId="0" borderId="13" xfId="0" applyFont="1" applyBorder="1" applyAlignment="1">
      <alignment horizontal="left" vertical="center" wrapText="1"/>
    </xf>
    <xf numFmtId="165" fontId="1" fillId="3" borderId="18" xfId="0" applyNumberFormat="1" applyFont="1" applyFill="1" applyBorder="1" applyAlignment="1" applyProtection="1">
      <alignment horizontal="center" vertical="center"/>
      <protection locked="0"/>
    </xf>
    <xf numFmtId="165" fontId="1" fillId="3" borderId="22" xfId="0" applyNumberFormat="1" applyFont="1" applyFill="1" applyBorder="1" applyAlignment="1" applyProtection="1">
      <alignment horizontal="center" vertical="center"/>
      <protection locked="0"/>
    </xf>
    <xf numFmtId="0" fontId="2" fillId="0" borderId="18" xfId="0" applyFont="1" applyBorder="1" applyAlignment="1">
      <alignment horizontal="left" vertical="center" wrapText="1"/>
    </xf>
    <xf numFmtId="0" fontId="2" fillId="0" borderId="13" xfId="0" applyFont="1" applyBorder="1" applyAlignment="1">
      <alignment horizontal="left" vertical="center" wrapText="1"/>
    </xf>
    <xf numFmtId="0" fontId="1" fillId="0" borderId="8" xfId="0" applyFont="1" applyBorder="1" applyAlignment="1">
      <alignment horizontal="left" vertical="center" wrapText="1" indent="1"/>
    </xf>
    <xf numFmtId="0" fontId="1" fillId="0" borderId="15" xfId="0" applyFont="1" applyBorder="1" applyAlignment="1">
      <alignment horizontal="left" vertical="center" wrapText="1" indent="1"/>
    </xf>
    <xf numFmtId="0" fontId="1" fillId="0" borderId="0" xfId="0" applyFont="1" applyAlignment="1">
      <alignment horizontal="center" vertical="top" wrapText="1"/>
    </xf>
    <xf numFmtId="0" fontId="1" fillId="0" borderId="0" xfId="0" applyFont="1" applyAlignment="1">
      <alignment horizontal="left" vertical="top" wrapText="1"/>
    </xf>
    <xf numFmtId="0" fontId="2" fillId="0" borderId="3" xfId="0" applyFont="1" applyBorder="1" applyAlignment="1">
      <alignment horizontal="left" vertical="top"/>
    </xf>
    <xf numFmtId="0" fontId="2" fillId="3" borderId="39" xfId="0" applyFont="1" applyFill="1" applyBorder="1" applyAlignment="1" applyProtection="1">
      <alignment horizontal="center" vertical="top" wrapText="1"/>
      <protection locked="0"/>
    </xf>
    <xf numFmtId="0" fontId="2" fillId="3" borderId="41" xfId="0" applyFont="1" applyFill="1" applyBorder="1" applyAlignment="1" applyProtection="1">
      <alignment horizontal="center" vertical="top" wrapText="1"/>
      <protection locked="0"/>
    </xf>
    <xf numFmtId="0" fontId="2" fillId="3" borderId="40" xfId="0" applyFont="1" applyFill="1" applyBorder="1" applyAlignment="1" applyProtection="1">
      <alignment horizontal="center" vertical="top" wrapText="1"/>
      <protection locked="0"/>
    </xf>
    <xf numFmtId="49" fontId="2" fillId="3" borderId="39" xfId="0" applyNumberFormat="1" applyFont="1" applyFill="1" applyBorder="1" applyAlignment="1">
      <alignment horizontal="center" vertical="center" wrapText="1"/>
    </xf>
    <xf numFmtId="49" fontId="2" fillId="3" borderId="41" xfId="0" applyNumberFormat="1" applyFont="1" applyFill="1" applyBorder="1" applyAlignment="1">
      <alignment horizontal="center" vertical="center" wrapText="1"/>
    </xf>
    <xf numFmtId="49" fontId="2" fillId="3" borderId="40" xfId="0" applyNumberFormat="1" applyFont="1" applyFill="1" applyBorder="1" applyAlignment="1">
      <alignment horizontal="center" vertical="center" wrapText="1"/>
    </xf>
    <xf numFmtId="0" fontId="2" fillId="0" borderId="25" xfId="0" applyFont="1" applyBorder="1" applyAlignment="1">
      <alignment horizontal="center" vertical="center"/>
    </xf>
    <xf numFmtId="0" fontId="2" fillId="0" borderId="20" xfId="0" applyFont="1" applyBorder="1" applyAlignment="1">
      <alignment horizontal="center" vertical="center"/>
    </xf>
    <xf numFmtId="0" fontId="2" fillId="0" borderId="8" xfId="0" applyFont="1" applyBorder="1" applyAlignment="1">
      <alignment horizontal="left" vertical="top" wrapText="1"/>
    </xf>
    <xf numFmtId="0" fontId="2" fillId="0" borderId="15" xfId="0" applyFont="1" applyBorder="1" applyAlignment="1">
      <alignment horizontal="left" vertical="top" wrapText="1"/>
    </xf>
    <xf numFmtId="165" fontId="1" fillId="3" borderId="23" xfId="0" applyNumberFormat="1" applyFont="1" applyFill="1" applyBorder="1" applyAlignment="1" applyProtection="1">
      <alignment horizontal="center" vertical="center"/>
      <protection locked="0"/>
    </xf>
    <xf numFmtId="0" fontId="1" fillId="0" borderId="23" xfId="0" applyFont="1" applyBorder="1" applyAlignment="1" applyProtection="1">
      <alignment horizontal="left" vertical="top" wrapText="1"/>
      <protection locked="0"/>
    </xf>
    <xf numFmtId="0" fontId="1" fillId="0" borderId="22" xfId="0" applyFont="1" applyBorder="1" applyAlignment="1" applyProtection="1">
      <alignment horizontal="left" vertical="top" wrapText="1"/>
      <protection locked="0"/>
    </xf>
    <xf numFmtId="0" fontId="2" fillId="0" borderId="30" xfId="0" applyFont="1" applyBorder="1" applyAlignment="1">
      <alignment horizontal="center" vertical="center"/>
    </xf>
    <xf numFmtId="165" fontId="1" fillId="3" borderId="30" xfId="0" applyNumberFormat="1" applyFont="1" applyFill="1" applyBorder="1" applyAlignment="1" applyProtection="1">
      <alignment horizontal="center" vertical="center"/>
      <protection locked="0"/>
    </xf>
    <xf numFmtId="166" fontId="6" fillId="0" borderId="37" xfId="0" applyNumberFormat="1" applyFont="1" applyBorder="1" applyAlignment="1">
      <alignment horizontal="center" vertical="center" wrapText="1"/>
    </xf>
    <xf numFmtId="166" fontId="6" fillId="0" borderId="38" xfId="0" applyNumberFormat="1" applyFont="1" applyBorder="1" applyAlignment="1">
      <alignment horizontal="center" vertical="center" wrapText="1"/>
    </xf>
    <xf numFmtId="0" fontId="1" fillId="0" borderId="9" xfId="0" applyFont="1" applyBorder="1" applyAlignment="1">
      <alignment horizontal="left" vertical="center" wrapText="1"/>
    </xf>
    <xf numFmtId="0" fontId="2" fillId="0" borderId="9" xfId="0" applyFont="1" applyBorder="1" applyAlignment="1">
      <alignment horizontal="left" vertical="center" wrapText="1"/>
    </xf>
    <xf numFmtId="0" fontId="2" fillId="0" borderId="22" xfId="0" applyFont="1" applyBorder="1" applyAlignment="1">
      <alignment horizontal="left" vertical="center" wrapText="1"/>
    </xf>
    <xf numFmtId="0" fontId="2" fillId="5" borderId="28" xfId="0" applyFont="1" applyFill="1" applyBorder="1" applyAlignment="1" applyProtection="1">
      <alignment horizontal="center" vertical="center" wrapText="1"/>
      <protection locked="0"/>
    </xf>
    <xf numFmtId="0" fontId="2" fillId="5" borderId="7" xfId="0" applyFont="1" applyFill="1" applyBorder="1" applyAlignment="1" applyProtection="1">
      <alignment horizontal="center" vertical="center" wrapText="1"/>
      <protection locked="0"/>
    </xf>
    <xf numFmtId="16" fontId="1" fillId="0" borderId="10" xfId="0" applyNumberFormat="1" applyFont="1" applyBorder="1" applyAlignment="1">
      <alignment horizontal="center" vertical="center" wrapText="1"/>
    </xf>
    <xf numFmtId="16" fontId="1" fillId="0" borderId="5" xfId="0" applyNumberFormat="1" applyFont="1" applyBorder="1" applyAlignment="1">
      <alignment horizontal="center" vertical="center" wrapText="1"/>
    </xf>
    <xf numFmtId="16" fontId="1" fillId="0" borderId="4" xfId="0" applyNumberFormat="1" applyFont="1" applyBorder="1" applyAlignment="1">
      <alignment horizontal="center" vertical="center" wrapText="1"/>
    </xf>
  </cellXfs>
  <cellStyles count="3">
    <cellStyle name="Prozent" xfId="2" builtinId="5"/>
    <cellStyle name="Prozent 2" xfId="1" xr:uid="{00000000-0005-0000-0000-000000000000}"/>
    <cellStyle name="Standard"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865F9C-C181-4E9E-A7C0-8A036202E748}">
  <dimension ref="A1:M19"/>
  <sheetViews>
    <sheetView topLeftCell="A4" workbookViewId="0">
      <selection activeCell="N2" sqref="A2:XFD2"/>
    </sheetView>
  </sheetViews>
  <sheetFormatPr baseColWidth="10" defaultRowHeight="12.75" x14ac:dyDescent="0.2"/>
  <cols>
    <col min="1" max="1" width="25.42578125" customWidth="1"/>
    <col min="2" max="13" width="12.28515625" customWidth="1"/>
  </cols>
  <sheetData>
    <row r="1" spans="1:13" s="3" customFormat="1" ht="35.25" customHeight="1" x14ac:dyDescent="0.25">
      <c r="A1" s="127" t="s">
        <v>96</v>
      </c>
      <c r="B1" s="127"/>
      <c r="C1" s="127"/>
      <c r="D1" s="127"/>
      <c r="E1" s="127"/>
      <c r="F1" s="127"/>
      <c r="G1" s="127"/>
      <c r="H1" s="127"/>
      <c r="I1" s="127"/>
      <c r="J1" s="126" t="s">
        <v>110</v>
      </c>
      <c r="K1" s="126"/>
      <c r="L1" s="126"/>
      <c r="M1" s="126"/>
    </row>
    <row r="2" spans="1:13" s="4" customFormat="1" ht="26.25" customHeight="1" x14ac:dyDescent="0.2">
      <c r="A2" s="127"/>
      <c r="B2" s="127"/>
      <c r="C2" s="127"/>
      <c r="D2" s="127"/>
      <c r="E2" s="127"/>
      <c r="F2" s="127"/>
      <c r="G2" s="127"/>
      <c r="H2" s="127"/>
      <c r="I2" s="127"/>
      <c r="J2" s="126"/>
      <c r="K2" s="126"/>
      <c r="L2" s="126"/>
      <c r="M2" s="126"/>
    </row>
    <row r="3" spans="1:13" ht="13.5" thickBot="1" x14ac:dyDescent="0.25"/>
    <row r="4" spans="1:13" x14ac:dyDescent="0.2">
      <c r="A4" s="114" t="s">
        <v>83</v>
      </c>
      <c r="B4" s="115"/>
      <c r="C4" s="115"/>
      <c r="D4" s="115"/>
      <c r="E4" s="115"/>
      <c r="F4" s="115"/>
      <c r="G4" s="115"/>
      <c r="H4" s="115"/>
      <c r="I4" s="115"/>
      <c r="J4" s="115"/>
      <c r="K4" s="115"/>
      <c r="L4" s="115"/>
      <c r="M4" s="116"/>
    </row>
    <row r="5" spans="1:13" s="68" customFormat="1" ht="39" customHeight="1" x14ac:dyDescent="0.2">
      <c r="A5" s="70" t="s">
        <v>84</v>
      </c>
      <c r="B5" s="106" t="s">
        <v>40</v>
      </c>
      <c r="C5" s="106"/>
      <c r="D5" s="106" t="s">
        <v>71</v>
      </c>
      <c r="E5" s="106"/>
      <c r="F5" s="106" t="s">
        <v>74</v>
      </c>
      <c r="G5" s="106"/>
      <c r="H5" s="106" t="s">
        <v>73</v>
      </c>
      <c r="I5" s="106"/>
      <c r="J5" s="106" t="s">
        <v>72</v>
      </c>
      <c r="K5" s="106"/>
      <c r="L5" s="106" t="s">
        <v>75</v>
      </c>
      <c r="M5" s="123"/>
    </row>
    <row r="6" spans="1:13" s="68" customFormat="1" ht="39" customHeight="1" x14ac:dyDescent="0.2">
      <c r="A6" s="71" t="s">
        <v>85</v>
      </c>
      <c r="B6" s="124">
        <f>'Wertung OPL Gebäude '!F46</f>
        <v>0</v>
      </c>
      <c r="C6" s="124"/>
      <c r="D6" s="124" t="e">
        <f>'Wertung OPL Gebäude '!#REF!</f>
        <v>#REF!</v>
      </c>
      <c r="E6" s="124"/>
      <c r="F6" s="124" t="e">
        <f>'Wertung OPL Gebäude '!#REF!</f>
        <v>#REF!</v>
      </c>
      <c r="G6" s="124"/>
      <c r="H6" s="124" t="e">
        <f>'Wertung OPL Gebäude '!#REF!</f>
        <v>#REF!</v>
      </c>
      <c r="I6" s="124"/>
      <c r="J6" s="124" t="e">
        <f>'Wertung OPL Gebäude '!#REF!</f>
        <v>#REF!</v>
      </c>
      <c r="K6" s="124"/>
      <c r="L6" s="124" t="e">
        <f>'Wertung OPL Gebäude '!#REF!</f>
        <v>#REF!</v>
      </c>
      <c r="M6" s="125"/>
    </row>
    <row r="7" spans="1:13" ht="40.5" customHeight="1" x14ac:dyDescent="0.2">
      <c r="A7" s="72"/>
      <c r="B7" s="69"/>
      <c r="C7" s="69"/>
      <c r="D7" s="69"/>
      <c r="E7" s="69"/>
      <c r="F7" s="69"/>
      <c r="G7" s="69"/>
      <c r="H7" s="69"/>
      <c r="I7" s="69"/>
      <c r="J7" s="69"/>
      <c r="K7" s="69"/>
      <c r="L7" s="69"/>
      <c r="M7" s="73"/>
    </row>
    <row r="8" spans="1:13" x14ac:dyDescent="0.2">
      <c r="A8" s="109" t="s">
        <v>86</v>
      </c>
      <c r="B8" s="110"/>
      <c r="C8" s="110"/>
      <c r="D8" s="110"/>
      <c r="E8" s="110"/>
      <c r="F8" s="110"/>
      <c r="G8" s="110"/>
      <c r="H8" s="110"/>
      <c r="I8" s="110"/>
      <c r="J8" s="110"/>
      <c r="K8" s="110"/>
      <c r="L8" s="110"/>
      <c r="M8" s="111"/>
    </row>
    <row r="9" spans="1:13" s="68" customFormat="1" ht="39" customHeight="1" x14ac:dyDescent="0.2">
      <c r="A9" s="70" t="s">
        <v>84</v>
      </c>
      <c r="B9" s="106" t="s">
        <v>40</v>
      </c>
      <c r="C9" s="106"/>
      <c r="D9" s="106" t="s">
        <v>60</v>
      </c>
      <c r="E9" s="106"/>
      <c r="F9" s="106" t="s">
        <v>66</v>
      </c>
      <c r="G9" s="106"/>
      <c r="H9" s="106" t="s">
        <v>64</v>
      </c>
      <c r="I9" s="106"/>
      <c r="J9" s="106" t="s">
        <v>67</v>
      </c>
      <c r="K9" s="106"/>
      <c r="L9" s="106" t="s">
        <v>62</v>
      </c>
      <c r="M9" s="123"/>
    </row>
    <row r="10" spans="1:13" s="68" customFormat="1" ht="39" customHeight="1" thickBot="1" x14ac:dyDescent="0.25">
      <c r="A10" s="56" t="s">
        <v>85</v>
      </c>
      <c r="B10" s="104">
        <f>'Wertung OPL FA'!H37</f>
        <v>286942.13</v>
      </c>
      <c r="C10" s="104"/>
      <c r="D10" s="104">
        <f>'Wertung OPL FA'!L37</f>
        <v>314790.38</v>
      </c>
      <c r="E10" s="104"/>
      <c r="F10" s="104">
        <f>'Wertung OPL FA'!F37</f>
        <v>284380.05</v>
      </c>
      <c r="G10" s="104"/>
      <c r="H10" s="104">
        <f>'Wertung OPL FA'!J37</f>
        <v>311991.81</v>
      </c>
      <c r="I10" s="104"/>
      <c r="J10" s="104">
        <f>'Wertung OPL FA'!N37</f>
        <v>343029.93999999994</v>
      </c>
      <c r="K10" s="104"/>
      <c r="L10" s="104">
        <f>'Wertung OPL FA'!P37</f>
        <v>398473.32999999996</v>
      </c>
      <c r="M10" s="105"/>
    </row>
    <row r="11" spans="1:13" ht="53.45" customHeight="1" thickBot="1" x14ac:dyDescent="0.25"/>
    <row r="12" spans="1:13" x14ac:dyDescent="0.2">
      <c r="A12" s="114" t="s">
        <v>88</v>
      </c>
      <c r="B12" s="115"/>
      <c r="C12" s="115"/>
      <c r="D12" s="115"/>
      <c r="E12" s="115"/>
      <c r="F12" s="115"/>
      <c r="G12" s="115"/>
      <c r="H12" s="115"/>
      <c r="I12" s="115"/>
      <c r="J12" s="115"/>
      <c r="K12" s="115"/>
      <c r="L12" s="115"/>
      <c r="M12" s="116"/>
    </row>
    <row r="13" spans="1:13" s="68" customFormat="1" ht="80.25" customHeight="1" x14ac:dyDescent="0.2">
      <c r="A13" s="74" t="s">
        <v>90</v>
      </c>
      <c r="B13" s="117" t="s">
        <v>95</v>
      </c>
      <c r="C13" s="117"/>
      <c r="D13" s="117" t="s">
        <v>97</v>
      </c>
      <c r="E13" s="117"/>
      <c r="F13" s="117" t="s">
        <v>94</v>
      </c>
      <c r="G13" s="117"/>
      <c r="H13" s="117" t="s">
        <v>92</v>
      </c>
      <c r="I13" s="117"/>
      <c r="J13" s="117" t="s">
        <v>93</v>
      </c>
      <c r="K13" s="117"/>
      <c r="L13" s="117" t="s">
        <v>91</v>
      </c>
      <c r="M13" s="118"/>
    </row>
    <row r="14" spans="1:13" s="12" customFormat="1" ht="39" customHeight="1" x14ac:dyDescent="0.2">
      <c r="A14" s="75" t="s">
        <v>89</v>
      </c>
      <c r="B14" s="121">
        <f>B6+B10</f>
        <v>286942.13</v>
      </c>
      <c r="C14" s="121"/>
      <c r="D14" s="121" t="e">
        <f>D6+D10</f>
        <v>#REF!</v>
      </c>
      <c r="E14" s="121"/>
      <c r="F14" s="121" t="e">
        <f>F6+F10</f>
        <v>#REF!</v>
      </c>
      <c r="G14" s="121"/>
      <c r="H14" s="121" t="e">
        <f>H6+H10</f>
        <v>#REF!</v>
      </c>
      <c r="I14" s="121"/>
      <c r="J14" s="121" t="e">
        <f>J6+J10</f>
        <v>#REF!</v>
      </c>
      <c r="K14" s="121"/>
      <c r="L14" s="121" t="e">
        <f>L6+L10</f>
        <v>#REF!</v>
      </c>
      <c r="M14" s="122"/>
    </row>
    <row r="15" spans="1:13" s="12" customFormat="1" ht="39" customHeight="1" x14ac:dyDescent="0.2">
      <c r="A15" s="76" t="s">
        <v>87</v>
      </c>
      <c r="B15" s="119">
        <f>$B$14*100/B14</f>
        <v>100</v>
      </c>
      <c r="C15" s="119"/>
      <c r="D15" s="119" t="e">
        <f>$B$14*100/D14</f>
        <v>#REF!</v>
      </c>
      <c r="E15" s="119"/>
      <c r="F15" s="119" t="e">
        <f>$B$14*100/F14</f>
        <v>#REF!</v>
      </c>
      <c r="G15" s="119"/>
      <c r="H15" s="119" t="e">
        <f>$B$14*100/H14</f>
        <v>#REF!</v>
      </c>
      <c r="I15" s="119"/>
      <c r="J15" s="119" t="e">
        <f>$B$14*100/J14</f>
        <v>#REF!</v>
      </c>
      <c r="K15" s="119"/>
      <c r="L15" s="119" t="e">
        <f>$B$14*100/L14</f>
        <v>#REF!</v>
      </c>
      <c r="M15" s="120"/>
    </row>
    <row r="16" spans="1:13" x14ac:dyDescent="0.2">
      <c r="A16" s="77"/>
      <c r="M16" s="78"/>
    </row>
    <row r="17" spans="1:13" x14ac:dyDescent="0.2">
      <c r="A17" s="109" t="s">
        <v>98</v>
      </c>
      <c r="B17" s="110"/>
      <c r="C17" s="110"/>
      <c r="D17" s="110"/>
      <c r="E17" s="110"/>
      <c r="F17" s="110"/>
      <c r="G17" s="110"/>
      <c r="H17" s="110"/>
      <c r="I17" s="110"/>
      <c r="J17" s="110"/>
      <c r="K17" s="110"/>
      <c r="L17" s="110"/>
      <c r="M17" s="111"/>
    </row>
    <row r="18" spans="1:13" s="68" customFormat="1" ht="51.75" customHeight="1" x14ac:dyDescent="0.2">
      <c r="A18" s="79" t="s">
        <v>103</v>
      </c>
      <c r="B18" s="112" t="s">
        <v>99</v>
      </c>
      <c r="C18" s="112"/>
      <c r="D18" s="112" t="s">
        <v>100</v>
      </c>
      <c r="E18" s="112"/>
      <c r="F18" s="112" t="s">
        <v>100</v>
      </c>
      <c r="G18" s="112"/>
      <c r="H18" s="112" t="s">
        <v>101</v>
      </c>
      <c r="I18" s="112"/>
      <c r="J18" s="112" t="s">
        <v>100</v>
      </c>
      <c r="K18" s="112"/>
      <c r="L18" s="112" t="s">
        <v>102</v>
      </c>
      <c r="M18" s="113"/>
    </row>
    <row r="19" spans="1:13" s="68" customFormat="1" ht="51.75" customHeight="1" thickBot="1" x14ac:dyDescent="0.25">
      <c r="A19" s="80" t="s">
        <v>104</v>
      </c>
      <c r="B19" s="107" t="s">
        <v>105</v>
      </c>
      <c r="C19" s="107"/>
      <c r="D19" s="107" t="s">
        <v>105</v>
      </c>
      <c r="E19" s="107"/>
      <c r="F19" s="107" t="s">
        <v>100</v>
      </c>
      <c r="G19" s="107"/>
      <c r="H19" s="107" t="s">
        <v>106</v>
      </c>
      <c r="I19" s="107"/>
      <c r="J19" s="107" t="s">
        <v>107</v>
      </c>
      <c r="K19" s="107"/>
      <c r="L19" s="107" t="s">
        <v>108</v>
      </c>
      <c r="M19" s="108"/>
    </row>
  </sheetData>
  <mergeCells count="60">
    <mergeCell ref="L6:M6"/>
    <mergeCell ref="J1:M2"/>
    <mergeCell ref="B5:C5"/>
    <mergeCell ref="D5:E5"/>
    <mergeCell ref="J5:K5"/>
    <mergeCell ref="H5:I5"/>
    <mergeCell ref="F5:G5"/>
    <mergeCell ref="L5:M5"/>
    <mergeCell ref="A4:M4"/>
    <mergeCell ref="B6:C6"/>
    <mergeCell ref="D6:E6"/>
    <mergeCell ref="J6:K6"/>
    <mergeCell ref="H6:I6"/>
    <mergeCell ref="F6:G6"/>
    <mergeCell ref="A1:I2"/>
    <mergeCell ref="H9:I9"/>
    <mergeCell ref="D9:E9"/>
    <mergeCell ref="J9:K9"/>
    <mergeCell ref="L9:M9"/>
    <mergeCell ref="A8:M8"/>
    <mergeCell ref="L15:M15"/>
    <mergeCell ref="B14:C14"/>
    <mergeCell ref="D14:E14"/>
    <mergeCell ref="J14:K14"/>
    <mergeCell ref="H14:I14"/>
    <mergeCell ref="F14:G14"/>
    <mergeCell ref="L14:M14"/>
    <mergeCell ref="B15:C15"/>
    <mergeCell ref="D15:E15"/>
    <mergeCell ref="J15:K15"/>
    <mergeCell ref="H15:I15"/>
    <mergeCell ref="F15:G15"/>
    <mergeCell ref="A12:M12"/>
    <mergeCell ref="B13:C13"/>
    <mergeCell ref="D13:E13"/>
    <mergeCell ref="F13:G13"/>
    <mergeCell ref="H13:I13"/>
    <mergeCell ref="J13:K13"/>
    <mergeCell ref="L13:M13"/>
    <mergeCell ref="F10:G10"/>
    <mergeCell ref="B10:C10"/>
    <mergeCell ref="H10:I10"/>
    <mergeCell ref="D10:E10"/>
    <mergeCell ref="J10:K10"/>
    <mergeCell ref="L10:M10"/>
    <mergeCell ref="F9:G9"/>
    <mergeCell ref="B9:C9"/>
    <mergeCell ref="L19:M19"/>
    <mergeCell ref="A17:M17"/>
    <mergeCell ref="B18:C18"/>
    <mergeCell ref="D18:E18"/>
    <mergeCell ref="F18:G18"/>
    <mergeCell ref="H18:I18"/>
    <mergeCell ref="J18:K18"/>
    <mergeCell ref="L18:M18"/>
    <mergeCell ref="B19:C19"/>
    <mergeCell ref="D19:E19"/>
    <mergeCell ref="F19:G19"/>
    <mergeCell ref="H19:I19"/>
    <mergeCell ref="J19:K19"/>
  </mergeCells>
  <pageMargins left="0.31496062992125984" right="0.31496062992125984" top="0.39370078740157483" bottom="0.78740157480314965" header="0.31496062992125984" footer="0.31496062992125984"/>
  <pageSetup paperSize="9" scale="80" orientation="landscape" r:id="rId1"/>
  <headerFooter>
    <oddFooter>&amp;L&amp;8&lt;&amp;F&gt;&amp;C&amp;8Funke Management + Bauberatung
Prager Str. 60,  04317 Leipzig&amp;RSeite &amp;P von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A3A60D-74D9-4B0A-87DC-5A5534F22721}">
  <dimension ref="A1:F49"/>
  <sheetViews>
    <sheetView tabSelected="1" showRuler="0" zoomScaleNormal="100" workbookViewId="0">
      <selection activeCell="C4" sqref="C4:F4"/>
    </sheetView>
  </sheetViews>
  <sheetFormatPr baseColWidth="10" defaultColWidth="11.42578125" defaultRowHeight="12.75" x14ac:dyDescent="0.2"/>
  <cols>
    <col min="1" max="1" width="7" style="7" customWidth="1"/>
    <col min="2" max="2" width="47.7109375" style="7" customWidth="1"/>
    <col min="3" max="3" width="9.28515625" style="7" customWidth="1"/>
    <col min="4" max="4" width="16.42578125" style="7" customWidth="1"/>
    <col min="5" max="5" width="13.42578125" style="7" customWidth="1"/>
    <col min="6" max="6" width="16.85546875" style="7" customWidth="1"/>
    <col min="7" max="16384" width="11.42578125" style="7"/>
  </cols>
  <sheetData>
    <row r="1" spans="1:6" s="3" customFormat="1" ht="30" customHeight="1" x14ac:dyDescent="0.25">
      <c r="A1" s="127" t="s">
        <v>132</v>
      </c>
      <c r="B1" s="127"/>
      <c r="C1" s="127"/>
      <c r="D1" s="127"/>
      <c r="E1" s="126" t="s">
        <v>148</v>
      </c>
      <c r="F1" s="126"/>
    </row>
    <row r="2" spans="1:6" s="4" customFormat="1" ht="6.75" customHeight="1" x14ac:dyDescent="0.2">
      <c r="A2" s="127"/>
      <c r="B2" s="127"/>
      <c r="C2" s="127"/>
      <c r="D2" s="127"/>
      <c r="E2" s="90"/>
      <c r="F2" s="90"/>
    </row>
    <row r="3" spans="1:6" s="4" customFormat="1" ht="16.5" customHeight="1" thickBot="1" x14ac:dyDescent="0.25">
      <c r="A3" s="28"/>
      <c r="B3" s="28"/>
      <c r="C3" s="156" t="s">
        <v>129</v>
      </c>
      <c r="D3" s="156"/>
      <c r="E3" s="156"/>
      <c r="F3" s="156"/>
    </row>
    <row r="4" spans="1:6" s="5" customFormat="1" ht="41.25" customHeight="1" thickBot="1" x14ac:dyDescent="0.25">
      <c r="A4" s="157" t="s">
        <v>130</v>
      </c>
      <c r="B4" s="158"/>
      <c r="C4" s="159"/>
      <c r="D4" s="160"/>
      <c r="E4" s="160"/>
      <c r="F4" s="161"/>
    </row>
    <row r="5" spans="1:6" s="2" customFormat="1" ht="6" customHeight="1" thickBot="1" x14ac:dyDescent="0.25">
      <c r="A5" s="86"/>
      <c r="B5" s="87"/>
      <c r="C5" s="87"/>
      <c r="D5" s="87"/>
      <c r="E5" s="87"/>
      <c r="F5" s="88"/>
    </row>
    <row r="6" spans="1:6" s="2" customFormat="1" ht="13.5" thickBot="1" x14ac:dyDescent="0.25">
      <c r="A6" s="162" t="s">
        <v>131</v>
      </c>
      <c r="B6" s="163"/>
      <c r="C6" s="163"/>
      <c r="D6" s="163"/>
      <c r="E6" s="163"/>
      <c r="F6" s="164"/>
    </row>
    <row r="7" spans="1:6" s="2" customFormat="1" ht="6" customHeight="1" thickBot="1" x14ac:dyDescent="0.25">
      <c r="A7" s="89"/>
      <c r="B7" s="89"/>
      <c r="C7" s="89"/>
      <c r="D7" s="89"/>
      <c r="E7" s="89"/>
      <c r="F7" s="89"/>
    </row>
    <row r="8" spans="1:6" s="6" customFormat="1" ht="18" customHeight="1" x14ac:dyDescent="0.2">
      <c r="A8" s="21" t="s">
        <v>16</v>
      </c>
      <c r="B8" s="44" t="s">
        <v>76</v>
      </c>
      <c r="C8" s="45"/>
      <c r="D8" s="45"/>
      <c r="E8" s="45"/>
      <c r="F8" s="46"/>
    </row>
    <row r="9" spans="1:6" s="16" customFormat="1" x14ac:dyDescent="0.2">
      <c r="A9" s="33" t="s">
        <v>10</v>
      </c>
      <c r="B9" s="34" t="s">
        <v>113</v>
      </c>
      <c r="C9" s="35"/>
      <c r="D9" s="92"/>
      <c r="E9" s="35"/>
      <c r="F9" s="47"/>
    </row>
    <row r="10" spans="1:6" s="16" customFormat="1" x14ac:dyDescent="0.2">
      <c r="A10" s="22" t="s">
        <v>8</v>
      </c>
      <c r="B10" s="165" t="s">
        <v>0</v>
      </c>
      <c r="C10" s="166"/>
      <c r="D10" s="31" t="s">
        <v>2</v>
      </c>
      <c r="E10" s="93" t="s">
        <v>112</v>
      </c>
      <c r="F10" s="32" t="s">
        <v>1</v>
      </c>
    </row>
    <row r="11" spans="1:6" ht="23.25" customHeight="1" x14ac:dyDescent="0.2">
      <c r="A11" s="25"/>
      <c r="B11" s="167" t="s">
        <v>111</v>
      </c>
      <c r="C11" s="168"/>
      <c r="D11" s="48">
        <v>346799.61</v>
      </c>
      <c r="E11" s="94"/>
      <c r="F11" s="9"/>
    </row>
    <row r="12" spans="1:6" s="2" customFormat="1" x14ac:dyDescent="0.2">
      <c r="A12" s="18"/>
      <c r="B12" s="154" t="s">
        <v>77</v>
      </c>
      <c r="C12" s="155"/>
      <c r="D12" s="10">
        <f>ROUND(0.03*D$11,2)</f>
        <v>10403.99</v>
      </c>
      <c r="E12" s="95"/>
      <c r="F12" s="9">
        <f t="shared" ref="F12:F17" si="0">ROUND($D$11*E12,2)</f>
        <v>0</v>
      </c>
    </row>
    <row r="13" spans="1:6" s="2" customFormat="1" x14ac:dyDescent="0.2">
      <c r="A13" s="18"/>
      <c r="B13" s="154" t="s">
        <v>28</v>
      </c>
      <c r="C13" s="155"/>
      <c r="D13" s="10">
        <f>ROUND(0.25*D$11,2)</f>
        <v>86699.9</v>
      </c>
      <c r="E13" s="95"/>
      <c r="F13" s="9">
        <f t="shared" si="0"/>
        <v>0</v>
      </c>
    </row>
    <row r="14" spans="1:6" s="2" customFormat="1" x14ac:dyDescent="0.2">
      <c r="A14" s="18"/>
      <c r="B14" s="154" t="s">
        <v>78</v>
      </c>
      <c r="C14" s="155"/>
      <c r="D14" s="10">
        <f>ROUND(0.1*D$11,2)</f>
        <v>34679.96</v>
      </c>
      <c r="E14" s="95"/>
      <c r="F14" s="9">
        <f t="shared" si="0"/>
        <v>0</v>
      </c>
    </row>
    <row r="15" spans="1:6" s="2" customFormat="1" x14ac:dyDescent="0.2">
      <c r="A15" s="18"/>
      <c r="B15" s="154" t="s">
        <v>79</v>
      </c>
      <c r="C15" s="155"/>
      <c r="D15" s="10">
        <f>ROUND(0.04*D$11,2)</f>
        <v>13871.98</v>
      </c>
      <c r="E15" s="95"/>
      <c r="F15" s="9">
        <f t="shared" si="0"/>
        <v>0</v>
      </c>
    </row>
    <row r="16" spans="1:6" s="2" customFormat="1" x14ac:dyDescent="0.2">
      <c r="A16" s="18"/>
      <c r="B16" s="154" t="s">
        <v>80</v>
      </c>
      <c r="C16" s="155"/>
      <c r="D16" s="10">
        <f>ROUND(0.32*D$11,2)</f>
        <v>110975.88</v>
      </c>
      <c r="E16" s="95"/>
      <c r="F16" s="9">
        <f t="shared" si="0"/>
        <v>0</v>
      </c>
    </row>
    <row r="17" spans="1:6" s="2" customFormat="1" x14ac:dyDescent="0.2">
      <c r="A17" s="18"/>
      <c r="B17" s="154" t="s">
        <v>27</v>
      </c>
      <c r="C17" s="155"/>
      <c r="D17" s="10">
        <f>ROUND(0.02*D$11,2)</f>
        <v>6935.99</v>
      </c>
      <c r="E17" s="95"/>
      <c r="F17" s="9">
        <f t="shared" si="0"/>
        <v>0</v>
      </c>
    </row>
    <row r="18" spans="1:6" s="2" customFormat="1" x14ac:dyDescent="0.2">
      <c r="A18" s="18"/>
      <c r="B18" s="141" t="s">
        <v>81</v>
      </c>
      <c r="C18" s="142"/>
      <c r="D18" s="48">
        <f>SUM(D12:D17)</f>
        <v>263567.7</v>
      </c>
      <c r="E18" s="96"/>
      <c r="F18" s="1">
        <f>SUM(F12:F17)</f>
        <v>0</v>
      </c>
    </row>
    <row r="19" spans="1:6" s="2" customFormat="1" x14ac:dyDescent="0.2">
      <c r="A19" s="18"/>
      <c r="B19" s="29" t="s">
        <v>30</v>
      </c>
      <c r="C19" s="30"/>
      <c r="E19" s="97"/>
      <c r="F19" s="15">
        <f>ROUND(E19*F18,2)</f>
        <v>0</v>
      </c>
    </row>
    <row r="20" spans="1:6" s="2" customFormat="1" x14ac:dyDescent="0.2">
      <c r="A20" s="26"/>
      <c r="B20" s="141" t="s">
        <v>82</v>
      </c>
      <c r="C20" s="142"/>
      <c r="D20" s="142"/>
      <c r="E20" s="98"/>
      <c r="F20" s="1">
        <f>SUM(F18:F19)</f>
        <v>0</v>
      </c>
    </row>
    <row r="21" spans="1:6" s="16" customFormat="1" x14ac:dyDescent="0.2">
      <c r="A21" s="33" t="s">
        <v>11</v>
      </c>
      <c r="B21" s="34" t="s">
        <v>115</v>
      </c>
      <c r="C21" s="35"/>
      <c r="D21" s="35"/>
      <c r="E21" s="99" t="s">
        <v>137</v>
      </c>
      <c r="F21" s="100" t="s">
        <v>136</v>
      </c>
    </row>
    <row r="22" spans="1:6" s="2" customFormat="1" x14ac:dyDescent="0.2">
      <c r="A22" s="85">
        <v>1</v>
      </c>
      <c r="B22" s="135" t="s">
        <v>138</v>
      </c>
      <c r="C22" s="136"/>
      <c r="D22" s="136"/>
      <c r="E22" s="96" t="s">
        <v>144</v>
      </c>
      <c r="F22" s="102"/>
    </row>
    <row r="23" spans="1:6" s="2" customFormat="1" x14ac:dyDescent="0.2">
      <c r="A23" s="85">
        <v>2</v>
      </c>
      <c r="B23" s="135" t="s">
        <v>139</v>
      </c>
      <c r="C23" s="136"/>
      <c r="D23" s="136"/>
      <c r="E23" s="96" t="s">
        <v>144</v>
      </c>
      <c r="F23" s="102"/>
    </row>
    <row r="24" spans="1:6" s="2" customFormat="1" x14ac:dyDescent="0.2">
      <c r="A24" s="85">
        <v>3</v>
      </c>
      <c r="B24" s="135" t="s">
        <v>140</v>
      </c>
      <c r="C24" s="136"/>
      <c r="D24" s="136"/>
      <c r="E24" s="96" t="s">
        <v>144</v>
      </c>
      <c r="F24" s="102"/>
    </row>
    <row r="25" spans="1:6" s="2" customFormat="1" x14ac:dyDescent="0.2">
      <c r="A25" s="85">
        <v>4</v>
      </c>
      <c r="B25" s="135" t="s">
        <v>141</v>
      </c>
      <c r="C25" s="136"/>
      <c r="D25" s="136"/>
      <c r="E25" s="96" t="s">
        <v>144</v>
      </c>
      <c r="F25" s="102"/>
    </row>
    <row r="26" spans="1:6" s="2" customFormat="1" x14ac:dyDescent="0.2">
      <c r="A26" s="85">
        <v>5</v>
      </c>
      <c r="B26" s="135" t="s">
        <v>142</v>
      </c>
      <c r="C26" s="136"/>
      <c r="D26" s="136"/>
      <c r="E26" s="96" t="s">
        <v>144</v>
      </c>
      <c r="F26" s="102"/>
    </row>
    <row r="27" spans="1:6" s="2" customFormat="1" x14ac:dyDescent="0.2">
      <c r="A27" s="85">
        <v>6</v>
      </c>
      <c r="B27" s="135" t="s">
        <v>143</v>
      </c>
      <c r="C27" s="136"/>
      <c r="D27" s="136"/>
      <c r="E27" s="96" t="s">
        <v>144</v>
      </c>
      <c r="F27" s="102"/>
    </row>
    <row r="28" spans="1:6" s="2" customFormat="1" ht="25.5" customHeight="1" x14ac:dyDescent="0.2">
      <c r="A28" s="85">
        <v>7</v>
      </c>
      <c r="B28" s="135" t="s">
        <v>134</v>
      </c>
      <c r="C28" s="136"/>
      <c r="D28" s="136"/>
      <c r="E28" s="103"/>
      <c r="F28" s="91">
        <f>ROUND(10*E28,2)</f>
        <v>0</v>
      </c>
    </row>
    <row r="29" spans="1:6" s="2" customFormat="1" x14ac:dyDescent="0.2">
      <c r="A29" s="85">
        <v>8</v>
      </c>
      <c r="B29" s="135" t="s">
        <v>145</v>
      </c>
      <c r="C29" s="136"/>
      <c r="D29" s="136"/>
      <c r="E29" s="96" t="s">
        <v>144</v>
      </c>
      <c r="F29" s="102"/>
    </row>
    <row r="30" spans="1:6" s="2" customFormat="1" x14ac:dyDescent="0.2">
      <c r="A30" s="85">
        <v>9</v>
      </c>
      <c r="B30" s="135" t="s">
        <v>146</v>
      </c>
      <c r="C30" s="136"/>
      <c r="D30" s="136"/>
      <c r="E30" s="96" t="s">
        <v>144</v>
      </c>
      <c r="F30" s="102"/>
    </row>
    <row r="31" spans="1:6" s="2" customFormat="1" ht="26.25" customHeight="1" x14ac:dyDescent="0.2">
      <c r="A31" s="85">
        <v>10</v>
      </c>
      <c r="B31" s="135" t="s">
        <v>135</v>
      </c>
      <c r="C31" s="136"/>
      <c r="D31" s="136"/>
      <c r="E31" s="103"/>
      <c r="F31" s="91">
        <f>ROUND(10*E31,2)</f>
        <v>0</v>
      </c>
    </row>
    <row r="32" spans="1:6" s="2" customFormat="1" x14ac:dyDescent="0.2">
      <c r="A32" s="85">
        <v>11</v>
      </c>
      <c r="B32" s="135" t="s">
        <v>147</v>
      </c>
      <c r="C32" s="136"/>
      <c r="D32" s="136"/>
      <c r="E32" s="96" t="s">
        <v>144</v>
      </c>
      <c r="F32" s="102"/>
    </row>
    <row r="33" spans="1:6" s="2" customFormat="1" ht="13.5" thickBot="1" x14ac:dyDescent="0.25">
      <c r="A33" s="84"/>
      <c r="B33" s="152" t="s">
        <v>25</v>
      </c>
      <c r="C33" s="153"/>
      <c r="D33" s="153"/>
      <c r="E33" s="139">
        <f>SUM(F22:F32)</f>
        <v>0</v>
      </c>
      <c r="F33" s="140"/>
    </row>
    <row r="34" spans="1:6" s="6" customFormat="1" ht="18" customHeight="1" x14ac:dyDescent="0.2">
      <c r="A34" s="21" t="s">
        <v>17</v>
      </c>
      <c r="B34" s="44" t="s">
        <v>114</v>
      </c>
      <c r="C34" s="45"/>
      <c r="D34" s="45"/>
      <c r="E34" s="45"/>
      <c r="F34" s="46"/>
    </row>
    <row r="35" spans="1:6" s="16" customFormat="1" x14ac:dyDescent="0.2">
      <c r="A35" s="22" t="s">
        <v>8</v>
      </c>
      <c r="B35" s="145" t="s">
        <v>42</v>
      </c>
      <c r="C35" s="146"/>
      <c r="D35" s="23"/>
      <c r="E35" s="145" t="s">
        <v>41</v>
      </c>
      <c r="F35" s="147"/>
    </row>
    <row r="36" spans="1:6" s="2" customFormat="1" x14ac:dyDescent="0.2">
      <c r="A36" s="24" t="s">
        <v>12</v>
      </c>
      <c r="B36" s="135" t="s">
        <v>116</v>
      </c>
      <c r="C36" s="136"/>
      <c r="D36" s="136"/>
      <c r="E36" s="137"/>
      <c r="F36" s="138"/>
    </row>
    <row r="37" spans="1:6" s="2" customFormat="1" x14ac:dyDescent="0.2">
      <c r="A37" s="24" t="s">
        <v>13</v>
      </c>
      <c r="B37" s="135" t="s">
        <v>117</v>
      </c>
      <c r="C37" s="136"/>
      <c r="D37" s="136"/>
      <c r="E37" s="137"/>
      <c r="F37" s="138"/>
    </row>
    <row r="38" spans="1:6" s="2" customFormat="1" ht="13.5" thickBot="1" x14ac:dyDescent="0.25">
      <c r="A38" s="20" t="s">
        <v>19</v>
      </c>
      <c r="B38" s="148" t="s">
        <v>34</v>
      </c>
      <c r="C38" s="149"/>
      <c r="D38" s="149"/>
      <c r="E38" s="150"/>
      <c r="F38" s="151"/>
    </row>
    <row r="39" spans="1:6" s="6" customFormat="1" ht="18" customHeight="1" x14ac:dyDescent="0.2">
      <c r="A39" s="21" t="s">
        <v>18</v>
      </c>
      <c r="B39" s="44" t="s">
        <v>119</v>
      </c>
      <c r="C39" s="45"/>
      <c r="D39" s="45"/>
      <c r="E39" s="45"/>
      <c r="F39" s="46"/>
    </row>
    <row r="40" spans="1:6" s="2" customFormat="1" ht="37.5" customHeight="1" thickBot="1" x14ac:dyDescent="0.25">
      <c r="A40" s="26" t="s">
        <v>14</v>
      </c>
      <c r="B40" s="131" t="s">
        <v>120</v>
      </c>
      <c r="C40" s="132"/>
      <c r="D40" s="132"/>
      <c r="E40" s="133"/>
      <c r="F40" s="134"/>
    </row>
    <row r="41" spans="1:6" s="6" customFormat="1" ht="18" customHeight="1" x14ac:dyDescent="0.2">
      <c r="A41" s="21" t="s">
        <v>24</v>
      </c>
      <c r="B41" s="44" t="s">
        <v>29</v>
      </c>
      <c r="C41" s="45"/>
      <c r="D41" s="45"/>
      <c r="E41" s="45"/>
      <c r="F41" s="46"/>
    </row>
    <row r="42" spans="1:6" s="2" customFormat="1" ht="21.75" customHeight="1" x14ac:dyDescent="0.2">
      <c r="A42" s="26" t="s">
        <v>122</v>
      </c>
      <c r="B42" s="141" t="s">
        <v>121</v>
      </c>
      <c r="C42" s="142"/>
      <c r="D42" s="142"/>
      <c r="E42" s="96" t="s">
        <v>5</v>
      </c>
      <c r="F42" s="37">
        <f>F20+E33</f>
        <v>0</v>
      </c>
    </row>
    <row r="43" spans="1:6" s="2" customFormat="1" ht="21.75" customHeight="1" x14ac:dyDescent="0.2">
      <c r="A43" s="17" t="s">
        <v>123</v>
      </c>
      <c r="B43" s="135" t="s">
        <v>118</v>
      </c>
      <c r="C43" s="136"/>
      <c r="D43" s="136"/>
      <c r="E43" s="97"/>
      <c r="F43" s="15">
        <f>ROUND(E43*F42,2)</f>
        <v>0</v>
      </c>
    </row>
    <row r="44" spans="1:6" s="2" customFormat="1" ht="21.75" customHeight="1" x14ac:dyDescent="0.2">
      <c r="A44" s="24" t="s">
        <v>124</v>
      </c>
      <c r="B44" s="141" t="s">
        <v>7</v>
      </c>
      <c r="C44" s="142"/>
      <c r="D44" s="142"/>
      <c r="E44" s="96" t="s">
        <v>5</v>
      </c>
      <c r="F44" s="1">
        <f>F42+F43</f>
        <v>0</v>
      </c>
    </row>
    <row r="45" spans="1:6" s="2" customFormat="1" ht="21.75" customHeight="1" x14ac:dyDescent="0.2">
      <c r="A45" s="24" t="s">
        <v>125</v>
      </c>
      <c r="B45" s="141" t="s">
        <v>3</v>
      </c>
      <c r="C45" s="142"/>
      <c r="D45" s="142"/>
      <c r="E45" s="101">
        <v>0.19</v>
      </c>
      <c r="F45" s="14">
        <f>ROUND(E45*F44,2)</f>
        <v>0</v>
      </c>
    </row>
    <row r="46" spans="1:6" s="12" customFormat="1" ht="21.75" customHeight="1" thickBot="1" x14ac:dyDescent="0.25">
      <c r="A46" s="24" t="s">
        <v>126</v>
      </c>
      <c r="B46" s="141" t="s">
        <v>7</v>
      </c>
      <c r="C46" s="142"/>
      <c r="D46" s="142"/>
      <c r="E46" s="93" t="s">
        <v>6</v>
      </c>
      <c r="F46" s="1">
        <f>F44+F45</f>
        <v>0</v>
      </c>
    </row>
    <row r="47" spans="1:6" s="12" customFormat="1" ht="21.75" hidden="1" customHeight="1" thickBot="1" x14ac:dyDescent="0.25">
      <c r="A47" s="18" t="s">
        <v>127</v>
      </c>
      <c r="B47" s="64" t="s">
        <v>39</v>
      </c>
      <c r="C47" s="65"/>
      <c r="D47" s="65"/>
      <c r="E47" s="143" t="e">
        <f>$F$46*125/F46</f>
        <v>#DIV/0!</v>
      </c>
      <c r="F47" s="144"/>
    </row>
    <row r="48" spans="1:6" s="6" customFormat="1" ht="18" customHeight="1" x14ac:dyDescent="0.2">
      <c r="A48" s="21" t="s">
        <v>128</v>
      </c>
      <c r="B48" s="44" t="s">
        <v>133</v>
      </c>
      <c r="C48" s="45"/>
      <c r="D48" s="45"/>
      <c r="E48" s="45"/>
      <c r="F48" s="46"/>
    </row>
    <row r="49" spans="1:6" ht="126" customHeight="1" thickBot="1" x14ac:dyDescent="0.25">
      <c r="A49" s="128"/>
      <c r="B49" s="129"/>
      <c r="C49" s="129"/>
      <c r="D49" s="129"/>
      <c r="E49" s="129"/>
      <c r="F49" s="130"/>
    </row>
  </sheetData>
  <sheetProtection algorithmName="SHA-512" hashValue="h7VB/Ak8hkJ5GkyeJBux4aqQYJF6mjfBcSVN39EBSRqrbuH9cRD4geJEGXZRhfHTZrNiRL9nmZJkIrIGjDv/wg==" saltValue="21UaFLTaKu0Gl7poM2P4cg==" spinCount="100000" sheet="1" selectLockedCells="1"/>
  <mergeCells count="46">
    <mergeCell ref="B15:C15"/>
    <mergeCell ref="B16:C16"/>
    <mergeCell ref="B17:C17"/>
    <mergeCell ref="A1:D2"/>
    <mergeCell ref="C3:F3"/>
    <mergeCell ref="A4:B4"/>
    <mergeCell ref="C4:F4"/>
    <mergeCell ref="A6:F6"/>
    <mergeCell ref="E1:F1"/>
    <mergeCell ref="B10:C10"/>
    <mergeCell ref="B11:C11"/>
    <mergeCell ref="B12:C12"/>
    <mergeCell ref="B13:C13"/>
    <mergeCell ref="B14:C14"/>
    <mergeCell ref="B22:D22"/>
    <mergeCell ref="B33:D33"/>
    <mergeCell ref="B20:D20"/>
    <mergeCell ref="B29:D29"/>
    <mergeCell ref="B18:C18"/>
    <mergeCell ref="B27:D27"/>
    <mergeCell ref="B28:D28"/>
    <mergeCell ref="E47:F47"/>
    <mergeCell ref="B43:D43"/>
    <mergeCell ref="B36:D36"/>
    <mergeCell ref="E36:F36"/>
    <mergeCell ref="B35:C35"/>
    <mergeCell ref="E35:F35"/>
    <mergeCell ref="B42:D42"/>
    <mergeCell ref="B38:D38"/>
    <mergeCell ref="E38:F38"/>
    <mergeCell ref="A49:F49"/>
    <mergeCell ref="B40:D40"/>
    <mergeCell ref="E40:F40"/>
    <mergeCell ref="B23:D23"/>
    <mergeCell ref="B24:D24"/>
    <mergeCell ref="B25:D25"/>
    <mergeCell ref="B37:D37"/>
    <mergeCell ref="E37:F37"/>
    <mergeCell ref="E33:F33"/>
    <mergeCell ref="B30:D30"/>
    <mergeCell ref="B31:D31"/>
    <mergeCell ref="B32:D32"/>
    <mergeCell ref="B26:D26"/>
    <mergeCell ref="B44:D44"/>
    <mergeCell ref="B45:D45"/>
    <mergeCell ref="B46:D46"/>
  </mergeCells>
  <printOptions horizontalCentered="1"/>
  <pageMargins left="0.15748031496062992" right="0.15748031496062992" top="0.39370078740157483" bottom="0.47244094488188981" header="0.23622047244094491" footer="0.15748031496062992"/>
  <pageSetup paperSize="9" scale="90" fitToHeight="0" orientation="portrait" copies="4" r:id="rId1"/>
  <headerFooter alignWithMargins="0">
    <oddFooter>&amp;L&amp;8&lt;&amp;F&gt;&amp;R Seite &amp;P von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40"/>
  <sheetViews>
    <sheetView showRuler="0" topLeftCell="C1" zoomScaleNormal="100" workbookViewId="0">
      <selection activeCell="M40" sqref="M40:N40"/>
    </sheetView>
  </sheetViews>
  <sheetFormatPr baseColWidth="10" defaultColWidth="11.42578125" defaultRowHeight="12.75" x14ac:dyDescent="0.2"/>
  <cols>
    <col min="1" max="1" width="4.28515625" style="8" customWidth="1"/>
    <col min="2" max="2" width="17.140625" style="8" customWidth="1"/>
    <col min="3" max="3" width="15" style="8" customWidth="1"/>
    <col min="4" max="4" width="13.7109375" style="8" customWidth="1"/>
    <col min="5" max="5" width="7" style="8" bestFit="1" customWidth="1"/>
    <col min="6" max="6" width="14.5703125" style="8" customWidth="1"/>
    <col min="7" max="7" width="7.28515625" style="8" bestFit="1" customWidth="1"/>
    <col min="8" max="8" width="14.5703125" style="8" customWidth="1"/>
    <col min="9" max="9" width="7" style="8" customWidth="1"/>
    <col min="10" max="10" width="14.5703125" style="8" customWidth="1"/>
    <col min="11" max="11" width="7" style="8" customWidth="1"/>
    <col min="12" max="12" width="14.5703125" style="8" customWidth="1"/>
    <col min="13" max="13" width="7" style="8" customWidth="1"/>
    <col min="14" max="14" width="14.5703125" style="8" customWidth="1"/>
    <col min="15" max="15" width="7" style="8" customWidth="1"/>
    <col min="16" max="16" width="14.5703125" style="8" customWidth="1"/>
    <col min="17" max="16384" width="11.42578125" style="8"/>
  </cols>
  <sheetData>
    <row r="1" spans="1:16" s="3" customFormat="1" ht="30" customHeight="1" x14ac:dyDescent="0.25">
      <c r="A1" s="127" t="s">
        <v>44</v>
      </c>
      <c r="B1" s="127"/>
      <c r="C1" s="127"/>
      <c r="D1" s="127"/>
      <c r="E1" s="127"/>
      <c r="F1" s="127"/>
      <c r="G1" s="127"/>
      <c r="H1" s="127"/>
      <c r="I1" s="28"/>
      <c r="J1" s="28"/>
      <c r="K1" s="28"/>
      <c r="L1" s="28"/>
      <c r="M1" s="126" t="s">
        <v>109</v>
      </c>
      <c r="N1" s="126"/>
      <c r="O1" s="126"/>
      <c r="P1" s="126"/>
    </row>
    <row r="2" spans="1:16" s="4" customFormat="1" ht="22.5" customHeight="1" x14ac:dyDescent="0.2">
      <c r="A2" s="127"/>
      <c r="B2" s="127"/>
      <c r="C2" s="127"/>
      <c r="D2" s="127"/>
      <c r="E2" s="127"/>
      <c r="F2" s="127"/>
      <c r="G2" s="127"/>
      <c r="H2" s="127"/>
      <c r="I2" s="28"/>
      <c r="J2" s="28"/>
      <c r="K2" s="28"/>
      <c r="L2" s="28"/>
      <c r="M2" s="126"/>
      <c r="N2" s="126"/>
      <c r="O2" s="126"/>
      <c r="P2" s="126"/>
    </row>
    <row r="3" spans="1:16" s="4" customFormat="1" ht="7.5" customHeight="1" thickBot="1" x14ac:dyDescent="0.25">
      <c r="A3" s="28"/>
      <c r="B3" s="28"/>
      <c r="C3" s="156"/>
      <c r="D3" s="156"/>
      <c r="E3" s="156"/>
      <c r="F3" s="156"/>
    </row>
    <row r="4" spans="1:16" s="5" customFormat="1" ht="39.75" customHeight="1" thickBot="1" x14ac:dyDescent="0.25">
      <c r="A4" s="42"/>
      <c r="B4" s="43"/>
      <c r="C4" s="43"/>
      <c r="D4" s="43"/>
      <c r="E4" s="179" t="s">
        <v>66</v>
      </c>
      <c r="F4" s="180"/>
      <c r="G4" s="179" t="s">
        <v>40</v>
      </c>
      <c r="H4" s="180"/>
      <c r="I4" s="179" t="s">
        <v>64</v>
      </c>
      <c r="J4" s="180"/>
      <c r="K4" s="179" t="s">
        <v>60</v>
      </c>
      <c r="L4" s="180"/>
      <c r="M4" s="179" t="s">
        <v>67</v>
      </c>
      <c r="N4" s="180"/>
      <c r="O4" s="179" t="s">
        <v>62</v>
      </c>
      <c r="P4" s="180"/>
    </row>
    <row r="5" spans="1:16" s="6" customFormat="1" ht="15" customHeight="1" x14ac:dyDescent="0.2">
      <c r="A5" s="21" t="s">
        <v>16</v>
      </c>
      <c r="B5" s="44" t="s">
        <v>45</v>
      </c>
      <c r="C5" s="45"/>
      <c r="D5" s="45"/>
      <c r="E5" s="49"/>
      <c r="F5" s="46"/>
      <c r="G5" s="49"/>
      <c r="H5" s="46"/>
      <c r="I5" s="49"/>
      <c r="J5" s="46"/>
      <c r="K5" s="49"/>
      <c r="L5" s="46"/>
      <c r="M5" s="49"/>
      <c r="N5" s="46"/>
      <c r="O5" s="49"/>
      <c r="P5" s="46"/>
    </row>
    <row r="6" spans="1:16" s="16" customFormat="1" ht="15" customHeight="1" x14ac:dyDescent="0.2">
      <c r="A6" s="33" t="s">
        <v>10</v>
      </c>
      <c r="B6" s="34" t="s">
        <v>46</v>
      </c>
      <c r="C6" s="35"/>
      <c r="D6" s="35"/>
      <c r="E6" s="50"/>
      <c r="F6" s="47"/>
      <c r="G6" s="50"/>
      <c r="H6" s="47"/>
      <c r="I6" s="50"/>
      <c r="J6" s="47"/>
      <c r="K6" s="50"/>
      <c r="L6" s="47"/>
      <c r="M6" s="50"/>
      <c r="N6" s="47"/>
      <c r="O6" s="50"/>
      <c r="P6" s="47"/>
    </row>
    <row r="7" spans="1:16" s="16" customFormat="1" ht="21" customHeight="1" x14ac:dyDescent="0.2">
      <c r="A7" s="22" t="s">
        <v>8</v>
      </c>
      <c r="B7" s="165" t="s">
        <v>0</v>
      </c>
      <c r="C7" s="166"/>
      <c r="D7" s="31" t="s">
        <v>2</v>
      </c>
      <c r="E7" s="51" t="s">
        <v>4</v>
      </c>
      <c r="F7" s="32" t="s">
        <v>1</v>
      </c>
      <c r="G7" s="51" t="s">
        <v>4</v>
      </c>
      <c r="H7" s="32" t="s">
        <v>1</v>
      </c>
      <c r="I7" s="51" t="s">
        <v>4</v>
      </c>
      <c r="J7" s="32" t="s">
        <v>1</v>
      </c>
      <c r="K7" s="51" t="s">
        <v>4</v>
      </c>
      <c r="L7" s="32" t="s">
        <v>1</v>
      </c>
      <c r="M7" s="51" t="s">
        <v>4</v>
      </c>
      <c r="N7" s="32" t="s">
        <v>1</v>
      </c>
      <c r="O7" s="51" t="s">
        <v>4</v>
      </c>
      <c r="P7" s="32" t="s">
        <v>1</v>
      </c>
    </row>
    <row r="8" spans="1:16" s="7" customFormat="1" ht="27.75" customHeight="1" x14ac:dyDescent="0.2">
      <c r="A8" s="25"/>
      <c r="B8" s="167" t="s">
        <v>47</v>
      </c>
      <c r="C8" s="168"/>
      <c r="D8" s="48">
        <v>246324.97</v>
      </c>
      <c r="E8" s="52"/>
      <c r="F8" s="9"/>
      <c r="G8" s="52"/>
      <c r="H8" s="9"/>
      <c r="I8" s="52"/>
      <c r="J8" s="9"/>
      <c r="K8" s="52"/>
      <c r="L8" s="9"/>
      <c r="M8" s="52"/>
      <c r="N8" s="9"/>
      <c r="O8" s="52"/>
      <c r="P8" s="9"/>
    </row>
    <row r="9" spans="1:16" s="2" customFormat="1" ht="15" customHeight="1" x14ac:dyDescent="0.2">
      <c r="A9" s="18"/>
      <c r="B9" s="154" t="s">
        <v>48</v>
      </c>
      <c r="C9" s="155"/>
      <c r="D9" s="10">
        <f>ROUND(0.03*D$8,2)</f>
        <v>7389.75</v>
      </c>
      <c r="E9" s="53">
        <v>0.95</v>
      </c>
      <c r="F9" s="9">
        <f>ROUND($D9*E9,2)</f>
        <v>7020.26</v>
      </c>
      <c r="G9" s="53">
        <v>0.85</v>
      </c>
      <c r="H9" s="9">
        <f>ROUND($D9*G9,2)</f>
        <v>6281.29</v>
      </c>
      <c r="I9" s="53">
        <v>0.99</v>
      </c>
      <c r="J9" s="9">
        <f>ROUND($D9*I9,2)</f>
        <v>7315.85</v>
      </c>
      <c r="K9" s="53">
        <v>1</v>
      </c>
      <c r="L9" s="9">
        <f>ROUND($D9*K9,2)</f>
        <v>7389.75</v>
      </c>
      <c r="M9" s="53">
        <v>0.98</v>
      </c>
      <c r="N9" s="9">
        <f>ROUND($D9*M9,2)</f>
        <v>7241.96</v>
      </c>
      <c r="O9" s="53">
        <v>1</v>
      </c>
      <c r="P9" s="9">
        <f>ROUND($D9*O9,2)</f>
        <v>7389.75</v>
      </c>
    </row>
    <row r="10" spans="1:16" s="2" customFormat="1" ht="15" customHeight="1" x14ac:dyDescent="0.2">
      <c r="A10" s="18"/>
      <c r="B10" s="154" t="s">
        <v>49</v>
      </c>
      <c r="C10" s="155"/>
      <c r="D10" s="10">
        <f>ROUND(0.1*D$8,2)</f>
        <v>24632.5</v>
      </c>
      <c r="E10" s="53">
        <v>0.95</v>
      </c>
      <c r="F10" s="9">
        <f t="shared" ref="F10:F17" si="0">ROUND($D10*E10,2)</f>
        <v>23400.880000000001</v>
      </c>
      <c r="G10" s="53">
        <v>0.85</v>
      </c>
      <c r="H10" s="9">
        <f t="shared" ref="H10" si="1">ROUND($D10*G10,2)</f>
        <v>20937.63</v>
      </c>
      <c r="I10" s="53">
        <v>0.99</v>
      </c>
      <c r="J10" s="9">
        <f t="shared" ref="J10" si="2">ROUND($D10*I10,2)</f>
        <v>24386.18</v>
      </c>
      <c r="K10" s="53">
        <v>1</v>
      </c>
      <c r="L10" s="9">
        <f t="shared" ref="L10" si="3">ROUND($D10*K10,2)</f>
        <v>24632.5</v>
      </c>
      <c r="M10" s="53">
        <v>0.98</v>
      </c>
      <c r="N10" s="9">
        <f t="shared" ref="N10" si="4">ROUND($D10*M10,2)</f>
        <v>24139.85</v>
      </c>
      <c r="O10" s="53">
        <v>1</v>
      </c>
      <c r="P10" s="9">
        <f t="shared" ref="P10" si="5">ROUND($D10*O10,2)</f>
        <v>24632.5</v>
      </c>
    </row>
    <row r="11" spans="1:16" s="2" customFormat="1" ht="15" customHeight="1" x14ac:dyDescent="0.2">
      <c r="A11" s="18"/>
      <c r="B11" s="154" t="s">
        <v>50</v>
      </c>
      <c r="C11" s="155"/>
      <c r="D11" s="10">
        <f>ROUND(0.16*D$8,2)</f>
        <v>39412</v>
      </c>
      <c r="E11" s="53">
        <v>0.95</v>
      </c>
      <c r="F11" s="9">
        <f>ROUND($D11*E11,2)</f>
        <v>37441.4</v>
      </c>
      <c r="G11" s="53">
        <v>0.85</v>
      </c>
      <c r="H11" s="9">
        <f>ROUND($D11*G11,2)</f>
        <v>33500.199999999997</v>
      </c>
      <c r="I11" s="53">
        <v>0.99</v>
      </c>
      <c r="J11" s="9">
        <f>ROUND($D11*I11,2)</f>
        <v>39017.879999999997</v>
      </c>
      <c r="K11" s="53">
        <v>1</v>
      </c>
      <c r="L11" s="9">
        <f>ROUND($D11*K11,2)</f>
        <v>39412</v>
      </c>
      <c r="M11" s="53">
        <v>0.98</v>
      </c>
      <c r="N11" s="9">
        <f>ROUND($D11*M11,2)</f>
        <v>38623.760000000002</v>
      </c>
      <c r="O11" s="53">
        <v>1</v>
      </c>
      <c r="P11" s="9">
        <f>ROUND($D11*O11,2)</f>
        <v>39412</v>
      </c>
    </row>
    <row r="12" spans="1:16" s="2" customFormat="1" ht="15" customHeight="1" x14ac:dyDescent="0.2">
      <c r="A12" s="18"/>
      <c r="B12" s="154" t="s">
        <v>51</v>
      </c>
      <c r="C12" s="155"/>
      <c r="D12" s="10">
        <f>ROUND(0.04*D$8,2)</f>
        <v>9853</v>
      </c>
      <c r="E12" s="53">
        <v>0.95</v>
      </c>
      <c r="F12" s="9">
        <f>ROUND($D12*E12,2)</f>
        <v>9360.35</v>
      </c>
      <c r="G12" s="53">
        <v>0.85</v>
      </c>
      <c r="H12" s="9">
        <f>ROUND($D12*G12,2)</f>
        <v>8375.0499999999993</v>
      </c>
      <c r="I12" s="53">
        <v>0.99</v>
      </c>
      <c r="J12" s="9">
        <f>ROUND($D12*I12,2)</f>
        <v>9754.4699999999993</v>
      </c>
      <c r="K12" s="53">
        <v>1</v>
      </c>
      <c r="L12" s="9">
        <f>ROUND($D12*K12,2)</f>
        <v>9853</v>
      </c>
      <c r="M12" s="53">
        <v>0.98</v>
      </c>
      <c r="N12" s="9">
        <f>ROUND($D12*M12,2)</f>
        <v>9655.94</v>
      </c>
      <c r="O12" s="53">
        <v>1</v>
      </c>
      <c r="P12" s="9">
        <f>ROUND($D12*O12,2)</f>
        <v>9853</v>
      </c>
    </row>
    <row r="13" spans="1:16" s="2" customFormat="1" ht="15" customHeight="1" x14ac:dyDescent="0.2">
      <c r="A13" s="18"/>
      <c r="B13" s="154" t="s">
        <v>28</v>
      </c>
      <c r="C13" s="155"/>
      <c r="D13" s="10">
        <f>ROUND(0.25*D$8,2)</f>
        <v>61581.24</v>
      </c>
      <c r="E13" s="53">
        <v>0.95</v>
      </c>
      <c r="F13" s="9">
        <f t="shared" si="0"/>
        <v>58502.18</v>
      </c>
      <c r="G13" s="53">
        <v>0.85</v>
      </c>
      <c r="H13" s="9">
        <f t="shared" ref="H13" si="6">ROUND($D13*G13,2)</f>
        <v>52344.05</v>
      </c>
      <c r="I13" s="53">
        <v>0.99</v>
      </c>
      <c r="J13" s="9">
        <f t="shared" ref="J13" si="7">ROUND($D13*I13,2)</f>
        <v>60965.43</v>
      </c>
      <c r="K13" s="53">
        <v>1</v>
      </c>
      <c r="L13" s="9">
        <f t="shared" ref="L13" si="8">ROUND($D13*K13,2)</f>
        <v>61581.24</v>
      </c>
      <c r="M13" s="53">
        <v>0.98</v>
      </c>
      <c r="N13" s="9">
        <f t="shared" ref="N13" si="9">ROUND($D13*M13,2)</f>
        <v>60349.62</v>
      </c>
      <c r="O13" s="53">
        <v>1</v>
      </c>
      <c r="P13" s="9">
        <f t="shared" ref="P13" si="10">ROUND($D13*O13,2)</f>
        <v>61581.24</v>
      </c>
    </row>
    <row r="14" spans="1:16" s="2" customFormat="1" ht="15" customHeight="1" x14ac:dyDescent="0.2">
      <c r="A14" s="18"/>
      <c r="B14" s="154" t="s">
        <v>52</v>
      </c>
      <c r="C14" s="155"/>
      <c r="D14" s="10">
        <f>ROUND(0.07*D$8,2)</f>
        <v>17242.75</v>
      </c>
      <c r="E14" s="53">
        <v>0.95</v>
      </c>
      <c r="F14" s="9">
        <f>ROUND($D14*E14,2)</f>
        <v>16380.61</v>
      </c>
      <c r="G14" s="53">
        <v>0.85</v>
      </c>
      <c r="H14" s="9">
        <f>ROUND($D14*G14,2)</f>
        <v>14656.34</v>
      </c>
      <c r="I14" s="53">
        <v>0.99</v>
      </c>
      <c r="J14" s="9">
        <f>ROUND($D14*I14,2)</f>
        <v>17070.32</v>
      </c>
      <c r="K14" s="53">
        <v>1</v>
      </c>
      <c r="L14" s="9">
        <f>ROUND($D14*K14,2)</f>
        <v>17242.75</v>
      </c>
      <c r="M14" s="53">
        <v>0.98</v>
      </c>
      <c r="N14" s="9">
        <f>ROUND($D14*M14,2)</f>
        <v>16897.900000000001</v>
      </c>
      <c r="O14" s="53">
        <v>1</v>
      </c>
      <c r="P14" s="9">
        <f>ROUND($D14*O14,2)</f>
        <v>17242.75</v>
      </c>
    </row>
    <row r="15" spans="1:16" s="2" customFormat="1" ht="15" customHeight="1" x14ac:dyDescent="0.2">
      <c r="A15" s="18"/>
      <c r="B15" s="154" t="s">
        <v>53</v>
      </c>
      <c r="C15" s="155"/>
      <c r="D15" s="10">
        <f>ROUND(0.03*D$8,2)</f>
        <v>7389.75</v>
      </c>
      <c r="E15" s="53">
        <v>0.95</v>
      </c>
      <c r="F15" s="9">
        <f t="shared" si="0"/>
        <v>7020.26</v>
      </c>
      <c r="G15" s="53">
        <v>0.85</v>
      </c>
      <c r="H15" s="9">
        <f t="shared" ref="H15:H16" si="11">ROUND($D15*G15,2)</f>
        <v>6281.29</v>
      </c>
      <c r="I15" s="53">
        <v>0.99</v>
      </c>
      <c r="J15" s="9">
        <f t="shared" ref="J15:J16" si="12">ROUND($D15*I15,2)</f>
        <v>7315.85</v>
      </c>
      <c r="K15" s="53">
        <v>1</v>
      </c>
      <c r="L15" s="9">
        <f t="shared" ref="L15:L16" si="13">ROUND($D15*K15,2)</f>
        <v>7389.75</v>
      </c>
      <c r="M15" s="53">
        <v>0.98</v>
      </c>
      <c r="N15" s="9">
        <f t="shared" ref="N15:N16" si="14">ROUND($D15*M15,2)</f>
        <v>7241.96</v>
      </c>
      <c r="O15" s="53">
        <v>1</v>
      </c>
      <c r="P15" s="9">
        <f t="shared" ref="P15:P16" si="15">ROUND($D15*O15,2)</f>
        <v>7389.75</v>
      </c>
    </row>
    <row r="16" spans="1:16" s="2" customFormat="1" ht="15" customHeight="1" x14ac:dyDescent="0.2">
      <c r="A16" s="18"/>
      <c r="B16" s="154" t="s">
        <v>54</v>
      </c>
      <c r="C16" s="155"/>
      <c r="D16" s="10">
        <f>ROUND(0.3*D$8,2)</f>
        <v>73897.490000000005</v>
      </c>
      <c r="E16" s="53">
        <v>0.95</v>
      </c>
      <c r="F16" s="9">
        <f t="shared" si="0"/>
        <v>70202.62</v>
      </c>
      <c r="G16" s="53">
        <v>1</v>
      </c>
      <c r="H16" s="9">
        <f t="shared" si="11"/>
        <v>73897.490000000005</v>
      </c>
      <c r="I16" s="53">
        <v>0.99</v>
      </c>
      <c r="J16" s="9">
        <f t="shared" si="12"/>
        <v>73158.52</v>
      </c>
      <c r="K16" s="53">
        <v>1</v>
      </c>
      <c r="L16" s="9">
        <f t="shared" si="13"/>
        <v>73897.490000000005</v>
      </c>
      <c r="M16" s="53">
        <v>0.98</v>
      </c>
      <c r="N16" s="9">
        <f t="shared" si="14"/>
        <v>72419.539999999994</v>
      </c>
      <c r="O16" s="53">
        <v>1</v>
      </c>
      <c r="P16" s="9">
        <f t="shared" si="15"/>
        <v>73897.490000000005</v>
      </c>
    </row>
    <row r="17" spans="1:16" s="2" customFormat="1" ht="15" customHeight="1" x14ac:dyDescent="0.2">
      <c r="A17" s="18"/>
      <c r="B17" s="154" t="s">
        <v>27</v>
      </c>
      <c r="C17" s="155"/>
      <c r="D17" s="10">
        <f>ROUND(0.02*D$8,2)</f>
        <v>4926.5</v>
      </c>
      <c r="E17" s="53">
        <v>0.95</v>
      </c>
      <c r="F17" s="9">
        <f t="shared" si="0"/>
        <v>4680.18</v>
      </c>
      <c r="G17" s="53">
        <v>1</v>
      </c>
      <c r="H17" s="9">
        <f>ROUND($D17*G17,2)</f>
        <v>4926.5</v>
      </c>
      <c r="I17" s="53">
        <v>0.99</v>
      </c>
      <c r="J17" s="9">
        <f>ROUND($D17*I17,2)</f>
        <v>4877.24</v>
      </c>
      <c r="K17" s="53">
        <v>1</v>
      </c>
      <c r="L17" s="9">
        <f>ROUND($D17*K17,2)</f>
        <v>4926.5</v>
      </c>
      <c r="M17" s="53">
        <v>0.98</v>
      </c>
      <c r="N17" s="9">
        <f>ROUND($D17*M17,2)</f>
        <v>4827.97</v>
      </c>
      <c r="O17" s="53">
        <v>1</v>
      </c>
      <c r="P17" s="9">
        <f>ROUND($D17*O17,2)</f>
        <v>4926.5</v>
      </c>
    </row>
    <row r="18" spans="1:16" s="2" customFormat="1" ht="20.100000000000001" customHeight="1" x14ac:dyDescent="0.2">
      <c r="A18" s="18"/>
      <c r="B18" s="141" t="s">
        <v>55</v>
      </c>
      <c r="C18" s="142"/>
      <c r="D18" s="48">
        <f>SUM(D9:D17)</f>
        <v>246324.97999999998</v>
      </c>
      <c r="E18" s="54"/>
      <c r="F18" s="1">
        <f>SUM(F9:F17)</f>
        <v>234008.74</v>
      </c>
      <c r="G18" s="54"/>
      <c r="H18" s="1">
        <f>SUM(H9:H17)</f>
        <v>221199.84000000003</v>
      </c>
      <c r="I18" s="54"/>
      <c r="J18" s="1">
        <f>SUM(J9:J17)</f>
        <v>243861.74</v>
      </c>
      <c r="K18" s="54"/>
      <c r="L18" s="1">
        <f>SUM(L9:L17)</f>
        <v>246324.97999999998</v>
      </c>
      <c r="M18" s="54"/>
      <c r="N18" s="1">
        <f>SUM(N9:N17)</f>
        <v>241398.49999999997</v>
      </c>
      <c r="O18" s="54"/>
      <c r="P18" s="1">
        <f>SUM(P9:P17)</f>
        <v>246324.97999999998</v>
      </c>
    </row>
    <row r="19" spans="1:16" s="2" customFormat="1" ht="15" customHeight="1" x14ac:dyDescent="0.2">
      <c r="A19" s="18"/>
      <c r="B19" s="29" t="s">
        <v>30</v>
      </c>
      <c r="C19" s="30"/>
      <c r="E19" s="55">
        <v>0</v>
      </c>
      <c r="F19" s="15">
        <f>ROUND(E19*F18,2)</f>
        <v>0</v>
      </c>
      <c r="G19" s="55">
        <v>0</v>
      </c>
      <c r="H19" s="15">
        <f>ROUND(G19*H18,2)</f>
        <v>0</v>
      </c>
      <c r="I19" s="55">
        <v>0</v>
      </c>
      <c r="J19" s="15">
        <f>ROUND(I19*J18,2)</f>
        <v>0</v>
      </c>
      <c r="K19" s="55">
        <v>0</v>
      </c>
      <c r="L19" s="15">
        <f>ROUND(K19*L18,2)</f>
        <v>0</v>
      </c>
      <c r="M19" s="55">
        <v>0.15</v>
      </c>
      <c r="N19" s="15">
        <f>ROUND(M19*N18,2)</f>
        <v>36209.78</v>
      </c>
      <c r="O19" s="55">
        <v>0.25</v>
      </c>
      <c r="P19" s="15">
        <f>ROUND(O19*P18,2)</f>
        <v>61581.25</v>
      </c>
    </row>
    <row r="20" spans="1:16" s="2" customFormat="1" ht="20.100000000000001" customHeight="1" thickBot="1" x14ac:dyDescent="0.25">
      <c r="A20" s="20"/>
      <c r="B20" s="152" t="s">
        <v>56</v>
      </c>
      <c r="C20" s="153"/>
      <c r="D20" s="153"/>
      <c r="E20" s="56"/>
      <c r="F20" s="13">
        <f>SUM(F18:F19)</f>
        <v>234008.74</v>
      </c>
      <c r="G20" s="56"/>
      <c r="H20" s="13">
        <f>SUM(H18:H19)</f>
        <v>221199.84000000003</v>
      </c>
      <c r="I20" s="56"/>
      <c r="J20" s="13">
        <f>SUM(J18:J19)</f>
        <v>243861.74</v>
      </c>
      <c r="K20" s="56"/>
      <c r="L20" s="13">
        <f>SUM(L18:L19)</f>
        <v>246324.97999999998</v>
      </c>
      <c r="M20" s="56"/>
      <c r="N20" s="13">
        <f>SUM(N18:N19)</f>
        <v>277608.27999999997</v>
      </c>
      <c r="O20" s="56"/>
      <c r="P20" s="13">
        <f>SUM(P18:P19)</f>
        <v>307906.23</v>
      </c>
    </row>
    <row r="21" spans="1:16" s="2" customFormat="1" ht="15" customHeight="1" x14ac:dyDescent="0.2">
      <c r="A21" s="38" t="s">
        <v>11</v>
      </c>
      <c r="B21" s="39" t="s">
        <v>36</v>
      </c>
      <c r="C21" s="40"/>
      <c r="D21" s="40"/>
      <c r="E21" s="57"/>
      <c r="F21" s="41" t="s">
        <v>33</v>
      </c>
      <c r="G21" s="57"/>
      <c r="H21" s="41" t="s">
        <v>33</v>
      </c>
      <c r="I21" s="57"/>
      <c r="J21" s="41" t="s">
        <v>33</v>
      </c>
      <c r="K21" s="57"/>
      <c r="L21" s="41" t="s">
        <v>33</v>
      </c>
      <c r="M21" s="57"/>
      <c r="N21" s="41" t="s">
        <v>33</v>
      </c>
      <c r="O21" s="57"/>
      <c r="P21" s="41" t="s">
        <v>33</v>
      </c>
    </row>
    <row r="22" spans="1:16" s="2" customFormat="1" ht="15" customHeight="1" x14ac:dyDescent="0.2">
      <c r="A22" s="183"/>
      <c r="B22" s="135" t="s">
        <v>57</v>
      </c>
      <c r="C22" s="136"/>
      <c r="D22" s="136"/>
      <c r="E22" s="58"/>
      <c r="F22" s="11">
        <v>1800</v>
      </c>
      <c r="G22" s="58"/>
      <c r="H22" s="11">
        <v>4800</v>
      </c>
      <c r="I22" s="58"/>
      <c r="J22" s="11">
        <v>3560</v>
      </c>
      <c r="K22" s="58"/>
      <c r="L22" s="11">
        <v>2500</v>
      </c>
      <c r="M22" s="58"/>
      <c r="N22" s="11">
        <v>2500</v>
      </c>
      <c r="O22" s="58"/>
      <c r="P22" s="11">
        <v>4500</v>
      </c>
    </row>
    <row r="23" spans="1:16" s="2" customFormat="1" ht="20.100000000000001" customHeight="1" thickBot="1" x14ac:dyDescent="0.25">
      <c r="A23" s="182"/>
      <c r="B23" s="152" t="s">
        <v>32</v>
      </c>
      <c r="C23" s="153"/>
      <c r="D23" s="178"/>
      <c r="E23" s="59"/>
      <c r="F23" s="13">
        <f>SUM(F22:F22)</f>
        <v>1800</v>
      </c>
      <c r="G23" s="59"/>
      <c r="H23" s="13">
        <f>SUM(H22:H22)</f>
        <v>4800</v>
      </c>
      <c r="I23" s="59"/>
      <c r="J23" s="13">
        <f>SUM(J22:J22)</f>
        <v>3560</v>
      </c>
      <c r="K23" s="59"/>
      <c r="L23" s="13">
        <f>SUM(L22:L22)</f>
        <v>2500</v>
      </c>
      <c r="M23" s="59"/>
      <c r="N23" s="13">
        <f>SUM(N22:N22)</f>
        <v>2500</v>
      </c>
      <c r="O23" s="59"/>
      <c r="P23" s="13">
        <f>SUM(P22:P22)</f>
        <v>4500</v>
      </c>
    </row>
    <row r="24" spans="1:16" s="16" customFormat="1" ht="15" customHeight="1" x14ac:dyDescent="0.2">
      <c r="A24" s="33" t="s">
        <v>31</v>
      </c>
      <c r="B24" s="34" t="s">
        <v>43</v>
      </c>
      <c r="C24" s="35"/>
      <c r="D24" s="35"/>
      <c r="E24" s="50"/>
      <c r="F24" s="36" t="s">
        <v>33</v>
      </c>
      <c r="G24" s="50"/>
      <c r="H24" s="36" t="s">
        <v>33</v>
      </c>
      <c r="I24" s="50"/>
      <c r="J24" s="36" t="s">
        <v>33</v>
      </c>
      <c r="K24" s="50"/>
      <c r="L24" s="36" t="s">
        <v>33</v>
      </c>
      <c r="M24" s="50"/>
      <c r="N24" s="36" t="s">
        <v>33</v>
      </c>
      <c r="O24" s="50"/>
      <c r="P24" s="36" t="s">
        <v>33</v>
      </c>
    </row>
    <row r="25" spans="1:16" s="2" customFormat="1" ht="15" customHeight="1" x14ac:dyDescent="0.2">
      <c r="A25" s="181"/>
      <c r="B25" s="135" t="s">
        <v>58</v>
      </c>
      <c r="C25" s="136"/>
      <c r="D25" s="136"/>
      <c r="E25" s="58"/>
      <c r="F25" s="11">
        <v>800</v>
      </c>
      <c r="G25" s="58"/>
      <c r="H25" s="11">
        <v>10400</v>
      </c>
      <c r="I25" s="58"/>
      <c r="J25" s="11">
        <v>7120</v>
      </c>
      <c r="K25" s="58"/>
      <c r="L25" s="11">
        <v>8000</v>
      </c>
      <c r="M25" s="58"/>
      <c r="N25" s="11">
        <v>2500</v>
      </c>
      <c r="O25" s="58"/>
      <c r="P25" s="11">
        <v>6500</v>
      </c>
    </row>
    <row r="26" spans="1:16" s="2" customFormat="1" ht="20.100000000000001" customHeight="1" thickBot="1" x14ac:dyDescent="0.25">
      <c r="A26" s="182"/>
      <c r="B26" s="152" t="s">
        <v>25</v>
      </c>
      <c r="C26" s="153"/>
      <c r="D26" s="178"/>
      <c r="E26" s="59"/>
      <c r="F26" s="13">
        <f>SUM(F25:F25)</f>
        <v>800</v>
      </c>
      <c r="G26" s="59"/>
      <c r="H26" s="13">
        <f>SUM(H25:H25)</f>
        <v>10400</v>
      </c>
      <c r="I26" s="59"/>
      <c r="J26" s="13">
        <f>SUM(J25:J25)</f>
        <v>7120</v>
      </c>
      <c r="K26" s="59"/>
      <c r="L26" s="13">
        <f>SUM(L25:L25)</f>
        <v>8000</v>
      </c>
      <c r="M26" s="59"/>
      <c r="N26" s="13">
        <f>SUM(N25:N25)</f>
        <v>2500</v>
      </c>
      <c r="O26" s="59"/>
      <c r="P26" s="13">
        <f>SUM(P25:P25)</f>
        <v>6500</v>
      </c>
    </row>
    <row r="27" spans="1:16" s="6" customFormat="1" ht="15" customHeight="1" x14ac:dyDescent="0.2">
      <c r="A27" s="21" t="s">
        <v>17</v>
      </c>
      <c r="B27" s="44" t="s">
        <v>20</v>
      </c>
      <c r="C27" s="45"/>
      <c r="D27" s="45"/>
      <c r="E27" s="49"/>
      <c r="F27" s="46"/>
      <c r="G27" s="49"/>
      <c r="H27" s="46"/>
      <c r="I27" s="49"/>
      <c r="J27" s="46"/>
      <c r="K27" s="49"/>
      <c r="L27" s="46"/>
      <c r="M27" s="49"/>
      <c r="N27" s="46"/>
      <c r="O27" s="49"/>
      <c r="P27" s="46"/>
    </row>
    <row r="28" spans="1:16" s="16" customFormat="1" ht="24.75" customHeight="1" x14ac:dyDescent="0.2">
      <c r="A28" s="22" t="s">
        <v>8</v>
      </c>
      <c r="B28" s="145" t="s">
        <v>42</v>
      </c>
      <c r="C28" s="146"/>
      <c r="D28" s="23"/>
      <c r="E28" s="172" t="s">
        <v>41</v>
      </c>
      <c r="F28" s="147"/>
      <c r="G28" s="172" t="s">
        <v>41</v>
      </c>
      <c r="H28" s="147"/>
      <c r="I28" s="172" t="s">
        <v>41</v>
      </c>
      <c r="J28" s="147"/>
      <c r="K28" s="172" t="s">
        <v>41</v>
      </c>
      <c r="L28" s="147"/>
      <c r="M28" s="172" t="s">
        <v>41</v>
      </c>
      <c r="N28" s="147"/>
      <c r="O28" s="172" t="s">
        <v>41</v>
      </c>
      <c r="P28" s="147"/>
    </row>
    <row r="29" spans="1:16" s="2" customFormat="1" ht="15" customHeight="1" x14ac:dyDescent="0.2">
      <c r="A29" s="24" t="s">
        <v>12</v>
      </c>
      <c r="B29" s="135" t="s">
        <v>37</v>
      </c>
      <c r="C29" s="136"/>
      <c r="D29" s="176"/>
      <c r="E29" s="173">
        <v>70</v>
      </c>
      <c r="F29" s="138"/>
      <c r="G29" s="173">
        <v>85</v>
      </c>
      <c r="H29" s="138"/>
      <c r="I29" s="173">
        <v>108</v>
      </c>
      <c r="J29" s="138"/>
      <c r="K29" s="173">
        <v>80</v>
      </c>
      <c r="L29" s="138"/>
      <c r="M29" s="173">
        <v>80</v>
      </c>
      <c r="N29" s="138"/>
      <c r="O29" s="173">
        <v>95</v>
      </c>
      <c r="P29" s="138"/>
    </row>
    <row r="30" spans="1:16" s="2" customFormat="1" ht="15" customHeight="1" x14ac:dyDescent="0.2">
      <c r="A30" s="24" t="s">
        <v>13</v>
      </c>
      <c r="B30" s="135" t="s">
        <v>26</v>
      </c>
      <c r="C30" s="136"/>
      <c r="D30" s="176"/>
      <c r="E30" s="173">
        <v>59</v>
      </c>
      <c r="F30" s="138"/>
      <c r="G30" s="173">
        <v>75</v>
      </c>
      <c r="H30" s="138"/>
      <c r="I30" s="173">
        <v>89</v>
      </c>
      <c r="J30" s="138"/>
      <c r="K30" s="173">
        <v>78</v>
      </c>
      <c r="L30" s="138"/>
      <c r="M30" s="173">
        <v>65</v>
      </c>
      <c r="N30" s="138"/>
      <c r="O30" s="173">
        <v>80</v>
      </c>
      <c r="P30" s="138"/>
    </row>
    <row r="31" spans="1:16" s="2" customFormat="1" ht="15" customHeight="1" thickBot="1" x14ac:dyDescent="0.25">
      <c r="A31" s="20" t="s">
        <v>19</v>
      </c>
      <c r="B31" s="135" t="s">
        <v>34</v>
      </c>
      <c r="C31" s="136"/>
      <c r="D31" s="176"/>
      <c r="E31" s="169">
        <v>55</v>
      </c>
      <c r="F31" s="151"/>
      <c r="G31" s="169">
        <v>55</v>
      </c>
      <c r="H31" s="151"/>
      <c r="I31" s="169">
        <v>62</v>
      </c>
      <c r="J31" s="151"/>
      <c r="K31" s="169">
        <v>75</v>
      </c>
      <c r="L31" s="151"/>
      <c r="M31" s="169">
        <v>0</v>
      </c>
      <c r="N31" s="151"/>
      <c r="O31" s="169">
        <v>60</v>
      </c>
      <c r="P31" s="151"/>
    </row>
    <row r="32" spans="1:16" s="6" customFormat="1" ht="15" customHeight="1" x14ac:dyDescent="0.2">
      <c r="A32" s="21" t="s">
        <v>18</v>
      </c>
      <c r="B32" s="44" t="s">
        <v>29</v>
      </c>
      <c r="C32" s="45"/>
      <c r="D32" s="45"/>
      <c r="E32" s="49"/>
      <c r="F32" s="46"/>
      <c r="G32" s="49"/>
      <c r="H32" s="46"/>
      <c r="I32" s="49"/>
      <c r="J32" s="46"/>
      <c r="K32" s="49"/>
      <c r="L32" s="46"/>
      <c r="M32" s="49"/>
      <c r="N32" s="46"/>
      <c r="O32" s="49"/>
      <c r="P32" s="46"/>
    </row>
    <row r="33" spans="1:16" s="2" customFormat="1" ht="24.75" customHeight="1" x14ac:dyDescent="0.2">
      <c r="A33" s="26" t="s">
        <v>14</v>
      </c>
      <c r="B33" s="141" t="s">
        <v>59</v>
      </c>
      <c r="C33" s="142"/>
      <c r="D33" s="177"/>
      <c r="E33" s="60" t="s">
        <v>5</v>
      </c>
      <c r="F33" s="37">
        <f>F20+F23+F26</f>
        <v>236608.74</v>
      </c>
      <c r="G33" s="60" t="s">
        <v>5</v>
      </c>
      <c r="H33" s="37">
        <f>H20+H23+H26</f>
        <v>236399.84000000003</v>
      </c>
      <c r="I33" s="60" t="s">
        <v>5</v>
      </c>
      <c r="J33" s="37">
        <f>J20+J23+J26</f>
        <v>254541.74</v>
      </c>
      <c r="K33" s="60" t="s">
        <v>5</v>
      </c>
      <c r="L33" s="37">
        <f>L20+L23+L26</f>
        <v>256824.97999999998</v>
      </c>
      <c r="M33" s="60" t="s">
        <v>5</v>
      </c>
      <c r="N33" s="37">
        <f>N20+N23+N26</f>
        <v>282608.27999999997</v>
      </c>
      <c r="O33" s="60" t="s">
        <v>5</v>
      </c>
      <c r="P33" s="37">
        <f>P20+P23+P26</f>
        <v>318906.23</v>
      </c>
    </row>
    <row r="34" spans="1:16" s="2" customFormat="1" ht="24.75" customHeight="1" x14ac:dyDescent="0.2">
      <c r="A34" s="17" t="s">
        <v>15</v>
      </c>
      <c r="B34" s="19" t="s">
        <v>9</v>
      </c>
      <c r="C34" s="27"/>
      <c r="E34" s="61">
        <v>0.01</v>
      </c>
      <c r="F34" s="15">
        <f>ROUND(E34*F33,2)</f>
        <v>2366.09</v>
      </c>
      <c r="G34" s="61">
        <v>0.02</v>
      </c>
      <c r="H34" s="15">
        <f>ROUND(G34*H33,2)</f>
        <v>4728</v>
      </c>
      <c r="I34" s="61">
        <v>0.03</v>
      </c>
      <c r="J34" s="15">
        <f>ROUND(I34*J33,2)</f>
        <v>7636.25</v>
      </c>
      <c r="K34" s="61">
        <v>0.03</v>
      </c>
      <c r="L34" s="15">
        <f>ROUND(K34*L33,2)</f>
        <v>7704.75</v>
      </c>
      <c r="M34" s="61">
        <v>0.02</v>
      </c>
      <c r="N34" s="15">
        <f>ROUND(M34*N33,2)</f>
        <v>5652.17</v>
      </c>
      <c r="O34" s="61">
        <v>0.05</v>
      </c>
      <c r="P34" s="15">
        <f>ROUND(O34*P33,2)</f>
        <v>15945.31</v>
      </c>
    </row>
    <row r="35" spans="1:16" s="2" customFormat="1" ht="24.75" customHeight="1" x14ac:dyDescent="0.2">
      <c r="A35" s="24" t="s">
        <v>21</v>
      </c>
      <c r="B35" s="141" t="s">
        <v>7</v>
      </c>
      <c r="C35" s="142"/>
      <c r="D35" s="177"/>
      <c r="E35" s="54" t="s">
        <v>5</v>
      </c>
      <c r="F35" s="1">
        <f>F33+F34</f>
        <v>238974.83</v>
      </c>
      <c r="G35" s="54" t="s">
        <v>5</v>
      </c>
      <c r="H35" s="1">
        <f>H33+H34</f>
        <v>241127.84000000003</v>
      </c>
      <c r="I35" s="54" t="s">
        <v>5</v>
      </c>
      <c r="J35" s="1">
        <f>J33+J34</f>
        <v>262177.99</v>
      </c>
      <c r="K35" s="54" t="s">
        <v>5</v>
      </c>
      <c r="L35" s="1">
        <f>L33+L34</f>
        <v>264529.73</v>
      </c>
      <c r="M35" s="54" t="s">
        <v>5</v>
      </c>
      <c r="N35" s="1">
        <f>N33+N34</f>
        <v>288260.44999999995</v>
      </c>
      <c r="O35" s="54" t="s">
        <v>5</v>
      </c>
      <c r="P35" s="1">
        <f>P33+P34</f>
        <v>334851.53999999998</v>
      </c>
    </row>
    <row r="36" spans="1:16" s="2" customFormat="1" ht="24.75" customHeight="1" x14ac:dyDescent="0.2">
      <c r="A36" s="24" t="s">
        <v>22</v>
      </c>
      <c r="B36" s="141" t="s">
        <v>3</v>
      </c>
      <c r="C36" s="142"/>
      <c r="D36" s="177"/>
      <c r="E36" s="62">
        <v>0.19</v>
      </c>
      <c r="F36" s="14">
        <f>ROUND(E36*F35,2)</f>
        <v>45405.22</v>
      </c>
      <c r="G36" s="62">
        <v>0.19</v>
      </c>
      <c r="H36" s="14">
        <f>ROUND(G36*H35,2)</f>
        <v>45814.29</v>
      </c>
      <c r="I36" s="62">
        <v>0.19</v>
      </c>
      <c r="J36" s="14">
        <f>ROUND(I36*J35,2)</f>
        <v>49813.82</v>
      </c>
      <c r="K36" s="62">
        <v>0.19</v>
      </c>
      <c r="L36" s="14">
        <f>ROUND(K36*L35,2)</f>
        <v>50260.65</v>
      </c>
      <c r="M36" s="62">
        <v>0.19</v>
      </c>
      <c r="N36" s="14">
        <f>ROUND(M36*N35,2)</f>
        <v>54769.49</v>
      </c>
      <c r="O36" s="62">
        <v>0.19</v>
      </c>
      <c r="P36" s="14">
        <f>ROUND(O36*P35,2)</f>
        <v>63621.79</v>
      </c>
    </row>
    <row r="37" spans="1:16" s="12" customFormat="1" ht="24.75" customHeight="1" thickBot="1" x14ac:dyDescent="0.25">
      <c r="A37" s="82" t="s">
        <v>23</v>
      </c>
      <c r="B37" s="152" t="s">
        <v>7</v>
      </c>
      <c r="C37" s="153"/>
      <c r="D37" s="178"/>
      <c r="E37" s="83" t="s">
        <v>6</v>
      </c>
      <c r="F37" s="13">
        <f>F35+F36</f>
        <v>284380.05</v>
      </c>
      <c r="G37" s="83" t="s">
        <v>6</v>
      </c>
      <c r="H37" s="13">
        <f>H35+H36</f>
        <v>286942.13</v>
      </c>
      <c r="I37" s="83" t="s">
        <v>6</v>
      </c>
      <c r="J37" s="13">
        <f>J35+J36</f>
        <v>311991.81</v>
      </c>
      <c r="K37" s="83" t="s">
        <v>6</v>
      </c>
      <c r="L37" s="13">
        <f>L35+L36</f>
        <v>314790.38</v>
      </c>
      <c r="M37" s="83" t="s">
        <v>6</v>
      </c>
      <c r="N37" s="13">
        <f>N35+N36</f>
        <v>343029.93999999994</v>
      </c>
      <c r="O37" s="83" t="s">
        <v>6</v>
      </c>
      <c r="P37" s="13">
        <f>P35+P36</f>
        <v>398473.32999999996</v>
      </c>
    </row>
    <row r="38" spans="1:16" s="12" customFormat="1" ht="24.75" hidden="1" customHeight="1" x14ac:dyDescent="0.2">
      <c r="A38" s="18" t="s">
        <v>38</v>
      </c>
      <c r="B38" s="64" t="s">
        <v>39</v>
      </c>
      <c r="C38" s="65"/>
      <c r="D38" s="65"/>
      <c r="E38" s="174">
        <f>$F$37*100/F37</f>
        <v>100</v>
      </c>
      <c r="F38" s="175"/>
      <c r="G38" s="174">
        <f>$F$128*100/H37</f>
        <v>0</v>
      </c>
      <c r="H38" s="175"/>
      <c r="I38" s="174">
        <f>$F$128*100/J37</f>
        <v>0</v>
      </c>
      <c r="J38" s="175"/>
      <c r="K38" s="174">
        <f>$F$128*100/L37</f>
        <v>0</v>
      </c>
      <c r="L38" s="175"/>
      <c r="M38" s="66"/>
      <c r="N38" s="67"/>
      <c r="O38" s="66"/>
      <c r="P38" s="67"/>
    </row>
    <row r="39" spans="1:16" s="6" customFormat="1" ht="15" customHeight="1" x14ac:dyDescent="0.2">
      <c r="A39" s="21" t="s">
        <v>24</v>
      </c>
      <c r="B39" s="44" t="s">
        <v>35</v>
      </c>
      <c r="C39" s="45"/>
      <c r="D39" s="45"/>
      <c r="E39" s="49"/>
      <c r="F39" s="46"/>
      <c r="G39" s="49"/>
      <c r="H39" s="46"/>
      <c r="I39" s="49"/>
      <c r="J39" s="46"/>
      <c r="K39" s="49"/>
      <c r="L39" s="46"/>
      <c r="M39" s="49"/>
      <c r="N39" s="46"/>
      <c r="O39" s="49"/>
      <c r="P39" s="46"/>
    </row>
    <row r="40" spans="1:16" ht="367.15" customHeight="1" thickBot="1" x14ac:dyDescent="0.25">
      <c r="A40" s="81"/>
      <c r="B40" s="63"/>
      <c r="C40" s="63"/>
      <c r="D40" s="63"/>
      <c r="E40" s="170" t="s">
        <v>70</v>
      </c>
      <c r="F40" s="171"/>
      <c r="G40" s="170" t="s">
        <v>69</v>
      </c>
      <c r="H40" s="171"/>
      <c r="I40" s="170" t="s">
        <v>65</v>
      </c>
      <c r="J40" s="171"/>
      <c r="K40" s="170" t="s">
        <v>61</v>
      </c>
      <c r="L40" s="171"/>
      <c r="M40" s="170" t="s">
        <v>68</v>
      </c>
      <c r="N40" s="171"/>
      <c r="O40" s="170" t="s">
        <v>63</v>
      </c>
      <c r="P40" s="171"/>
    </row>
  </sheetData>
  <sheetProtection selectLockedCells="1"/>
  <mergeCells count="70">
    <mergeCell ref="B7:C7"/>
    <mergeCell ref="B8:C8"/>
    <mergeCell ref="B18:C18"/>
    <mergeCell ref="B20:D20"/>
    <mergeCell ref="B9:C9"/>
    <mergeCell ref="B10:C10"/>
    <mergeCell ref="B11:C11"/>
    <mergeCell ref="B12:C12"/>
    <mergeCell ref="B13:C13"/>
    <mergeCell ref="B14:C14"/>
    <mergeCell ref="B15:C15"/>
    <mergeCell ref="B16:C16"/>
    <mergeCell ref="B17:C17"/>
    <mergeCell ref="A25:A26"/>
    <mergeCell ref="A22:A23"/>
    <mergeCell ref="B31:D31"/>
    <mergeCell ref="E31:F31"/>
    <mergeCell ref="E29:F29"/>
    <mergeCell ref="E30:F30"/>
    <mergeCell ref="E28:F28"/>
    <mergeCell ref="B28:C28"/>
    <mergeCell ref="B22:D22"/>
    <mergeCell ref="B23:D23"/>
    <mergeCell ref="B26:D26"/>
    <mergeCell ref="B29:D29"/>
    <mergeCell ref="B25:D25"/>
    <mergeCell ref="A1:H2"/>
    <mergeCell ref="M1:P2"/>
    <mergeCell ref="C3:F3"/>
    <mergeCell ref="E4:F4"/>
    <mergeCell ref="G4:H4"/>
    <mergeCell ref="M4:N4"/>
    <mergeCell ref="O4:P4"/>
    <mergeCell ref="K4:L4"/>
    <mergeCell ref="I4:J4"/>
    <mergeCell ref="E40:F40"/>
    <mergeCell ref="B30:D30"/>
    <mergeCell ref="B33:D33"/>
    <mergeCell ref="B35:D35"/>
    <mergeCell ref="B37:D37"/>
    <mergeCell ref="B36:D36"/>
    <mergeCell ref="E38:F38"/>
    <mergeCell ref="O28:P28"/>
    <mergeCell ref="O29:P29"/>
    <mergeCell ref="O30:P30"/>
    <mergeCell ref="O31:P31"/>
    <mergeCell ref="O40:P40"/>
    <mergeCell ref="G31:H31"/>
    <mergeCell ref="G40:H40"/>
    <mergeCell ref="I28:J28"/>
    <mergeCell ref="I29:J29"/>
    <mergeCell ref="I30:J30"/>
    <mergeCell ref="I31:J31"/>
    <mergeCell ref="I40:J40"/>
    <mergeCell ref="G38:H38"/>
    <mergeCell ref="I38:J38"/>
    <mergeCell ref="G28:H28"/>
    <mergeCell ref="G29:H29"/>
    <mergeCell ref="G30:H30"/>
    <mergeCell ref="K31:L31"/>
    <mergeCell ref="K40:L40"/>
    <mergeCell ref="M28:N28"/>
    <mergeCell ref="M29:N29"/>
    <mergeCell ref="M30:N30"/>
    <mergeCell ref="M31:N31"/>
    <mergeCell ref="M40:N40"/>
    <mergeCell ref="K38:L38"/>
    <mergeCell ref="K28:L28"/>
    <mergeCell ref="K29:L29"/>
    <mergeCell ref="K30:L30"/>
  </mergeCells>
  <phoneticPr fontId="0" type="noConversion"/>
  <printOptions horizontalCentered="1"/>
  <pageMargins left="0.15748031496062992" right="0.15748031496062992" top="0.19685039370078741" bottom="0.47244094488188981" header="3.937007874015748E-2" footer="0.15748031496062992"/>
  <pageSetup paperSize="9" scale="78" fitToHeight="0" orientation="landscape" copies="4" r:id="rId1"/>
  <headerFooter alignWithMargins="0">
    <oddFooter>&amp;L&amp;8&lt;&amp;F&gt;&amp;C&amp;8Funke Management + Bauberatung
Prager Str. 60,  04317 Leipzig&amp;R Seite &amp;P von &amp;N</oddFooter>
  </headerFooter>
  <rowBreaks count="1" manualBreakCount="1">
    <brk id="38" max="16383" man="1"/>
  </rowBreak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2</vt:i4>
      </vt:variant>
    </vt:vector>
  </HeadingPairs>
  <TitlesOfParts>
    <vt:vector size="5" baseType="lpstr">
      <vt:lpstr>Gesamtwertung</vt:lpstr>
      <vt:lpstr>Wertung OPL Gebäude </vt:lpstr>
      <vt:lpstr>Wertung OPL FA</vt:lpstr>
      <vt:lpstr>'Wertung OPL FA'!Drucktitel</vt:lpstr>
      <vt:lpstr>'Wertung OPL Gebäude '!Drucktitel</vt:lpstr>
    </vt:vector>
  </TitlesOfParts>
  <Company>FMB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huelsut</dc:creator>
  <cp:lastModifiedBy>Steffen Funke</cp:lastModifiedBy>
  <cp:lastPrinted>2024-05-16T10:03:15Z</cp:lastPrinted>
  <dcterms:created xsi:type="dcterms:W3CDTF">2011-08-17T11:10:42Z</dcterms:created>
  <dcterms:modified xsi:type="dcterms:W3CDTF">2024-05-16T11:41:14Z</dcterms:modified>
</cp:coreProperties>
</file>