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34_VgV_G_Schumann_Str\4_Angebotsphase\4.1_Aufforderung-zur-Angebotsabgabe\P234-2_Los2_Aufforderung-zur-Angebotsabgabe\"/>
    </mc:Choice>
  </mc:AlternateContent>
  <xr:revisionPtr revIDLastSave="0" documentId="13_ncr:1_{F1BC49E7-0597-4C90-AF5F-CA02DA9F0D3A}" xr6:coauthVersionLast="47" xr6:coauthVersionMax="47" xr10:uidLastSave="{00000000-0000-0000-0000-000000000000}"/>
  <bookViews>
    <workbookView xWindow="-120" yWindow="-120" windowWidth="29040" windowHeight="15990" tabRatio="607" xr2:uid="{00000000-000D-0000-FFFF-FFFF00000000}"/>
  </bookViews>
  <sheets>
    <sheet name="Honorardatenblatt 1" sheetId="2" r:id="rId1"/>
    <sheet name="Honorardatenblatt 2" sheetId="4" r:id="rId2"/>
    <sheet name="Gesamtübersicht" sheetId="1" r:id="rId3"/>
  </sheets>
  <definedNames>
    <definedName name="_xlnm.Print_Area" localSheetId="2">Gesamtübersicht!$A$1:$F$18</definedName>
    <definedName name="_xlnm.Print_Area" localSheetId="0">'Honorardatenblatt 1'!$A$1:$F$96</definedName>
    <definedName name="_xlnm.Print_Area" localSheetId="1">'Honorardatenblatt 2'!$A$1:$F$98</definedName>
    <definedName name="_xlnm.Print_Titles" localSheetId="2">Gesamtübersicht!$1:$7</definedName>
    <definedName name="_xlnm.Print_Titles" localSheetId="0">'Honorardatenblatt 1'!$1:$7</definedName>
    <definedName name="_xlnm.Print_Titles" localSheetId="1">'Honorardatenblatt 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F70" i="4"/>
  <c r="E81" i="4" s="1"/>
  <c r="F70" i="2"/>
  <c r="E79" i="2" s="1"/>
  <c r="F15" i="2" l="1"/>
  <c r="D15" i="2" l="1"/>
  <c r="D15" i="4"/>
  <c r="F31" i="4"/>
  <c r="F30" i="4"/>
  <c r="F29" i="4"/>
  <c r="F28" i="4"/>
  <c r="D31" i="4"/>
  <c r="D30" i="4"/>
  <c r="D29" i="4"/>
  <c r="D28" i="4"/>
  <c r="D31" i="2"/>
  <c r="D30" i="2"/>
  <c r="D29" i="2"/>
  <c r="D28" i="2"/>
  <c r="F31" i="2"/>
  <c r="F30" i="2"/>
  <c r="F29" i="2"/>
  <c r="F28" i="2"/>
  <c r="D18" i="2"/>
  <c r="F18" i="2"/>
  <c r="F17" i="2"/>
  <c r="F16" i="2"/>
  <c r="F18" i="4"/>
  <c r="F17" i="4"/>
  <c r="F16" i="4"/>
  <c r="F15" i="4"/>
  <c r="D18" i="4"/>
  <c r="D17" i="4"/>
  <c r="D16" i="4"/>
  <c r="D13" i="2"/>
  <c r="D17" i="2"/>
  <c r="D16" i="2"/>
  <c r="F93" i="4"/>
  <c r="F38" i="4"/>
  <c r="D59" i="4"/>
  <c r="D58" i="4"/>
  <c r="D57" i="4"/>
  <c r="D56" i="4"/>
  <c r="D49" i="4"/>
  <c r="D48" i="4"/>
  <c r="D47" i="4"/>
  <c r="D46" i="4"/>
  <c r="D39" i="4"/>
  <c r="D38" i="4"/>
  <c r="D25" i="4"/>
  <c r="D26" i="4"/>
  <c r="D12" i="4"/>
  <c r="D13" i="4"/>
  <c r="D39" i="2"/>
  <c r="D38" i="2"/>
  <c r="D26" i="2"/>
  <c r="D12" i="2"/>
  <c r="F59" i="4"/>
  <c r="F58" i="4"/>
  <c r="F57" i="4"/>
  <c r="F56" i="4"/>
  <c r="F49" i="4"/>
  <c r="F48" i="4"/>
  <c r="F47" i="4"/>
  <c r="F46" i="4"/>
  <c r="F39" i="4"/>
  <c r="F26" i="4"/>
  <c r="F25" i="4"/>
  <c r="F13" i="4"/>
  <c r="F12" i="4"/>
  <c r="F91" i="2"/>
  <c r="F59" i="2"/>
  <c r="D59" i="2"/>
  <c r="F58" i="2"/>
  <c r="D58" i="2"/>
  <c r="F57" i="2"/>
  <c r="D57" i="2"/>
  <c r="F56" i="2"/>
  <c r="D56" i="2"/>
  <c r="F49" i="2"/>
  <c r="D49" i="2"/>
  <c r="F48" i="2"/>
  <c r="D48" i="2"/>
  <c r="F47" i="2"/>
  <c r="D47" i="2"/>
  <c r="F46" i="2"/>
  <c r="D46" i="2"/>
  <c r="F39" i="2"/>
  <c r="F38" i="2"/>
  <c r="F26" i="2"/>
  <c r="F25" i="2"/>
  <c r="F13" i="2"/>
  <c r="F12" i="2"/>
  <c r="E19" i="4" l="1"/>
  <c r="F20" i="4" s="1"/>
  <c r="E21" i="4" s="1"/>
  <c r="F88" i="4" s="1"/>
  <c r="E19" i="2"/>
  <c r="F20" i="2" s="1"/>
  <c r="E21" i="2" s="1"/>
  <c r="F86" i="2" s="1"/>
  <c r="F40" i="2"/>
  <c r="F41" i="2" s="1"/>
  <c r="F60" i="4"/>
  <c r="F61" i="4" s="1"/>
  <c r="E62" i="4" s="1"/>
  <c r="F92" i="4" s="1"/>
  <c r="F32" i="2"/>
  <c r="F33" i="2" s="1"/>
  <c r="E34" i="2" s="1"/>
  <c r="F87" i="2" s="1"/>
  <c r="F40" i="4"/>
  <c r="F41" i="4" s="1"/>
  <c r="E42" i="4" s="1"/>
  <c r="F90" i="4" s="1"/>
  <c r="F32" i="4"/>
  <c r="F50" i="4"/>
  <c r="F50" i="2"/>
  <c r="F51" i="2" s="1"/>
  <c r="E52" i="2" s="1"/>
  <c r="F89" i="2" s="1"/>
  <c r="F60" i="2"/>
  <c r="F61" i="2" s="1"/>
  <c r="E62" i="2" s="1"/>
  <c r="F90" i="2" s="1"/>
  <c r="E42" i="2" l="1"/>
  <c r="F88" i="2" s="1"/>
  <c r="F92" i="2" s="1"/>
  <c r="F93" i="2" s="1"/>
  <c r="F94" i="2" s="1"/>
  <c r="F10" i="1" s="1"/>
  <c r="F51" i="4"/>
  <c r="E52" i="4" s="1"/>
  <c r="F91" i="4" s="1"/>
  <c r="F33" i="4"/>
  <c r="E34" i="4" s="1"/>
  <c r="F89" i="4" s="1"/>
  <c r="F94" i="4" l="1"/>
  <c r="F95" i="4" s="1"/>
  <c r="F96" i="4" s="1"/>
  <c r="F11" i="1" s="1"/>
  <c r="F95" i="2"/>
  <c r="F96" i="2" s="1"/>
  <c r="F12" i="1" l="1"/>
  <c r="F13" i="1" s="1"/>
  <c r="F14" i="1" s="1"/>
  <c r="F97" i="4"/>
  <c r="F98" i="4" s="1"/>
  <c r="F15" i="1" l="1"/>
  <c r="F16" i="1" s="1"/>
</calcChain>
</file>

<file path=xl/sharedStrings.xml><?xml version="1.0" encoding="utf-8"?>
<sst xmlns="http://schemas.openxmlformats.org/spreadsheetml/2006/main" count="391" uniqueCount="173">
  <si>
    <t>Leistungsbild</t>
  </si>
  <si>
    <t>Honorarsumme</t>
  </si>
  <si>
    <t>Basis-Honorar</t>
  </si>
  <si>
    <t>Zusammenfassung</t>
  </si>
  <si>
    <t>Umsatzsteuer</t>
  </si>
  <si>
    <t>Faktor</t>
  </si>
  <si>
    <t>Netto</t>
  </si>
  <si>
    <t>Brutto</t>
  </si>
  <si>
    <t xml:space="preserve">Gesamthonorar inkl. Nebenkosten </t>
  </si>
  <si>
    <t>Gesamthonorar inkl. Nebenkosten</t>
  </si>
  <si>
    <t>lfd. Nr.</t>
  </si>
  <si>
    <t>Stundensatz für:</t>
  </si>
  <si>
    <t>Stundensatz</t>
  </si>
  <si>
    <t>Achtung:   Die hellblau hinterlegten Felder sind zwingend auszufüllen!</t>
  </si>
  <si>
    <t>Anmerkungen / Unterschrift des Bieters</t>
  </si>
  <si>
    <t>-</t>
  </si>
  <si>
    <t>Prozent-wert</t>
  </si>
  <si>
    <t>Mengenansatz</t>
  </si>
  <si>
    <t>EP</t>
  </si>
  <si>
    <t>GP</t>
  </si>
  <si>
    <t>1 psch.</t>
  </si>
  <si>
    <t>OPL VA Leistungsphase 5   (15,0 %)</t>
  </si>
  <si>
    <t>OPL VA Leistungsphase 4   (  8,0 %)</t>
  </si>
  <si>
    <t xml:space="preserve">Zu- oder Abschlag (-) </t>
  </si>
  <si>
    <t>Fachplanung Technische Ausrüstung Niederspannung</t>
  </si>
  <si>
    <t>Fachplanung Technische Ausrüstung Bahnstrom</t>
  </si>
  <si>
    <r>
      <t>Honorar Grundleistungen FA TA Bahnstrom (LPH 3-6):</t>
    </r>
    <r>
      <rPr>
        <sz val="10"/>
        <rFont val="Arial"/>
        <family val="2"/>
      </rPr>
      <t xml:space="preserve">     </t>
    </r>
    <r>
      <rPr>
        <b/>
        <sz val="10"/>
        <rFont val="Arial"/>
        <family val="2"/>
      </rPr>
      <t xml:space="preserve">         </t>
    </r>
  </si>
  <si>
    <t>FA TA Leistungsphase 3   (16,0 %)</t>
  </si>
  <si>
    <t>FA TA Leistungsphase 4   (  2,0 %)</t>
  </si>
  <si>
    <t>Objektplanung Verkehrsanlagen (Gleis und Haltestelle) gemäß AST</t>
  </si>
  <si>
    <t>Objektplanung Verkehrsanlagen (Fahrleitung) gemäß AST</t>
  </si>
  <si>
    <t xml:space="preserve">Honorar Grundleistungen OPL VA (Gleis und Haltestelle) inkl.  Zu- oder Abschlag:         </t>
  </si>
  <si>
    <t xml:space="preserve">Honorar Grundleistungen OPL VA (Fahrleitung) inkl. Zu- oder Abschlag:         </t>
  </si>
  <si>
    <t xml:space="preserve">Honorar Grundleistungen FA TA Niederspannung inkl.  Zu- oder Abschlag:         </t>
  </si>
  <si>
    <t>Fachplanung Technische Ausrüstung Bahnstrom+Niederspannung</t>
  </si>
  <si>
    <r>
      <t>Honorar Grundleistungen FA TA Bahnstrom+Niederspannung (LPH 1-2):</t>
    </r>
    <r>
      <rPr>
        <sz val="10"/>
        <rFont val="Arial"/>
        <family val="2"/>
      </rPr>
      <t xml:space="preserve">     </t>
    </r>
    <r>
      <rPr>
        <b/>
        <sz val="10"/>
        <rFont val="Arial"/>
        <family val="2"/>
      </rPr>
      <t xml:space="preserve">         </t>
    </r>
  </si>
  <si>
    <t xml:space="preserve">Honorar Grundleistungen FA TA Bahnstrom+Niederspannung inkl.  Zu- oder Abschlag:         </t>
  </si>
  <si>
    <r>
      <t>Honorar Grundleistungen FA TA Niederspannung (LPH 3-6):</t>
    </r>
    <r>
      <rPr>
        <sz val="10"/>
        <rFont val="Arial"/>
        <family val="2"/>
      </rPr>
      <t xml:space="preserve">     </t>
    </r>
    <r>
      <rPr>
        <b/>
        <sz val="10"/>
        <rFont val="Arial"/>
        <family val="2"/>
      </rPr>
      <t xml:space="preserve">         </t>
    </r>
  </si>
  <si>
    <t>Besondere Leistungen</t>
  </si>
  <si>
    <t>Honorar Besondere Leistungen:</t>
  </si>
  <si>
    <t xml:space="preserve">Honorar Grundleistungen FA TA Bahnstrom inkl. Zu- oder Abschlag:         </t>
  </si>
  <si>
    <t>Honorar weitere Besondere Leistungen</t>
  </si>
  <si>
    <t xml:space="preserve">den Auftragnehmer </t>
  </si>
  <si>
    <t>den technischen/wissenschaftlichen Mitarbeiter</t>
  </si>
  <si>
    <t>den technischen Zeichner/ sonstigen Mitarbeiter</t>
  </si>
  <si>
    <t>FA TA Leistungsphase 5   (16,0 %)</t>
  </si>
  <si>
    <t>FA TA Leistungsphase 6   (  6,0 %)</t>
  </si>
  <si>
    <t>OPL VA Leistungsphase 4   (  6,5 %)</t>
  </si>
  <si>
    <t>OPL VA Leistungsphase 5   (13,5 %)</t>
  </si>
  <si>
    <t>OPL VA Leistungsphase 6   (  7,0 %)</t>
  </si>
  <si>
    <t>OPL VA Leistungsphase 3   (24,0 %)</t>
  </si>
  <si>
    <t>Nebenkosten (Angabe Prozentwert, maximal 4%)</t>
  </si>
  <si>
    <t>Stundensätze</t>
  </si>
  <si>
    <t xml:space="preserve">Ausbau Georg-Schumann-Straße Leipzig Am Viadukt bis Kirschbergstraße 
Los 2 - Vergabe Gesamtplanung Straßenbahnbetriebsanlage </t>
  </si>
  <si>
    <r>
      <t>Honorar Grundleistungen OPL VA (LPH 1-6):</t>
    </r>
    <r>
      <rPr>
        <sz val="10"/>
        <rFont val="Arial"/>
        <family val="2"/>
      </rPr>
      <t xml:space="preserve">     </t>
    </r>
    <r>
      <rPr>
        <b/>
        <sz val="10"/>
        <rFont val="Arial"/>
        <family val="2"/>
      </rPr>
      <t xml:space="preserve">         </t>
    </r>
  </si>
  <si>
    <t>Honorar Besondere Leistungen gemäß AST Pkt. 7</t>
  </si>
  <si>
    <t>Pos. 3 Erstellung von Lageplänen zur Kostenteilung / Unterhaltslasten (LPh 3-6)</t>
  </si>
  <si>
    <t>Pos. 4 Erstellung Unterlage für techn. Aufsichtsbehörde (TAB) (LPH 5)</t>
  </si>
  <si>
    <t>Pos. 5 Umwandlung der Planunterlagen vom Planungs- und Bezugskoordinatensystem ETRS 89 in das ältere Koordinatensystem RD 83 (LPH 2-6)</t>
  </si>
  <si>
    <t>Pos. 6 Schalltechnische Untersuchung (LPH 3)</t>
  </si>
  <si>
    <t>Pos. 12 Koordinierung der Planung mit den Fachplanern der beiden Losen (VTA+LVB)</t>
  </si>
  <si>
    <t>Pos. 7 Biege- und Schienenteilungsplan (LPH 5)</t>
  </si>
  <si>
    <t>Pos. 8 Beleuchtungsberechnung, da barrierefreier Haltestellenneubau (LPH 3)</t>
  </si>
  <si>
    <t>Pos. 9 Einholen Leitungsbestand (LPH 1)</t>
  </si>
  <si>
    <t>Gesamtübersicht</t>
  </si>
  <si>
    <t>Gesamthonorar inkl. Nebenkosten Georg-Schumann-Straße von Kirschbergstr. und Elli-Voigt-Str. einschl. Umfahrung (ehem. Straßenbahnhof Möckern)</t>
  </si>
  <si>
    <t xml:space="preserve">Gesamthonorar alle Abschnitte inkl. Nebenkosten </t>
  </si>
  <si>
    <t>Gesamthonorar alle Abschnitte inkl. Nebenkosten</t>
  </si>
  <si>
    <t xml:space="preserve">Gesamthonorar alle Abschnitte inkl. Nebenkosten+Nachlass </t>
  </si>
  <si>
    <t>Nachlass bei Beauftragung beider Lose (Los 1+2)</t>
  </si>
  <si>
    <t>Pos. 10 Leitungskoordinierung (LPH 3-6)</t>
  </si>
  <si>
    <t>Pos. 11 SiGeKo Leistung nach ASR 5.2 (LPH 3, 5)</t>
  </si>
  <si>
    <t>Pos. 2 Stat. Nachweis für Wandanker / Steinschrauben (45 Stk.)</t>
  </si>
  <si>
    <t>Pos. 1 Tragwerksplanung für Oberleitungsanlagen inkl. relevanter Bauzwischenstände (LP 2-6)</t>
  </si>
  <si>
    <t>OPL VA Leistungsphase 2   (20,0 %)</t>
  </si>
  <si>
    <t>OPL VA Leistungsphase 6   (  9,0 %)</t>
  </si>
  <si>
    <t>OPL VA Leistungsphase 1   ( 1,25 %)</t>
  </si>
  <si>
    <t>OPL VA Leistungsphase 2   (13,75 %)</t>
  </si>
  <si>
    <t>OPL VA Leistungsphase 3   (19,5 %)</t>
  </si>
  <si>
    <t>FA TA Leistungsphase 1   (  1,25 %)</t>
  </si>
  <si>
    <t>FA TA Leistungsphase 2   (  4,75 %)</t>
  </si>
  <si>
    <t>OPL VA Leistungsphase 1   (  1,25 %)</t>
  </si>
  <si>
    <t>1.1.</t>
  </si>
  <si>
    <t>1.2.</t>
  </si>
  <si>
    <t>1.3.</t>
  </si>
  <si>
    <t>1.4.</t>
  </si>
  <si>
    <t>1.5.</t>
  </si>
  <si>
    <t>1.6.</t>
  </si>
  <si>
    <t>1.6.1.</t>
  </si>
  <si>
    <t>1.6.2.</t>
  </si>
  <si>
    <t>1.6.3.</t>
  </si>
  <si>
    <t>1.7.</t>
  </si>
  <si>
    <t>1.7.1.</t>
  </si>
  <si>
    <t>1.8.</t>
  </si>
  <si>
    <t>1.8.1.</t>
  </si>
  <si>
    <t>1.8.2.</t>
  </si>
  <si>
    <t>1.8.3.</t>
  </si>
  <si>
    <t>1.8.4.</t>
  </si>
  <si>
    <t>1.8.5.</t>
  </si>
  <si>
    <t>1.8.6.</t>
  </si>
  <si>
    <t>1.8.7.</t>
  </si>
  <si>
    <t>Gesamthonorar (Summe 1.8.1. bis 1.8.6.)</t>
  </si>
  <si>
    <t>1.8.8.</t>
  </si>
  <si>
    <t>1.8.9.</t>
  </si>
  <si>
    <t>1.8.10.</t>
  </si>
  <si>
    <t>1.8.11.</t>
  </si>
  <si>
    <t>2.1.</t>
  </si>
  <si>
    <t>2.2.</t>
  </si>
  <si>
    <t>2.3.</t>
  </si>
  <si>
    <t>2.4.</t>
  </si>
  <si>
    <t>2.5.</t>
  </si>
  <si>
    <t>2.6.</t>
  </si>
  <si>
    <t>2.6.1.</t>
  </si>
  <si>
    <t>2.6.2.</t>
  </si>
  <si>
    <t>2.6.3.</t>
  </si>
  <si>
    <t>2.7.</t>
  </si>
  <si>
    <t>2.7.1.</t>
  </si>
  <si>
    <t>1.7.2.</t>
  </si>
  <si>
    <t>1.7.3.</t>
  </si>
  <si>
    <t>2.7.2.</t>
  </si>
  <si>
    <t>2.7.3.</t>
  </si>
  <si>
    <t>2.8.</t>
  </si>
  <si>
    <t>2.8.1.</t>
  </si>
  <si>
    <t>2.8.2.</t>
  </si>
  <si>
    <t>2.8.3.</t>
  </si>
  <si>
    <t>2.8.4.</t>
  </si>
  <si>
    <t>2.8.5.</t>
  </si>
  <si>
    <t>2.8.6.</t>
  </si>
  <si>
    <t>2.8.7.</t>
  </si>
  <si>
    <t>2.8.8.</t>
  </si>
  <si>
    <t>2.8.9.</t>
  </si>
  <si>
    <t>2.8.10.</t>
  </si>
  <si>
    <t>2.8.11.</t>
  </si>
  <si>
    <t>3.1.</t>
  </si>
  <si>
    <t>3.2.</t>
  </si>
  <si>
    <t>3.3.</t>
  </si>
  <si>
    <t>3.4.</t>
  </si>
  <si>
    <t>3.5.</t>
  </si>
  <si>
    <t>3.6.</t>
  </si>
  <si>
    <t>3.7.</t>
  </si>
  <si>
    <t>Gesamthonorar (Summe 3.8.1. bis 3.8.6.)</t>
  </si>
  <si>
    <t>4.</t>
  </si>
  <si>
    <t>Pos. 10 Koordinierung der Planung mit den Fachplanern der beiden Losen (VTA+LVB)</t>
  </si>
  <si>
    <t>Prozentwert</t>
  </si>
  <si>
    <r>
      <t>Honorar Grundleistungen OPL Verkehrsanlagen (Basissatz) LPH 1+2</t>
    </r>
    <r>
      <rPr>
        <sz val="10"/>
        <rFont val="Arial"/>
        <family val="2"/>
      </rPr>
      <t xml:space="preserve"> bei anrechenb. Kosten von 878.873,10 Euro netto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</si>
  <si>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>optional: Honorar Grundleistungen OPL Verkehrsanlagen (Basissatz) LPH 3-6</t>
    </r>
    <r>
      <rPr>
        <sz val="10"/>
        <rFont val="Arial"/>
        <family val="2"/>
      </rPr>
      <t xml:space="preserve"> bei anrechenb. Kosten von 878.873,10 Euro netto und HZ III gemäß §48 HOAI bei 100 % Leistungsumfang</t>
    </r>
  </si>
  <si>
    <r>
      <t xml:space="preserve">Honorar Grundleistungen Fachplanung Technische Ausrüstung Bahnstrom+Niederspannung </t>
    </r>
    <r>
      <rPr>
        <sz val="10"/>
        <rFont val="Arial"/>
        <family val="2"/>
      </rPr>
      <t>(Basissatz) bei anrechenb. Kosten von 585.226,95 Euro netto und HZ II gemäß §56 HOAI bei 100 % Leistungsumfang</t>
    </r>
  </si>
  <si>
    <r>
      <t xml:space="preserve">optional: Honorar Grundleistungen Fachplanung Technische Ausrüstung Niederspannung </t>
    </r>
    <r>
      <rPr>
        <sz val="10"/>
        <rFont val="Arial"/>
        <family val="2"/>
      </rPr>
      <t>(Basissatz) bei anrechenb. Kosten von 246.811,95 Euro netto und HZ II gemäß §56 HOAI bei 100 % Leistungsumfang</t>
    </r>
  </si>
  <si>
    <r>
      <t xml:space="preserve">optional: Honorar Grundleistungen Fachplanung Technische Ausrüstung Bahnstrom </t>
    </r>
    <r>
      <rPr>
        <sz val="10"/>
        <rFont val="Arial"/>
        <family val="2"/>
      </rPr>
      <t>(Basissatz) bei anrechenb. Kosten von 338.415,00 Euro netto und HZ II gemäß §56 HOAI bei 100 % Leistungsumfang</t>
    </r>
  </si>
  <si>
    <r>
      <t>Honorar Grundleistungen OPL Verkehrsanlagen (Basissatz) LPH 1+2</t>
    </r>
    <r>
      <rPr>
        <sz val="10"/>
        <rFont val="Arial"/>
        <family val="2"/>
      </rPr>
      <t xml:space="preserve"> bei anrechenb. Kosten von 2.377.446,12 Euro netto (inkl. 10 % Abminderung gemäß §46 (5) Nr. 2 HOAI)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</si>
  <si>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 xml:space="preserve">optional: Honorar Grundleistungen OPL Verkehrsanlagen (Basissatz) LPH 3-6 </t>
    </r>
    <r>
      <rPr>
        <sz val="10"/>
        <rFont val="Arial"/>
        <family val="2"/>
      </rPr>
      <t>bei anrechenb. Kosten von 2.377.446,12 Euro netto (inkl. 10 % Abminderung gemäß §46 (5) Nr. 2 HOAI)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</si>
  <si>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02.04.2024)</t>
    </r>
  </si>
  <si>
    <t>Finales Honorarangebot des Büros  (Angabe Name+Adresse):</t>
  </si>
  <si>
    <r>
      <rPr>
        <u/>
        <sz val="10"/>
        <rFont val="Arial"/>
        <family val="2"/>
      </rPr>
      <t>Grundlagen Honorarangebot:</t>
    </r>
    <r>
      <rPr>
        <sz val="10"/>
        <rFont val="Arial"/>
        <family val="2"/>
      </rPr>
      <t xml:space="preserve"> 
siehe Vertragsentwurf, evtl. Bieterinfos,  und Aufforderung zur Angebotsabgabe, Vergabeverhandlung</t>
    </r>
  </si>
  <si>
    <t>1. Georg-Schumann-Straße von Kirschbergstr. bis Einfahrt Kaufland</t>
  </si>
  <si>
    <r>
      <t xml:space="preserve">Honorar Grundleistungen OPL Verkehrsanlagen (Basissatz) LPH 1-2 </t>
    </r>
    <r>
      <rPr>
        <sz val="10"/>
        <rFont val="Arial"/>
        <family val="2"/>
      </rPr>
      <t>bei anrechenb. Kosten von 5.744.805,26 Euro netto (inkl. 10 % Abminderung gemäß §46 (5) Nr. 2 HOAI)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</si>
  <si>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>optional: Honorar Grundleistungen OPL Verkehrsanlagen (Basissatz)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LPH 3-6 </t>
    </r>
    <r>
      <rPr>
        <sz val="10"/>
        <rFont val="Arial"/>
        <family val="2"/>
      </rPr>
      <t>bei anrechenb. Kosten von 5.744.805,26 Euro netto (inkl. 10 % Abminderung gemäß §46 (5) Nr. 2 HOAI)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</si>
  <si>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>Honorar Grundleistungen OPL Verkehrsanlagen (Basissatz)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LPH 1+2</t>
    </r>
    <r>
      <rPr>
        <sz val="10"/>
        <rFont val="Arial"/>
        <family val="2"/>
      </rPr>
      <t xml:space="preserve"> bei anrechenb. Kosten von 1.648.080,00 Euro netto und HZ III gemäß §48 HOAI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bei 100 % Leistungsumfang</t>
    </r>
  </si>
  <si>
    <r>
      <t xml:space="preserve">optional: Honorar Grundleist. OPL Verkehrsanlagen (Basissatz) LPH 3-6 </t>
    </r>
    <r>
      <rPr>
        <sz val="10"/>
        <rFont val="Arial"/>
        <family val="2"/>
      </rPr>
      <t>bei anrechenb. Kosten von 1.648.080,00 Euro netto und HZ III gemäß §48 HOAI bei 100 % Leistungsumfang</t>
    </r>
  </si>
  <si>
    <r>
      <t xml:space="preserve">Honorar Grundleistungen Fachplanung Technische Ausrüstung Bahnstrom+Niederspannung </t>
    </r>
    <r>
      <rPr>
        <sz val="10"/>
        <rFont val="Arial"/>
        <family val="2"/>
      </rPr>
      <t>(Basissatz) bei anrechenb. Kosten von 638.835,75 Euro netto und HZ II gemäß §56 HOAI bei 100 % Leistungsumfang</t>
    </r>
  </si>
  <si>
    <r>
      <t xml:space="preserve">optional: Honorar Grundleistungen Fachplanung Technische Ausrüstung Niederspannung </t>
    </r>
    <r>
      <rPr>
        <sz val="10"/>
        <rFont val="Arial"/>
        <family val="2"/>
      </rPr>
      <t>(Basissatz) bei anrechenb. Kosten von 194.685,75 Euro netto und HZ II gemäß §56 HOAI bei 100 % Leistungsumfang</t>
    </r>
  </si>
  <si>
    <r>
      <t xml:space="preserve">optional: Honorar Grundleistungen Fachplanung Technische Ausrüstung Bahnstrom </t>
    </r>
    <r>
      <rPr>
        <sz val="10"/>
        <rFont val="Arial"/>
        <family val="2"/>
      </rPr>
      <t>(Basissatz) bei anrechenb. Kosten von 444.150,00 Euro netto und HZ II gemäß §56 HOAI bei 100 % Leistungsumfang</t>
    </r>
  </si>
  <si>
    <t>Pos. 1 Tragwerksplanung für Oberleitungsanlagen (LP 2-6)</t>
  </si>
  <si>
    <t>Pos. 2 Stat. Nachweis für Wandanker / Steinschrauben (82 Stk.)</t>
  </si>
  <si>
    <t xml:space="preserve">Besondere Leistungen </t>
  </si>
  <si>
    <t>Honorar Besondere Leistungen gemäß AST Pkt. 6</t>
  </si>
  <si>
    <t>Pos. 6.1 Untersuchung Lärm Straßenbahn</t>
  </si>
  <si>
    <t>Pos. 6.2 Untersuchung Lärm Motorisierter Individualverkehr (optionale Leistung)</t>
  </si>
  <si>
    <t>Pos. 6.3 Bildung Gesamtlärmpegel (optionale Leistung)</t>
  </si>
  <si>
    <t>Summe aus 6.1-6.3:</t>
  </si>
  <si>
    <t>2. Georg-Schumann-Straße von Kauflandeinfahrt bis Linkelstr., einschl. HS-Bau Am Viadukt und Wahren</t>
  </si>
  <si>
    <t>Gesamthonorar inkl. Nebenkosten Georg-Schumann-Straße von Kirschbergstr.bis Einfahrt Kaufland, 
einschl. HS-Neubau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</si>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</sst>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top"/>
    </xf>
    <xf numFmtId="0" fontId="1" fillId="0" borderId="0" xfId="0" applyFont="1"/>
    <xf numFmtId="0" fontId="4" fillId="0" borderId="0" xfId="0" applyFont="1"/>
    <xf numFmtId="164" fontId="1" fillId="0" borderId="1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1" fillId="3" borderId="1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164" fontId="1" fillId="0" borderId="11" xfId="0" applyNumberFormat="1" applyFont="1" applyBorder="1" applyAlignment="1">
      <alignment horizontal="center" vertical="center"/>
    </xf>
    <xf numFmtId="16" fontId="2" fillId="0" borderId="12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right" vertical="center" wrapText="1"/>
    </xf>
    <xf numFmtId="16" fontId="1" fillId="0" borderId="4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center" vertical="center"/>
    </xf>
    <xf numFmtId="10" fontId="1" fillId="3" borderId="1" xfId="2" applyNumberFormat="1" applyFont="1" applyFill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>
      <alignment vertical="center"/>
    </xf>
    <xf numFmtId="10" fontId="1" fillId="3" borderId="13" xfId="2" applyNumberFormat="1" applyFont="1" applyFill="1" applyBorder="1" applyAlignment="1" applyProtection="1">
      <alignment horizontal="center" vertical="center"/>
      <protection locked="0"/>
    </xf>
    <xf numFmtId="16" fontId="2" fillId="0" borderId="29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16" fontId="2" fillId="0" borderId="3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164" fontId="1" fillId="0" borderId="21" xfId="1" applyNumberFormat="1" applyFont="1" applyFill="1" applyBorder="1" applyAlignment="1" applyProtection="1">
      <alignment horizontal="center" vertical="center"/>
    </xf>
    <xf numFmtId="10" fontId="2" fillId="0" borderId="13" xfId="1" applyNumberFormat="1" applyFont="1" applyFill="1" applyBorder="1" applyAlignment="1" applyProtection="1">
      <alignment horizontal="center" vertical="center"/>
    </xf>
    <xf numFmtId="16" fontId="2" fillId="0" borderId="4" xfId="0" applyNumberFormat="1" applyFont="1" applyBorder="1" applyAlignment="1">
      <alignment horizontal="center" vertical="center" wrapText="1"/>
    </xf>
    <xf numFmtId="16" fontId="2" fillId="0" borderId="2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" fontId="2" fillId="0" borderId="3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164" fontId="2" fillId="0" borderId="1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vertical="center"/>
    </xf>
    <xf numFmtId="165" fontId="1" fillId="3" borderId="10" xfId="0" applyNumberFormat="1" applyFont="1" applyFill="1" applyBorder="1" applyAlignment="1" applyProtection="1">
      <alignment horizontal="center" vertical="center"/>
      <protection locked="0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165" fontId="1" fillId="3" borderId="20" xfId="0" applyNumberFormat="1" applyFont="1" applyFill="1" applyBorder="1" applyAlignment="1" applyProtection="1">
      <alignment horizontal="center" vertical="center"/>
      <protection locked="0"/>
    </xf>
    <xf numFmtId="165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9" fillId="0" borderId="38" xfId="0" applyFont="1" applyBorder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165" fontId="1" fillId="3" borderId="10" xfId="0" applyNumberFormat="1" applyFont="1" applyFill="1" applyBorder="1" applyAlignment="1" applyProtection="1">
      <alignment horizontal="center" vertical="center"/>
      <protection locked="0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5" fontId="1" fillId="3" borderId="20" xfId="0" applyNumberFormat="1" applyFont="1" applyFill="1" applyBorder="1" applyAlignment="1" applyProtection="1">
      <alignment horizontal="center" vertical="center"/>
      <protection locked="0"/>
    </xf>
    <xf numFmtId="165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49" fontId="5" fillId="4" borderId="7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top" wrapText="1"/>
      <protection locked="0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1" fillId="3" borderId="25" xfId="0" applyFont="1" applyFill="1" applyBorder="1" applyAlignment="1" applyProtection="1">
      <alignment horizontal="left" vertical="top" wrapText="1"/>
      <protection locked="0"/>
    </xf>
    <xf numFmtId="164" fontId="6" fillId="0" borderId="0" xfId="0" applyNumberFormat="1" applyFont="1"/>
    <xf numFmtId="164" fontId="3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1" fillId="0" borderId="0" xfId="0" applyNumberFormat="1" applyFont="1"/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/>
    <xf numFmtId="164" fontId="1" fillId="3" borderId="19" xfId="0" applyNumberFormat="1" applyFont="1" applyFill="1" applyBorder="1" applyAlignment="1" applyProtection="1">
      <alignment horizontal="righ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1" fillId="0" borderId="16" xfId="0" applyFont="1" applyBorder="1" applyAlignment="1">
      <alignment horizontal="left" vertical="center" wrapText="1" indent="3"/>
    </xf>
    <xf numFmtId="0" fontId="9" fillId="0" borderId="41" xfId="0" applyFont="1" applyBorder="1" applyAlignment="1">
      <alignment horizont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21DC-12AF-499D-8EA5-307515251DF6}">
  <sheetPr>
    <pageSetUpPr fitToPage="1"/>
  </sheetPr>
  <dimension ref="A1:K96"/>
  <sheetViews>
    <sheetView tabSelected="1" showRuler="0" zoomScale="90" zoomScaleNormal="90" workbookViewId="0">
      <selection activeCell="C6" sqref="C6:F6"/>
    </sheetView>
  </sheetViews>
  <sheetFormatPr baseColWidth="10" defaultColWidth="11.42578125" defaultRowHeight="12.75" x14ac:dyDescent="0.2"/>
  <cols>
    <col min="1" max="1" width="7.140625" style="5" customWidth="1"/>
    <col min="2" max="3" width="41.28515625" style="5" customWidth="1"/>
    <col min="4" max="4" width="17.28515625" style="5" customWidth="1"/>
    <col min="5" max="5" width="11.85546875" style="5" customWidth="1"/>
    <col min="6" max="6" width="16" style="5" customWidth="1"/>
    <col min="7" max="7" width="11.42578125" style="5"/>
    <col min="8" max="8" width="15.42578125" style="157" bestFit="1" customWidth="1"/>
    <col min="9" max="9" width="11.42578125" style="157"/>
    <col min="10" max="10" width="11.42578125" style="5"/>
    <col min="11" max="11" width="14.140625" style="5" customWidth="1"/>
    <col min="12" max="16384" width="11.42578125" style="5"/>
  </cols>
  <sheetData>
    <row r="1" spans="1:11" s="2" customFormat="1" ht="36.75" customHeight="1" x14ac:dyDescent="0.25">
      <c r="A1" s="121" t="s">
        <v>53</v>
      </c>
      <c r="B1" s="121"/>
      <c r="C1" s="121"/>
      <c r="D1" s="121"/>
      <c r="E1" s="122" t="s">
        <v>151</v>
      </c>
      <c r="F1" s="122"/>
      <c r="H1" s="148"/>
      <c r="I1" s="148"/>
    </row>
    <row r="2" spans="1:11" s="3" customFormat="1" ht="9" customHeight="1" thickBot="1" x14ac:dyDescent="0.25">
      <c r="A2" s="21"/>
      <c r="B2" s="21"/>
      <c r="C2" s="21"/>
      <c r="D2" s="21"/>
      <c r="E2" s="21"/>
      <c r="F2" s="21"/>
      <c r="H2" s="149"/>
      <c r="I2" s="149"/>
    </row>
    <row r="3" spans="1:11" s="3" customFormat="1" ht="15" thickBot="1" x14ac:dyDescent="0.25">
      <c r="A3" s="123" t="s">
        <v>13</v>
      </c>
      <c r="B3" s="124"/>
      <c r="C3" s="124"/>
      <c r="D3" s="124"/>
      <c r="E3" s="124"/>
      <c r="F3" s="125"/>
      <c r="H3" s="149"/>
      <c r="I3" s="149"/>
    </row>
    <row r="4" spans="1:11" s="3" customFormat="1" ht="6.75" customHeight="1" x14ac:dyDescent="0.2">
      <c r="A4" s="21"/>
      <c r="B4" s="21"/>
      <c r="C4" s="21"/>
      <c r="D4" s="21"/>
      <c r="E4" s="21"/>
      <c r="F4" s="21"/>
      <c r="H4" s="149"/>
      <c r="I4" s="149"/>
    </row>
    <row r="5" spans="1:11" s="3" customFormat="1" ht="16.5" customHeight="1" thickBot="1" x14ac:dyDescent="0.25">
      <c r="A5" s="17"/>
      <c r="B5" s="17"/>
      <c r="C5" s="126" t="s">
        <v>152</v>
      </c>
      <c r="D5" s="126"/>
      <c r="E5" s="126"/>
      <c r="F5" s="126"/>
      <c r="H5" s="149"/>
      <c r="I5" s="149"/>
    </row>
    <row r="6" spans="1:11" s="16" customFormat="1" ht="54.75" customHeight="1" thickBot="1" x14ac:dyDescent="0.25">
      <c r="A6" s="127" t="s">
        <v>153</v>
      </c>
      <c r="B6" s="128"/>
      <c r="C6" s="129"/>
      <c r="D6" s="130"/>
      <c r="E6" s="130"/>
      <c r="F6" s="131"/>
      <c r="H6" s="150"/>
      <c r="I6" s="150"/>
    </row>
    <row r="7" spans="1:11" s="1" customFormat="1" ht="8.25" customHeight="1" thickBot="1" x14ac:dyDescent="0.25">
      <c r="A7" s="18"/>
      <c r="B7" s="19"/>
      <c r="C7" s="19"/>
      <c r="D7" s="19"/>
      <c r="E7" s="19"/>
      <c r="F7" s="20"/>
      <c r="H7" s="151"/>
      <c r="I7" s="151"/>
    </row>
    <row r="8" spans="1:11" s="1" customFormat="1" ht="28.5" customHeight="1" thickBot="1" x14ac:dyDescent="0.25">
      <c r="A8" s="132" t="s">
        <v>154</v>
      </c>
      <c r="B8" s="133"/>
      <c r="C8" s="133"/>
      <c r="D8" s="133"/>
      <c r="E8" s="133"/>
      <c r="F8" s="134"/>
      <c r="H8" s="151"/>
      <c r="I8" s="151"/>
    </row>
    <row r="9" spans="1:11" s="40" customFormat="1" ht="27" customHeight="1" x14ac:dyDescent="0.2">
      <c r="A9" s="36" t="s">
        <v>82</v>
      </c>
      <c r="B9" s="37" t="s">
        <v>29</v>
      </c>
      <c r="C9" s="38"/>
      <c r="D9" s="38"/>
      <c r="E9" s="38"/>
      <c r="F9" s="39"/>
      <c r="H9" s="152"/>
      <c r="I9" s="152"/>
    </row>
    <row r="10" spans="1:11" s="13" customFormat="1" ht="25.5" x14ac:dyDescent="0.2">
      <c r="A10" s="23" t="s">
        <v>10</v>
      </c>
      <c r="B10" s="119" t="s">
        <v>0</v>
      </c>
      <c r="C10" s="120"/>
      <c r="D10" s="24" t="s">
        <v>2</v>
      </c>
      <c r="E10" s="24" t="s">
        <v>143</v>
      </c>
      <c r="F10" s="25" t="s">
        <v>1</v>
      </c>
    </row>
    <row r="11" spans="1:11" s="4" customFormat="1" ht="37.5" customHeight="1" x14ac:dyDescent="0.2">
      <c r="A11" s="49"/>
      <c r="B11" s="117" t="s">
        <v>155</v>
      </c>
      <c r="C11" s="118"/>
      <c r="D11" s="65">
        <v>296439.67999999999</v>
      </c>
      <c r="E11" s="26"/>
      <c r="F11" s="6"/>
    </row>
    <row r="12" spans="1:11" s="1" customFormat="1" ht="18.75" customHeight="1" x14ac:dyDescent="0.2">
      <c r="A12" s="44"/>
      <c r="B12" s="66" t="s">
        <v>81</v>
      </c>
      <c r="C12" s="55"/>
      <c r="D12" s="47">
        <f>ROUND(0.0125*D$11,2)</f>
        <v>3705.5</v>
      </c>
      <c r="E12" s="48"/>
      <c r="F12" s="12">
        <f>ROUND(E12*D$11,2)</f>
        <v>0</v>
      </c>
    </row>
    <row r="13" spans="1:11" s="1" customFormat="1" ht="18.75" customHeight="1" x14ac:dyDescent="0.2">
      <c r="A13" s="44"/>
      <c r="B13" s="66" t="s">
        <v>74</v>
      </c>
      <c r="C13" s="55"/>
      <c r="D13" s="47">
        <f>ROUND(0.2*D$11,2)</f>
        <v>59287.94</v>
      </c>
      <c r="E13" s="48"/>
      <c r="F13" s="12">
        <f>ROUND(E13*D$11,2)</f>
        <v>0</v>
      </c>
      <c r="K13" s="79"/>
    </row>
    <row r="14" spans="1:11" s="4" customFormat="1" ht="40.5" customHeight="1" x14ac:dyDescent="0.2">
      <c r="A14" s="49"/>
      <c r="B14" s="117" t="s">
        <v>156</v>
      </c>
      <c r="C14" s="118"/>
      <c r="D14" s="65">
        <v>296439.67999999999</v>
      </c>
      <c r="E14" s="26"/>
      <c r="F14" s="6"/>
      <c r="H14" s="154"/>
      <c r="I14" s="154"/>
    </row>
    <row r="15" spans="1:11" s="1" customFormat="1" ht="18.75" customHeight="1" x14ac:dyDescent="0.2">
      <c r="A15" s="44"/>
      <c r="B15" s="66" t="s">
        <v>50</v>
      </c>
      <c r="C15" s="55"/>
      <c r="D15" s="47">
        <f>ROUND(0.24*D$14,2)</f>
        <v>71145.52</v>
      </c>
      <c r="E15" s="48"/>
      <c r="F15" s="12">
        <f>ROUND(E15*D$14,2)</f>
        <v>0</v>
      </c>
      <c r="H15" s="151"/>
      <c r="I15" s="151"/>
    </row>
    <row r="16" spans="1:11" s="1" customFormat="1" ht="18.75" customHeight="1" x14ac:dyDescent="0.2">
      <c r="A16" s="44"/>
      <c r="B16" s="67" t="s">
        <v>22</v>
      </c>
      <c r="C16" s="53"/>
      <c r="D16" s="7">
        <f>ROUND(0.08*D$14,2)</f>
        <v>23715.17</v>
      </c>
      <c r="E16" s="46"/>
      <c r="F16" s="6">
        <f>ROUND(E16*D$14,2)</f>
        <v>0</v>
      </c>
      <c r="H16" s="151"/>
      <c r="I16" s="151"/>
    </row>
    <row r="17" spans="1:9" s="1" customFormat="1" ht="18.75" customHeight="1" x14ac:dyDescent="0.2">
      <c r="A17" s="44"/>
      <c r="B17" s="67" t="s">
        <v>21</v>
      </c>
      <c r="C17" s="53"/>
      <c r="D17" s="7">
        <f>ROUND(0.15*D$14,2)</f>
        <v>44465.95</v>
      </c>
      <c r="E17" s="46"/>
      <c r="F17" s="6">
        <f>ROUND(E17*D$14,2)</f>
        <v>0</v>
      </c>
      <c r="H17" s="151"/>
      <c r="I17" s="151"/>
    </row>
    <row r="18" spans="1:9" s="1" customFormat="1" ht="18.75" customHeight="1" x14ac:dyDescent="0.2">
      <c r="A18" s="44"/>
      <c r="B18" s="67" t="s">
        <v>75</v>
      </c>
      <c r="C18" s="53"/>
      <c r="D18" s="7">
        <f>ROUND(0.09*D$14,2)</f>
        <v>26679.57</v>
      </c>
      <c r="E18" s="46"/>
      <c r="F18" s="6">
        <f>ROUND(E18*D$14,2)</f>
        <v>0</v>
      </c>
      <c r="H18" s="151"/>
      <c r="I18" s="151"/>
    </row>
    <row r="19" spans="1:9" s="1" customFormat="1" ht="18.75" customHeight="1" x14ac:dyDescent="0.2">
      <c r="A19" s="44"/>
      <c r="B19" s="92" t="s">
        <v>54</v>
      </c>
      <c r="C19" s="93"/>
      <c r="D19" s="8"/>
      <c r="E19" s="135">
        <f>SUM(F12:F18)</f>
        <v>0</v>
      </c>
      <c r="F19" s="136"/>
      <c r="H19" s="151"/>
      <c r="I19" s="151"/>
    </row>
    <row r="20" spans="1:9" s="1" customFormat="1" ht="18.75" customHeight="1" x14ac:dyDescent="0.2">
      <c r="A20" s="44"/>
      <c r="B20" s="95" t="s">
        <v>23</v>
      </c>
      <c r="C20" s="96"/>
      <c r="D20" s="8"/>
      <c r="E20" s="46"/>
      <c r="F20" s="22">
        <f>ROUND(E20*E19,2)</f>
        <v>0</v>
      </c>
      <c r="H20" s="151"/>
      <c r="I20" s="151"/>
    </row>
    <row r="21" spans="1:9" s="1" customFormat="1" ht="26.1" customHeight="1" thickBot="1" x14ac:dyDescent="0.25">
      <c r="A21" s="43"/>
      <c r="B21" s="92" t="s">
        <v>31</v>
      </c>
      <c r="C21" s="93"/>
      <c r="D21" s="7"/>
      <c r="E21" s="113">
        <f>E19+F20</f>
        <v>0</v>
      </c>
      <c r="F21" s="114"/>
      <c r="H21" s="151"/>
      <c r="I21" s="151"/>
    </row>
    <row r="22" spans="1:9" s="40" customFormat="1" ht="27" customHeight="1" x14ac:dyDescent="0.2">
      <c r="A22" s="36" t="s">
        <v>83</v>
      </c>
      <c r="B22" s="37" t="s">
        <v>30</v>
      </c>
      <c r="C22" s="38"/>
      <c r="D22" s="38"/>
      <c r="E22" s="38"/>
      <c r="F22" s="39"/>
      <c r="H22" s="152"/>
      <c r="I22" s="152"/>
    </row>
    <row r="23" spans="1:9" s="13" customFormat="1" ht="25.5" x14ac:dyDescent="0.2">
      <c r="A23" s="23" t="s">
        <v>10</v>
      </c>
      <c r="B23" s="119" t="s">
        <v>0</v>
      </c>
      <c r="C23" s="120"/>
      <c r="D23" s="24" t="s">
        <v>2</v>
      </c>
      <c r="E23" s="24" t="s">
        <v>143</v>
      </c>
      <c r="F23" s="25" t="s">
        <v>1</v>
      </c>
      <c r="H23" s="153"/>
      <c r="I23" s="153"/>
    </row>
    <row r="24" spans="1:9" s="4" customFormat="1" ht="30.75" customHeight="1" x14ac:dyDescent="0.2">
      <c r="A24" s="49"/>
      <c r="B24" s="117" t="s">
        <v>157</v>
      </c>
      <c r="C24" s="118"/>
      <c r="D24" s="65">
        <v>118359.39</v>
      </c>
      <c r="E24" s="26"/>
      <c r="F24" s="6"/>
      <c r="I24" s="154"/>
    </row>
    <row r="25" spans="1:9" s="1" customFormat="1" ht="18.75" customHeight="1" x14ac:dyDescent="0.2">
      <c r="A25" s="44"/>
      <c r="B25" s="66" t="s">
        <v>76</v>
      </c>
      <c r="C25" s="55"/>
      <c r="D25" s="47">
        <f>ROUND(0.0125*D$24,2)</f>
        <v>1479.49</v>
      </c>
      <c r="E25" s="48"/>
      <c r="F25" s="12">
        <f t="shared" ref="F25:F26" si="0">ROUND(E25*D$24,2)</f>
        <v>0</v>
      </c>
      <c r="I25" s="151"/>
    </row>
    <row r="26" spans="1:9" s="1" customFormat="1" ht="18.75" customHeight="1" x14ac:dyDescent="0.2">
      <c r="A26" s="44"/>
      <c r="B26" s="66" t="s">
        <v>77</v>
      </c>
      <c r="C26" s="55"/>
      <c r="D26" s="47">
        <f>ROUND(0.1375*D$24,2)</f>
        <v>16274.42</v>
      </c>
      <c r="E26" s="48"/>
      <c r="F26" s="12">
        <f t="shared" si="0"/>
        <v>0</v>
      </c>
      <c r="I26" s="151"/>
    </row>
    <row r="27" spans="1:9" s="4" customFormat="1" ht="30.75" customHeight="1" x14ac:dyDescent="0.2">
      <c r="A27" s="49"/>
      <c r="B27" s="117" t="s">
        <v>158</v>
      </c>
      <c r="C27" s="118"/>
      <c r="D27" s="65">
        <v>118359.39</v>
      </c>
      <c r="E27" s="26"/>
      <c r="F27" s="6"/>
      <c r="H27" s="154"/>
      <c r="I27" s="154"/>
    </row>
    <row r="28" spans="1:9" s="1" customFormat="1" ht="18.75" customHeight="1" x14ac:dyDescent="0.2">
      <c r="A28" s="44"/>
      <c r="B28" s="66" t="s">
        <v>78</v>
      </c>
      <c r="C28" s="55"/>
      <c r="D28" s="47">
        <f>ROUND(0.195*D$27,2)</f>
        <v>23080.080000000002</v>
      </c>
      <c r="E28" s="48"/>
      <c r="F28" s="12">
        <f>ROUND(E28*D$27,2)</f>
        <v>0</v>
      </c>
      <c r="H28" s="151"/>
      <c r="I28" s="151"/>
    </row>
    <row r="29" spans="1:9" s="1" customFormat="1" ht="18.75" customHeight="1" x14ac:dyDescent="0.2">
      <c r="A29" s="44"/>
      <c r="B29" s="67" t="s">
        <v>47</v>
      </c>
      <c r="C29" s="53"/>
      <c r="D29" s="7">
        <f>ROUND(0.065*D$27,2)</f>
        <v>7693.36</v>
      </c>
      <c r="E29" s="46"/>
      <c r="F29" s="6">
        <f>ROUND(E29*D$27,2)</f>
        <v>0</v>
      </c>
      <c r="H29" s="151"/>
      <c r="I29" s="151"/>
    </row>
    <row r="30" spans="1:9" s="1" customFormat="1" ht="18.75" customHeight="1" x14ac:dyDescent="0.2">
      <c r="A30" s="44"/>
      <c r="B30" s="67" t="s">
        <v>48</v>
      </c>
      <c r="C30" s="53"/>
      <c r="D30" s="7">
        <f>ROUND(0.135*D$27,2)</f>
        <v>15978.52</v>
      </c>
      <c r="E30" s="46"/>
      <c r="F30" s="6">
        <f>ROUND(E30*D$27,2)</f>
        <v>0</v>
      </c>
      <c r="H30" s="151"/>
      <c r="I30" s="151"/>
    </row>
    <row r="31" spans="1:9" s="1" customFormat="1" ht="18.75" customHeight="1" x14ac:dyDescent="0.2">
      <c r="A31" s="44"/>
      <c r="B31" s="67" t="s">
        <v>49</v>
      </c>
      <c r="C31" s="53"/>
      <c r="D31" s="7">
        <f>ROUND(0.07*D$27,2)</f>
        <v>8285.16</v>
      </c>
      <c r="E31" s="46"/>
      <c r="F31" s="6">
        <f>ROUND(E31*D$27,2)</f>
        <v>0</v>
      </c>
      <c r="H31" s="151"/>
      <c r="I31" s="151"/>
    </row>
    <row r="32" spans="1:9" s="1" customFormat="1" ht="18.75" customHeight="1" x14ac:dyDescent="0.2">
      <c r="A32" s="44"/>
      <c r="B32" s="92" t="s">
        <v>54</v>
      </c>
      <c r="C32" s="93"/>
      <c r="D32" s="8"/>
      <c r="E32" s="52"/>
      <c r="F32" s="45">
        <f>SUM(F25:F31)</f>
        <v>0</v>
      </c>
      <c r="H32" s="151"/>
      <c r="I32" s="151"/>
    </row>
    <row r="33" spans="1:9" s="1" customFormat="1" ht="18.75" customHeight="1" x14ac:dyDescent="0.2">
      <c r="A33" s="44"/>
      <c r="B33" s="95" t="s">
        <v>23</v>
      </c>
      <c r="C33" s="96"/>
      <c r="D33" s="8"/>
      <c r="E33" s="46"/>
      <c r="F33" s="22">
        <f>ROUND(E33*F32,2)</f>
        <v>0</v>
      </c>
      <c r="H33" s="151"/>
      <c r="I33" s="151"/>
    </row>
    <row r="34" spans="1:9" s="1" customFormat="1" ht="26.1" customHeight="1" thickBot="1" x14ac:dyDescent="0.25">
      <c r="A34" s="43"/>
      <c r="B34" s="92" t="s">
        <v>32</v>
      </c>
      <c r="C34" s="93"/>
      <c r="D34" s="7"/>
      <c r="E34" s="113">
        <f>F32+F33</f>
        <v>0</v>
      </c>
      <c r="F34" s="114"/>
      <c r="H34" s="151"/>
      <c r="I34" s="151"/>
    </row>
    <row r="35" spans="1:9" s="40" customFormat="1" ht="27" customHeight="1" x14ac:dyDescent="0.2">
      <c r="A35" s="36" t="s">
        <v>84</v>
      </c>
      <c r="B35" s="37" t="s">
        <v>34</v>
      </c>
      <c r="C35" s="38"/>
      <c r="D35" s="38"/>
      <c r="E35" s="41"/>
      <c r="F35" s="39"/>
      <c r="H35" s="152"/>
      <c r="I35" s="152"/>
    </row>
    <row r="36" spans="1:9" s="13" customFormat="1" ht="25.5" x14ac:dyDescent="0.2">
      <c r="A36" s="23" t="s">
        <v>10</v>
      </c>
      <c r="B36" s="115" t="s">
        <v>0</v>
      </c>
      <c r="C36" s="116"/>
      <c r="D36" s="24" t="s">
        <v>2</v>
      </c>
      <c r="E36" s="24" t="s">
        <v>143</v>
      </c>
      <c r="F36" s="25" t="s">
        <v>1</v>
      </c>
      <c r="H36" s="153"/>
      <c r="I36" s="153"/>
    </row>
    <row r="37" spans="1:9" s="4" customFormat="1" ht="39.75" customHeight="1" x14ac:dyDescent="0.2">
      <c r="A37" s="49"/>
      <c r="B37" s="117" t="s">
        <v>159</v>
      </c>
      <c r="C37" s="118"/>
      <c r="D37" s="65">
        <v>116587.05</v>
      </c>
      <c r="E37" s="26"/>
      <c r="F37" s="6"/>
      <c r="I37" s="154"/>
    </row>
    <row r="38" spans="1:9" s="1" customFormat="1" ht="18.75" customHeight="1" x14ac:dyDescent="0.2">
      <c r="A38" s="44"/>
      <c r="B38" s="66" t="s">
        <v>79</v>
      </c>
      <c r="C38" s="55"/>
      <c r="D38" s="47">
        <f>ROUND(0.0125*D$37,2)</f>
        <v>1457.34</v>
      </c>
      <c r="E38" s="48"/>
      <c r="F38" s="12">
        <f>ROUND(E38*D$37,2)</f>
        <v>0</v>
      </c>
      <c r="I38" s="151"/>
    </row>
    <row r="39" spans="1:9" s="1" customFormat="1" ht="18.75" customHeight="1" x14ac:dyDescent="0.2">
      <c r="A39" s="44"/>
      <c r="B39" s="67" t="s">
        <v>80</v>
      </c>
      <c r="C39" s="53"/>
      <c r="D39" s="47">
        <f>ROUND(0.0475*D$37,2)</f>
        <v>5537.88</v>
      </c>
      <c r="E39" s="46"/>
      <c r="F39" s="12">
        <f t="shared" ref="F39" si="1">ROUND(E39*D$37,2)</f>
        <v>0</v>
      </c>
      <c r="I39" s="151"/>
    </row>
    <row r="40" spans="1:9" s="1" customFormat="1" ht="18.75" customHeight="1" x14ac:dyDescent="0.2">
      <c r="A40" s="44"/>
      <c r="B40" s="92" t="s">
        <v>35</v>
      </c>
      <c r="C40" s="93"/>
      <c r="D40" s="8"/>
      <c r="E40" s="52"/>
      <c r="F40" s="45">
        <f>SUM(F38:F39)</f>
        <v>0</v>
      </c>
      <c r="H40" s="151"/>
      <c r="I40" s="151"/>
    </row>
    <row r="41" spans="1:9" s="1" customFormat="1" ht="18.75" customHeight="1" x14ac:dyDescent="0.2">
      <c r="A41" s="44"/>
      <c r="B41" s="95" t="s">
        <v>23</v>
      </c>
      <c r="C41" s="96"/>
      <c r="D41" s="8"/>
      <c r="E41" s="46"/>
      <c r="F41" s="22">
        <f>ROUND(E41*F40,2)</f>
        <v>0</v>
      </c>
      <c r="H41" s="151"/>
      <c r="I41" s="151"/>
    </row>
    <row r="42" spans="1:9" s="1" customFormat="1" ht="28.5" customHeight="1" thickBot="1" x14ac:dyDescent="0.25">
      <c r="A42" s="62"/>
      <c r="B42" s="104" t="s">
        <v>36</v>
      </c>
      <c r="C42" s="105"/>
      <c r="D42" s="63"/>
      <c r="E42" s="106">
        <f>F40+F41</f>
        <v>0</v>
      </c>
      <c r="F42" s="107"/>
      <c r="H42" s="151"/>
      <c r="I42" s="151"/>
    </row>
    <row r="43" spans="1:9" s="40" customFormat="1" ht="27" customHeight="1" x14ac:dyDescent="0.2">
      <c r="A43" s="36" t="s">
        <v>85</v>
      </c>
      <c r="B43" s="37" t="s">
        <v>24</v>
      </c>
      <c r="C43" s="38"/>
      <c r="D43" s="38"/>
      <c r="E43" s="41"/>
      <c r="F43" s="39"/>
      <c r="H43" s="152"/>
      <c r="I43" s="152"/>
    </row>
    <row r="44" spans="1:9" s="13" customFormat="1" ht="25.5" x14ac:dyDescent="0.2">
      <c r="A44" s="23" t="s">
        <v>10</v>
      </c>
      <c r="B44" s="115" t="s">
        <v>0</v>
      </c>
      <c r="C44" s="116"/>
      <c r="D44" s="24" t="s">
        <v>2</v>
      </c>
      <c r="E44" s="24" t="s">
        <v>143</v>
      </c>
      <c r="F44" s="25" t="s">
        <v>1</v>
      </c>
      <c r="H44" s="153"/>
      <c r="I44" s="153"/>
    </row>
    <row r="45" spans="1:9" s="4" customFormat="1" ht="39.75" customHeight="1" x14ac:dyDescent="0.2">
      <c r="A45" s="49"/>
      <c r="B45" s="117" t="s">
        <v>160</v>
      </c>
      <c r="C45" s="118"/>
      <c r="D45" s="65">
        <v>45539.88</v>
      </c>
      <c r="E45" s="26"/>
      <c r="F45" s="6"/>
      <c r="H45" s="154"/>
      <c r="I45" s="154"/>
    </row>
    <row r="46" spans="1:9" s="1" customFormat="1" ht="18.75" customHeight="1" x14ac:dyDescent="0.2">
      <c r="A46" s="44"/>
      <c r="B46" s="67" t="s">
        <v>27</v>
      </c>
      <c r="C46" s="53"/>
      <c r="D46" s="47">
        <f>ROUND(0.16*D$45,2)</f>
        <v>7286.38</v>
      </c>
      <c r="E46" s="46"/>
      <c r="F46" s="12">
        <f>ROUND(E46*D$45,2)</f>
        <v>0</v>
      </c>
      <c r="H46" s="151"/>
      <c r="I46" s="151"/>
    </row>
    <row r="47" spans="1:9" s="1" customFormat="1" ht="18.75" customHeight="1" x14ac:dyDescent="0.2">
      <c r="A47" s="44"/>
      <c r="B47" s="67" t="s">
        <v>28</v>
      </c>
      <c r="C47" s="53"/>
      <c r="D47" s="47">
        <f>ROUND(0.02*D$45,2)</f>
        <v>910.8</v>
      </c>
      <c r="E47" s="46"/>
      <c r="F47" s="12">
        <f t="shared" ref="F47:F49" si="2">ROUND(E47*D$45,2)</f>
        <v>0</v>
      </c>
      <c r="H47" s="151"/>
      <c r="I47" s="151"/>
    </row>
    <row r="48" spans="1:9" s="1" customFormat="1" ht="18.75" customHeight="1" x14ac:dyDescent="0.2">
      <c r="A48" s="44"/>
      <c r="B48" s="67" t="s">
        <v>45</v>
      </c>
      <c r="C48" s="53"/>
      <c r="D48" s="47">
        <f>ROUND(0.16*D$45,2)</f>
        <v>7286.38</v>
      </c>
      <c r="E48" s="46"/>
      <c r="F48" s="12">
        <f t="shared" si="2"/>
        <v>0</v>
      </c>
      <c r="H48" s="151"/>
      <c r="I48" s="151"/>
    </row>
    <row r="49" spans="1:9" s="1" customFormat="1" ht="18.75" customHeight="1" x14ac:dyDescent="0.2">
      <c r="A49" s="44"/>
      <c r="B49" s="67" t="s">
        <v>46</v>
      </c>
      <c r="C49" s="53"/>
      <c r="D49" s="47">
        <f>ROUND(0.06*D$45,2)</f>
        <v>2732.39</v>
      </c>
      <c r="E49" s="46"/>
      <c r="F49" s="12">
        <f t="shared" si="2"/>
        <v>0</v>
      </c>
      <c r="H49" s="151"/>
      <c r="I49" s="151"/>
    </row>
    <row r="50" spans="1:9" s="1" customFormat="1" ht="18.75" customHeight="1" x14ac:dyDescent="0.2">
      <c r="A50" s="44"/>
      <c r="B50" s="92" t="s">
        <v>37</v>
      </c>
      <c r="C50" s="93"/>
      <c r="D50" s="8"/>
      <c r="E50" s="52"/>
      <c r="F50" s="45">
        <f>SUM(F46:F49)</f>
        <v>0</v>
      </c>
      <c r="H50" s="151"/>
      <c r="I50" s="151"/>
    </row>
    <row r="51" spans="1:9" s="1" customFormat="1" ht="18.75" customHeight="1" x14ac:dyDescent="0.2">
      <c r="A51" s="44"/>
      <c r="B51" s="95" t="s">
        <v>23</v>
      </c>
      <c r="C51" s="96"/>
      <c r="D51" s="8"/>
      <c r="E51" s="46"/>
      <c r="F51" s="22">
        <f>ROUND(E51*F50,2)</f>
        <v>0</v>
      </c>
      <c r="H51" s="151"/>
      <c r="I51" s="151"/>
    </row>
    <row r="52" spans="1:9" s="1" customFormat="1" ht="28.5" customHeight="1" thickBot="1" x14ac:dyDescent="0.25">
      <c r="A52" s="62"/>
      <c r="B52" s="104" t="s">
        <v>33</v>
      </c>
      <c r="C52" s="105"/>
      <c r="D52" s="63"/>
      <c r="E52" s="106">
        <f>F50+F51</f>
        <v>0</v>
      </c>
      <c r="F52" s="107"/>
      <c r="H52" s="151"/>
      <c r="I52" s="151"/>
    </row>
    <row r="53" spans="1:9" s="1" customFormat="1" ht="28.5" customHeight="1" x14ac:dyDescent="0.2">
      <c r="A53" s="36" t="s">
        <v>86</v>
      </c>
      <c r="B53" s="37" t="s">
        <v>25</v>
      </c>
      <c r="C53" s="38"/>
      <c r="D53" s="38"/>
      <c r="E53" s="41"/>
      <c r="F53" s="39"/>
      <c r="H53" s="151"/>
      <c r="I53" s="151"/>
    </row>
    <row r="54" spans="1:9" s="1" customFormat="1" ht="28.5" customHeight="1" x14ac:dyDescent="0.2">
      <c r="A54" s="23" t="s">
        <v>10</v>
      </c>
      <c r="B54" s="119" t="s">
        <v>0</v>
      </c>
      <c r="C54" s="120"/>
      <c r="D54" s="24" t="s">
        <v>2</v>
      </c>
      <c r="E54" s="24" t="s">
        <v>143</v>
      </c>
      <c r="F54" s="25" t="s">
        <v>1</v>
      </c>
      <c r="H54" s="151"/>
      <c r="I54" s="151"/>
    </row>
    <row r="55" spans="1:9" s="1" customFormat="1" ht="41.25" customHeight="1" x14ac:dyDescent="0.2">
      <c r="A55" s="49"/>
      <c r="B55" s="117" t="s">
        <v>161</v>
      </c>
      <c r="C55" s="118"/>
      <c r="D55" s="65">
        <v>87314.98</v>
      </c>
      <c r="E55" s="26"/>
      <c r="F55" s="6"/>
      <c r="H55" s="154"/>
      <c r="I55" s="151"/>
    </row>
    <row r="56" spans="1:9" s="1" customFormat="1" ht="18.75" customHeight="1" x14ac:dyDescent="0.2">
      <c r="A56" s="44"/>
      <c r="B56" s="67" t="s">
        <v>27</v>
      </c>
      <c r="C56" s="53"/>
      <c r="D56" s="47">
        <f>ROUND(0.16*D$55,2)</f>
        <v>13970.4</v>
      </c>
      <c r="E56" s="46"/>
      <c r="F56" s="12">
        <f>ROUND(E56*D$55,2)</f>
        <v>0</v>
      </c>
      <c r="H56" s="151"/>
      <c r="I56" s="151"/>
    </row>
    <row r="57" spans="1:9" s="1" customFormat="1" ht="18.75" customHeight="1" x14ac:dyDescent="0.2">
      <c r="A57" s="44"/>
      <c r="B57" s="67" t="s">
        <v>28</v>
      </c>
      <c r="C57" s="53"/>
      <c r="D57" s="47">
        <f>ROUND(0.02*D$55,2)</f>
        <v>1746.3</v>
      </c>
      <c r="E57" s="46"/>
      <c r="F57" s="12">
        <f>ROUND(E57*D$55,2)</f>
        <v>0</v>
      </c>
      <c r="H57" s="151"/>
      <c r="I57" s="151"/>
    </row>
    <row r="58" spans="1:9" s="1" customFormat="1" ht="18.75" customHeight="1" x14ac:dyDescent="0.2">
      <c r="A58" s="44"/>
      <c r="B58" s="67" t="s">
        <v>45</v>
      </c>
      <c r="C58" s="53"/>
      <c r="D58" s="47">
        <f>ROUND(0.16*D$55,2)</f>
        <v>13970.4</v>
      </c>
      <c r="E58" s="46"/>
      <c r="F58" s="12">
        <f>ROUND(E58*D$55,2)</f>
        <v>0</v>
      </c>
      <c r="H58" s="151"/>
      <c r="I58" s="151"/>
    </row>
    <row r="59" spans="1:9" s="1" customFormat="1" ht="18.75" customHeight="1" x14ac:dyDescent="0.2">
      <c r="A59" s="44"/>
      <c r="B59" s="67" t="s">
        <v>46</v>
      </c>
      <c r="C59" s="53"/>
      <c r="D59" s="47">
        <f>ROUND(0.06*D$55,2)</f>
        <v>5238.8999999999996</v>
      </c>
      <c r="E59" s="46"/>
      <c r="F59" s="12">
        <f>ROUND(E59*D$55,2)</f>
        <v>0</v>
      </c>
      <c r="H59" s="151"/>
      <c r="I59" s="151"/>
    </row>
    <row r="60" spans="1:9" s="1" customFormat="1" ht="18.75" customHeight="1" x14ac:dyDescent="0.2">
      <c r="A60" s="44"/>
      <c r="B60" s="92" t="s">
        <v>26</v>
      </c>
      <c r="C60" s="93"/>
      <c r="D60" s="8"/>
      <c r="E60" s="52"/>
      <c r="F60" s="45">
        <f>SUM(F56:F59)</f>
        <v>0</v>
      </c>
      <c r="H60" s="151"/>
      <c r="I60" s="151"/>
    </row>
    <row r="61" spans="1:9" s="1" customFormat="1" ht="18.75" customHeight="1" x14ac:dyDescent="0.2">
      <c r="A61" s="44"/>
      <c r="B61" s="95" t="s">
        <v>23</v>
      </c>
      <c r="C61" s="96"/>
      <c r="D61" s="8"/>
      <c r="E61" s="46"/>
      <c r="F61" s="22">
        <f>ROUND(E61*F60,2)</f>
        <v>0</v>
      </c>
      <c r="H61" s="151"/>
      <c r="I61" s="151"/>
    </row>
    <row r="62" spans="1:9" s="40" customFormat="1" ht="27" customHeight="1" thickBot="1" x14ac:dyDescent="0.25">
      <c r="A62" s="62"/>
      <c r="B62" s="92" t="s">
        <v>40</v>
      </c>
      <c r="C62" s="93"/>
      <c r="D62" s="15"/>
      <c r="E62" s="113">
        <f>F60+F61</f>
        <v>0</v>
      </c>
      <c r="F62" s="114"/>
      <c r="H62" s="152"/>
      <c r="I62" s="152"/>
    </row>
    <row r="63" spans="1:9" s="40" customFormat="1" ht="27" customHeight="1" x14ac:dyDescent="0.2">
      <c r="A63" s="36" t="s">
        <v>87</v>
      </c>
      <c r="B63" s="37" t="s">
        <v>164</v>
      </c>
      <c r="C63" s="38"/>
      <c r="D63" s="38"/>
      <c r="E63" s="41"/>
      <c r="F63" s="39"/>
      <c r="H63" s="152"/>
      <c r="I63" s="152"/>
    </row>
    <row r="64" spans="1:9" s="40" customFormat="1" ht="27" customHeight="1" x14ac:dyDescent="0.2">
      <c r="A64" s="60" t="s">
        <v>88</v>
      </c>
      <c r="B64" s="92" t="s">
        <v>165</v>
      </c>
      <c r="C64" s="94"/>
      <c r="D64" s="50" t="s">
        <v>17</v>
      </c>
      <c r="E64" s="51" t="s">
        <v>18</v>
      </c>
      <c r="F64" s="45" t="s">
        <v>19</v>
      </c>
      <c r="H64" s="152"/>
      <c r="I64" s="152"/>
    </row>
    <row r="65" spans="1:9" s="40" customFormat="1" ht="27" customHeight="1" x14ac:dyDescent="0.2">
      <c r="A65" s="59"/>
      <c r="B65" s="95" t="s">
        <v>162</v>
      </c>
      <c r="C65" s="97"/>
      <c r="D65" s="27" t="s">
        <v>20</v>
      </c>
      <c r="E65" s="27" t="s">
        <v>15</v>
      </c>
      <c r="F65" s="159"/>
      <c r="H65" s="152"/>
      <c r="I65" s="152"/>
    </row>
    <row r="66" spans="1:9" s="40" customFormat="1" ht="27" customHeight="1" x14ac:dyDescent="0.2">
      <c r="A66" s="59"/>
      <c r="B66" s="95" t="s">
        <v>163</v>
      </c>
      <c r="C66" s="97"/>
      <c r="D66" s="27" t="s">
        <v>20</v>
      </c>
      <c r="E66" s="27" t="s">
        <v>15</v>
      </c>
      <c r="F66" s="159"/>
      <c r="H66" s="152"/>
      <c r="I66" s="152"/>
    </row>
    <row r="67" spans="1:9" s="40" customFormat="1" ht="27" customHeight="1" x14ac:dyDescent="0.2">
      <c r="A67" s="59"/>
      <c r="B67" s="95" t="s">
        <v>56</v>
      </c>
      <c r="C67" s="97"/>
      <c r="D67" s="27" t="s">
        <v>20</v>
      </c>
      <c r="E67" s="27" t="s">
        <v>15</v>
      </c>
      <c r="F67" s="159"/>
      <c r="H67" s="152"/>
      <c r="I67" s="152"/>
    </row>
    <row r="68" spans="1:9" s="40" customFormat="1" ht="27" customHeight="1" x14ac:dyDescent="0.2">
      <c r="A68" s="59"/>
      <c r="B68" s="95" t="s">
        <v>57</v>
      </c>
      <c r="C68" s="97"/>
      <c r="D68" s="27" t="s">
        <v>20</v>
      </c>
      <c r="E68" s="27" t="s">
        <v>15</v>
      </c>
      <c r="F68" s="159"/>
      <c r="H68" s="152"/>
      <c r="I68" s="152"/>
    </row>
    <row r="69" spans="1:9" s="40" customFormat="1" ht="27" customHeight="1" x14ac:dyDescent="0.2">
      <c r="A69" s="59"/>
      <c r="B69" s="95" t="s">
        <v>58</v>
      </c>
      <c r="C69" s="97"/>
      <c r="D69" s="27" t="s">
        <v>20</v>
      </c>
      <c r="E69" s="27" t="s">
        <v>15</v>
      </c>
      <c r="F69" s="159"/>
      <c r="H69" s="152"/>
      <c r="I69" s="152"/>
    </row>
    <row r="70" spans="1:9" s="40" customFormat="1" ht="27" customHeight="1" x14ac:dyDescent="0.2">
      <c r="A70" s="59"/>
      <c r="B70" s="95" t="s">
        <v>59</v>
      </c>
      <c r="C70" s="97"/>
      <c r="D70" s="160" t="s">
        <v>169</v>
      </c>
      <c r="E70" s="161"/>
      <c r="F70" s="22">
        <f>F71+F72+F73</f>
        <v>0</v>
      </c>
      <c r="H70" s="152"/>
      <c r="I70" s="152"/>
    </row>
    <row r="71" spans="1:9" s="40" customFormat="1" ht="15" x14ac:dyDescent="0.2">
      <c r="A71" s="59"/>
      <c r="B71" s="162" t="s">
        <v>166</v>
      </c>
      <c r="C71" s="163"/>
      <c r="D71" s="27" t="s">
        <v>20</v>
      </c>
      <c r="E71" s="27" t="s">
        <v>15</v>
      </c>
      <c r="F71" s="158"/>
      <c r="H71" s="152"/>
      <c r="I71" s="152"/>
    </row>
    <row r="72" spans="1:9" s="40" customFormat="1" ht="15" x14ac:dyDescent="0.2">
      <c r="A72" s="59"/>
      <c r="B72" s="162" t="s">
        <v>167</v>
      </c>
      <c r="C72" s="163"/>
      <c r="D72" s="27" t="s">
        <v>20</v>
      </c>
      <c r="E72" s="27" t="s">
        <v>15</v>
      </c>
      <c r="F72" s="158"/>
      <c r="H72" s="152"/>
      <c r="I72" s="152"/>
    </row>
    <row r="73" spans="1:9" s="40" customFormat="1" ht="15" x14ac:dyDescent="0.2">
      <c r="A73" s="59"/>
      <c r="B73" s="162" t="s">
        <v>168</v>
      </c>
      <c r="C73" s="163"/>
      <c r="D73" s="27" t="s">
        <v>20</v>
      </c>
      <c r="E73" s="27" t="s">
        <v>15</v>
      </c>
      <c r="F73" s="158"/>
      <c r="H73" s="152"/>
      <c r="I73" s="152"/>
    </row>
    <row r="74" spans="1:9" s="40" customFormat="1" ht="27" customHeight="1" x14ac:dyDescent="0.2">
      <c r="A74" s="59"/>
      <c r="B74" s="95" t="s">
        <v>61</v>
      </c>
      <c r="C74" s="97"/>
      <c r="D74" s="27" t="s">
        <v>20</v>
      </c>
      <c r="E74" s="27" t="s">
        <v>15</v>
      </c>
      <c r="F74" s="159"/>
      <c r="H74" s="152"/>
      <c r="I74" s="152"/>
    </row>
    <row r="75" spans="1:9" s="40" customFormat="1" ht="27" customHeight="1" x14ac:dyDescent="0.2">
      <c r="A75" s="59"/>
      <c r="B75" s="95" t="s">
        <v>62</v>
      </c>
      <c r="C75" s="97"/>
      <c r="D75" s="27" t="s">
        <v>20</v>
      </c>
      <c r="E75" s="27" t="s">
        <v>15</v>
      </c>
      <c r="F75" s="159"/>
      <c r="H75" s="152"/>
      <c r="I75" s="152"/>
    </row>
    <row r="76" spans="1:9" s="40" customFormat="1" ht="27" customHeight="1" x14ac:dyDescent="0.2">
      <c r="A76" s="59"/>
      <c r="B76" s="95" t="s">
        <v>63</v>
      </c>
      <c r="C76" s="97"/>
      <c r="D76" s="27" t="s">
        <v>20</v>
      </c>
      <c r="E76" s="27" t="s">
        <v>15</v>
      </c>
      <c r="F76" s="159"/>
      <c r="H76" s="152"/>
      <c r="I76" s="152"/>
    </row>
    <row r="77" spans="1:9" s="40" customFormat="1" ht="27" customHeight="1" x14ac:dyDescent="0.2">
      <c r="A77" s="60" t="s">
        <v>89</v>
      </c>
      <c r="B77" s="92" t="s">
        <v>41</v>
      </c>
      <c r="C77" s="94"/>
      <c r="D77" s="50"/>
      <c r="E77" s="51"/>
      <c r="F77" s="45"/>
      <c r="H77" s="152"/>
      <c r="I77" s="152"/>
    </row>
    <row r="78" spans="1:9" s="40" customFormat="1" ht="28.5" customHeight="1" x14ac:dyDescent="0.2">
      <c r="A78" s="23"/>
      <c r="B78" s="95" t="s">
        <v>142</v>
      </c>
      <c r="C78" s="97"/>
      <c r="D78" s="27" t="s">
        <v>20</v>
      </c>
      <c r="E78" s="27" t="s">
        <v>15</v>
      </c>
      <c r="F78" s="159"/>
      <c r="H78" s="152"/>
      <c r="I78" s="152"/>
    </row>
    <row r="79" spans="1:9" s="40" customFormat="1" ht="27" customHeight="1" thickBot="1" x14ac:dyDescent="0.25">
      <c r="A79" s="54" t="s">
        <v>90</v>
      </c>
      <c r="B79" s="104" t="s">
        <v>39</v>
      </c>
      <c r="C79" s="105"/>
      <c r="D79" s="91"/>
      <c r="E79" s="106">
        <f>SUM(F65:F78)-F70</f>
        <v>0</v>
      </c>
      <c r="F79" s="107"/>
      <c r="H79" s="152"/>
      <c r="I79" s="152"/>
    </row>
    <row r="80" spans="1:9" s="35" customFormat="1" ht="30.6" customHeight="1" x14ac:dyDescent="0.2">
      <c r="A80" s="36" t="s">
        <v>91</v>
      </c>
      <c r="B80" s="37" t="s">
        <v>52</v>
      </c>
      <c r="C80" s="38"/>
      <c r="D80" s="38"/>
      <c r="E80" s="41"/>
      <c r="F80" s="39"/>
      <c r="H80" s="155"/>
      <c r="I80" s="155"/>
    </row>
    <row r="81" spans="1:9" s="40" customFormat="1" ht="27" customHeight="1" x14ac:dyDescent="0.2">
      <c r="A81" s="23" t="s">
        <v>10</v>
      </c>
      <c r="B81" s="108" t="s">
        <v>11</v>
      </c>
      <c r="C81" s="109"/>
      <c r="D81" s="110"/>
      <c r="E81" s="111" t="s">
        <v>12</v>
      </c>
      <c r="F81" s="112"/>
      <c r="H81" s="152"/>
      <c r="I81" s="152"/>
    </row>
    <row r="82" spans="1:9" s="1" customFormat="1" ht="25.5" customHeight="1" x14ac:dyDescent="0.2">
      <c r="A82" s="56" t="s">
        <v>92</v>
      </c>
      <c r="B82" s="95" t="s">
        <v>42</v>
      </c>
      <c r="C82" s="96"/>
      <c r="D82" s="8"/>
      <c r="E82" s="98"/>
      <c r="F82" s="99"/>
      <c r="H82" s="151"/>
      <c r="I82" s="151"/>
    </row>
    <row r="83" spans="1:9" s="1" customFormat="1" ht="25.5" customHeight="1" x14ac:dyDescent="0.2">
      <c r="A83" s="56" t="s">
        <v>117</v>
      </c>
      <c r="B83" s="95" t="s">
        <v>43</v>
      </c>
      <c r="C83" s="96"/>
      <c r="D83" s="8"/>
      <c r="E83" s="98"/>
      <c r="F83" s="99"/>
      <c r="H83" s="151"/>
      <c r="I83" s="151"/>
    </row>
    <row r="84" spans="1:9" s="1" customFormat="1" ht="25.5" customHeight="1" thickBot="1" x14ac:dyDescent="0.25">
      <c r="A84" s="54" t="s">
        <v>118</v>
      </c>
      <c r="B84" s="100" t="s">
        <v>44</v>
      </c>
      <c r="C84" s="101"/>
      <c r="D84" s="64"/>
      <c r="E84" s="102"/>
      <c r="F84" s="103"/>
      <c r="H84" s="151"/>
      <c r="I84" s="151"/>
    </row>
    <row r="85" spans="1:9" s="40" customFormat="1" ht="27" customHeight="1" x14ac:dyDescent="0.2">
      <c r="A85" s="42" t="s">
        <v>93</v>
      </c>
      <c r="B85" s="37" t="s">
        <v>3</v>
      </c>
      <c r="C85" s="38"/>
      <c r="D85" s="38"/>
      <c r="E85" s="41"/>
      <c r="F85" s="39"/>
      <c r="H85" s="152"/>
      <c r="I85" s="152"/>
    </row>
    <row r="86" spans="1:9" s="10" customFormat="1" x14ac:dyDescent="0.2">
      <c r="A86" s="56" t="s">
        <v>94</v>
      </c>
      <c r="B86" s="95" t="s">
        <v>29</v>
      </c>
      <c r="C86" s="96"/>
      <c r="D86" s="97"/>
      <c r="E86" s="28" t="s">
        <v>6</v>
      </c>
      <c r="F86" s="29">
        <f>E21</f>
        <v>0</v>
      </c>
      <c r="H86" s="156"/>
      <c r="I86" s="156"/>
    </row>
    <row r="87" spans="1:9" s="10" customFormat="1" x14ac:dyDescent="0.2">
      <c r="A87" s="56" t="s">
        <v>95</v>
      </c>
      <c r="B87" s="95" t="s">
        <v>30</v>
      </c>
      <c r="C87" s="96"/>
      <c r="D87" s="97"/>
      <c r="E87" s="28" t="s">
        <v>6</v>
      </c>
      <c r="F87" s="30">
        <f>E34</f>
        <v>0</v>
      </c>
      <c r="H87" s="156"/>
      <c r="I87" s="156"/>
    </row>
    <row r="88" spans="1:9" s="10" customFormat="1" x14ac:dyDescent="0.2">
      <c r="A88" s="56" t="s">
        <v>96</v>
      </c>
      <c r="B88" s="95" t="s">
        <v>34</v>
      </c>
      <c r="C88" s="96"/>
      <c r="D88" s="97"/>
      <c r="E88" s="28" t="s">
        <v>6</v>
      </c>
      <c r="F88" s="30">
        <f>E42</f>
        <v>0</v>
      </c>
      <c r="H88" s="156"/>
      <c r="I88" s="156"/>
    </row>
    <row r="89" spans="1:9" s="10" customFormat="1" x14ac:dyDescent="0.2">
      <c r="A89" s="56" t="s">
        <v>97</v>
      </c>
      <c r="B89" s="95" t="s">
        <v>24</v>
      </c>
      <c r="C89" s="96"/>
      <c r="D89" s="97"/>
      <c r="E89" s="28" t="s">
        <v>6</v>
      </c>
      <c r="F89" s="30">
        <f>E52</f>
        <v>0</v>
      </c>
      <c r="H89" s="156"/>
      <c r="I89" s="156"/>
    </row>
    <row r="90" spans="1:9" s="10" customFormat="1" x14ac:dyDescent="0.2">
      <c r="A90" s="56" t="s">
        <v>98</v>
      </c>
      <c r="B90" s="95" t="s">
        <v>25</v>
      </c>
      <c r="C90" s="96"/>
      <c r="D90" s="97"/>
      <c r="E90" s="28" t="s">
        <v>6</v>
      </c>
      <c r="F90" s="30">
        <f>E62</f>
        <v>0</v>
      </c>
      <c r="H90" s="156"/>
      <c r="I90" s="156"/>
    </row>
    <row r="91" spans="1:9" s="10" customFormat="1" x14ac:dyDescent="0.2">
      <c r="A91" s="56" t="s">
        <v>99</v>
      </c>
      <c r="B91" s="95" t="s">
        <v>38</v>
      </c>
      <c r="C91" s="96"/>
      <c r="D91" s="97"/>
      <c r="E91" s="28" t="s">
        <v>6</v>
      </c>
      <c r="F91" s="30">
        <f>E79</f>
        <v>0</v>
      </c>
      <c r="H91" s="156"/>
      <c r="I91" s="156"/>
    </row>
    <row r="92" spans="1:9" s="10" customFormat="1" ht="25.5" customHeight="1" x14ac:dyDescent="0.2">
      <c r="A92" s="56" t="s">
        <v>100</v>
      </c>
      <c r="B92" s="92" t="s">
        <v>101</v>
      </c>
      <c r="C92" s="93"/>
      <c r="D92" s="94"/>
      <c r="E92" s="82" t="s">
        <v>6</v>
      </c>
      <c r="F92" s="83">
        <f>SUM(F86:F91)</f>
        <v>0</v>
      </c>
      <c r="H92" s="156"/>
      <c r="I92" s="156"/>
    </row>
    <row r="93" spans="1:9" s="1" customFormat="1" ht="25.5" customHeight="1" x14ac:dyDescent="0.2">
      <c r="A93" s="61" t="s">
        <v>102</v>
      </c>
      <c r="B93" s="95" t="s">
        <v>51</v>
      </c>
      <c r="C93" s="96"/>
      <c r="D93" s="97"/>
      <c r="E93" s="14"/>
      <c r="F93" s="12">
        <f>ROUND(E93*F92,2)</f>
        <v>0</v>
      </c>
      <c r="H93" s="151"/>
      <c r="I93" s="151"/>
    </row>
    <row r="94" spans="1:9" s="35" customFormat="1" ht="25.5" customHeight="1" x14ac:dyDescent="0.2">
      <c r="A94" s="56" t="s">
        <v>103</v>
      </c>
      <c r="B94" s="31" t="s">
        <v>8</v>
      </c>
      <c r="C94" s="32"/>
      <c r="D94" s="32"/>
      <c r="E94" s="33" t="s">
        <v>6</v>
      </c>
      <c r="F94" s="34">
        <f>F92+F93</f>
        <v>0</v>
      </c>
      <c r="H94" s="155"/>
      <c r="I94" s="155"/>
    </row>
    <row r="95" spans="1:9" s="1" customFormat="1" ht="25.5" customHeight="1" x14ac:dyDescent="0.2">
      <c r="A95" s="56" t="s">
        <v>104</v>
      </c>
      <c r="B95" s="15" t="s">
        <v>4</v>
      </c>
      <c r="C95" s="15"/>
      <c r="D95" s="57"/>
      <c r="E95" s="58">
        <v>0.19</v>
      </c>
      <c r="F95" s="11">
        <f>ROUND(E95*F94,2)</f>
        <v>0</v>
      </c>
      <c r="H95" s="151"/>
      <c r="I95" s="151"/>
    </row>
    <row r="96" spans="1:9" s="35" customFormat="1" ht="25.5" customHeight="1" thickBot="1" x14ac:dyDescent="0.25">
      <c r="A96" s="54" t="s">
        <v>105</v>
      </c>
      <c r="B96" s="84" t="s">
        <v>9</v>
      </c>
      <c r="C96" s="85"/>
      <c r="D96" s="85"/>
      <c r="E96" s="86" t="s">
        <v>7</v>
      </c>
      <c r="F96" s="87">
        <f>F94+F95</f>
        <v>0</v>
      </c>
      <c r="H96" s="155"/>
      <c r="I96" s="155"/>
    </row>
  </sheetData>
  <sheetProtection algorithmName="SHA-512" hashValue="2dpQIHnG69hQ/6JBeIp85zKh7GUV42cvjgs2vc095fcmoIc56hjeoKwpW/f0LAegbFlQNERWDd4waTJMpEhsTQ==" saltValue="6wsWZiDJUrB5H2st97Pjng==" spinCount="100000" sheet="1" selectLockedCells="1"/>
  <mergeCells count="74">
    <mergeCell ref="D70:E70"/>
    <mergeCell ref="B21:C21"/>
    <mergeCell ref="E21:F21"/>
    <mergeCell ref="A1:D1"/>
    <mergeCell ref="E1:F1"/>
    <mergeCell ref="A3:F3"/>
    <mergeCell ref="C5:F5"/>
    <mergeCell ref="A6:B6"/>
    <mergeCell ref="C6:F6"/>
    <mergeCell ref="A8:F8"/>
    <mergeCell ref="B10:C10"/>
    <mergeCell ref="B11:C11"/>
    <mergeCell ref="B19:C19"/>
    <mergeCell ref="B20:C20"/>
    <mergeCell ref="B14:C14"/>
    <mergeCell ref="E19:F19"/>
    <mergeCell ref="E42:F42"/>
    <mergeCell ref="B23:C23"/>
    <mergeCell ref="B24:C24"/>
    <mergeCell ref="B32:C32"/>
    <mergeCell ref="B33:C33"/>
    <mergeCell ref="B34:C34"/>
    <mergeCell ref="E34:F34"/>
    <mergeCell ref="B36:C36"/>
    <mergeCell ref="B37:C37"/>
    <mergeCell ref="B40:C40"/>
    <mergeCell ref="B41:C41"/>
    <mergeCell ref="B42:C42"/>
    <mergeCell ref="B27:C27"/>
    <mergeCell ref="E62:F62"/>
    <mergeCell ref="B44:C44"/>
    <mergeCell ref="B45:C45"/>
    <mergeCell ref="B50:C50"/>
    <mergeCell ref="B51:C51"/>
    <mergeCell ref="B52:C52"/>
    <mergeCell ref="E52:F52"/>
    <mergeCell ref="B54:C54"/>
    <mergeCell ref="B55:C55"/>
    <mergeCell ref="B60:C60"/>
    <mergeCell ref="B61:C61"/>
    <mergeCell ref="B62:C62"/>
    <mergeCell ref="B64:C64"/>
    <mergeCell ref="B65:C65"/>
    <mergeCell ref="B66:C66"/>
    <mergeCell ref="B67:C67"/>
    <mergeCell ref="B68:C68"/>
    <mergeCell ref="B69:C69"/>
    <mergeCell ref="B70:C70"/>
    <mergeCell ref="B74:C74"/>
    <mergeCell ref="B75:C75"/>
    <mergeCell ref="B76:C76"/>
    <mergeCell ref="B71:C71"/>
    <mergeCell ref="B72:C72"/>
    <mergeCell ref="B73:C73"/>
    <mergeCell ref="B77:C77"/>
    <mergeCell ref="B78:C78"/>
    <mergeCell ref="B79:C79"/>
    <mergeCell ref="E79:F79"/>
    <mergeCell ref="B81:D81"/>
    <mergeCell ref="E81:F81"/>
    <mergeCell ref="B82:C82"/>
    <mergeCell ref="E82:F82"/>
    <mergeCell ref="B83:C83"/>
    <mergeCell ref="E83:F83"/>
    <mergeCell ref="B84:C84"/>
    <mergeCell ref="E84:F84"/>
    <mergeCell ref="B92:D92"/>
    <mergeCell ref="B93:D93"/>
    <mergeCell ref="B86:D86"/>
    <mergeCell ref="B87:D87"/>
    <mergeCell ref="B88:D88"/>
    <mergeCell ref="B89:D89"/>
    <mergeCell ref="B90:D90"/>
    <mergeCell ref="B91:D91"/>
  </mergeCells>
  <pageMargins left="0.70866141732283472" right="0.70866141732283472" top="0.35433070866141736" bottom="0.35433070866141736" header="0.31496062992125984" footer="0.31496062992125984"/>
  <pageSetup paperSize="9" scale="66" fitToHeight="0" orientation="portrait" copies="4" r:id="rId1"/>
  <headerFooter alignWithMargins="0">
    <oddFooter>&amp;L&amp;9&lt;&amp;F&gt;&amp;C&amp;9Funke Management + Bauberatung
Prager Str. 60,  04317 Leipzig&amp;R&amp;P/&amp;N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EDDC-3473-4B3A-95B4-4D01CEDEB0A7}">
  <sheetPr>
    <pageSetUpPr fitToPage="1"/>
  </sheetPr>
  <dimension ref="A1:M98"/>
  <sheetViews>
    <sheetView showRuler="0" topLeftCell="A6" zoomScale="91" zoomScaleNormal="91" workbookViewId="0">
      <selection activeCell="C6" sqref="C6:F6"/>
    </sheetView>
  </sheetViews>
  <sheetFormatPr baseColWidth="10" defaultColWidth="11.42578125" defaultRowHeight="12.75" x14ac:dyDescent="0.2"/>
  <cols>
    <col min="1" max="1" width="7.140625" style="5" customWidth="1"/>
    <col min="2" max="3" width="41.28515625" style="5" customWidth="1"/>
    <col min="4" max="4" width="17.28515625" style="5" customWidth="1"/>
    <col min="5" max="5" width="11.85546875" style="5" customWidth="1"/>
    <col min="6" max="6" width="16" style="5" customWidth="1"/>
    <col min="7" max="7" width="11.42578125" style="5"/>
    <col min="8" max="8" width="12.42578125" style="5" bestFit="1" customWidth="1"/>
    <col min="9" max="10" width="11.42578125" style="5"/>
    <col min="11" max="11" width="12.42578125" style="5" bestFit="1" customWidth="1"/>
    <col min="12" max="12" width="11.42578125" style="5"/>
    <col min="13" max="13" width="12.42578125" style="5" bestFit="1" customWidth="1"/>
    <col min="14" max="16384" width="11.42578125" style="5"/>
  </cols>
  <sheetData>
    <row r="1" spans="1:13" s="2" customFormat="1" ht="36.75" customHeight="1" x14ac:dyDescent="0.25">
      <c r="A1" s="121" t="s">
        <v>53</v>
      </c>
      <c r="B1" s="121"/>
      <c r="C1" s="121"/>
      <c r="D1" s="121"/>
      <c r="E1" s="122" t="s">
        <v>151</v>
      </c>
      <c r="F1" s="122"/>
    </row>
    <row r="2" spans="1:13" s="3" customFormat="1" ht="9" customHeight="1" thickBot="1" x14ac:dyDescent="0.25">
      <c r="A2" s="21"/>
      <c r="B2" s="21"/>
      <c r="C2" s="21"/>
      <c r="D2" s="21"/>
      <c r="E2" s="21"/>
      <c r="F2" s="21"/>
    </row>
    <row r="3" spans="1:13" s="3" customFormat="1" ht="15" customHeight="1" thickBot="1" x14ac:dyDescent="0.25">
      <c r="A3" s="123" t="s">
        <v>13</v>
      </c>
      <c r="B3" s="124"/>
      <c r="C3" s="124"/>
      <c r="D3" s="124"/>
      <c r="E3" s="124"/>
      <c r="F3" s="125"/>
    </row>
    <row r="4" spans="1:13" s="3" customFormat="1" ht="6.75" customHeight="1" x14ac:dyDescent="0.2">
      <c r="A4" s="21"/>
      <c r="B4" s="21"/>
      <c r="C4" s="21"/>
      <c r="D4" s="21"/>
      <c r="E4" s="21"/>
      <c r="F4" s="21"/>
    </row>
    <row r="5" spans="1:13" s="3" customFormat="1" ht="16.5" customHeight="1" thickBot="1" x14ac:dyDescent="0.25">
      <c r="A5" s="17"/>
      <c r="B5" s="17"/>
      <c r="C5" s="126" t="s">
        <v>152</v>
      </c>
      <c r="D5" s="126"/>
      <c r="E5" s="126"/>
      <c r="F5" s="126"/>
    </row>
    <row r="6" spans="1:13" s="16" customFormat="1" ht="54.75" customHeight="1" thickBot="1" x14ac:dyDescent="0.25">
      <c r="A6" s="127" t="s">
        <v>153</v>
      </c>
      <c r="B6" s="128"/>
      <c r="C6" s="129"/>
      <c r="D6" s="130"/>
      <c r="E6" s="130"/>
      <c r="F6" s="131"/>
    </row>
    <row r="7" spans="1:13" s="1" customFormat="1" ht="8.25" customHeight="1" thickBot="1" x14ac:dyDescent="0.25">
      <c r="A7" s="18"/>
      <c r="B7" s="19"/>
      <c r="C7" s="19"/>
      <c r="D7" s="19"/>
      <c r="E7" s="19"/>
      <c r="F7" s="20"/>
    </row>
    <row r="8" spans="1:13" s="1" customFormat="1" ht="28.5" customHeight="1" thickBot="1" x14ac:dyDescent="0.25">
      <c r="A8" s="132" t="s">
        <v>170</v>
      </c>
      <c r="B8" s="133"/>
      <c r="C8" s="133"/>
      <c r="D8" s="133"/>
      <c r="E8" s="133"/>
      <c r="F8" s="134"/>
    </row>
    <row r="9" spans="1:13" s="40" customFormat="1" ht="27" customHeight="1" x14ac:dyDescent="0.2">
      <c r="A9" s="36" t="s">
        <v>106</v>
      </c>
      <c r="B9" s="37" t="s">
        <v>29</v>
      </c>
      <c r="C9" s="38"/>
      <c r="D9" s="38"/>
      <c r="E9" s="38"/>
      <c r="F9" s="39"/>
    </row>
    <row r="10" spans="1:13" s="13" customFormat="1" ht="25.5" x14ac:dyDescent="0.2">
      <c r="A10" s="23" t="s">
        <v>10</v>
      </c>
      <c r="B10" s="119" t="s">
        <v>0</v>
      </c>
      <c r="C10" s="120"/>
      <c r="D10" s="24" t="s">
        <v>2</v>
      </c>
      <c r="E10" s="24" t="s">
        <v>16</v>
      </c>
      <c r="F10" s="25" t="s">
        <v>1</v>
      </c>
    </row>
    <row r="11" spans="1:13" s="4" customFormat="1" ht="42.75" customHeight="1" x14ac:dyDescent="0.2">
      <c r="A11" s="49"/>
      <c r="B11" s="117" t="s">
        <v>149</v>
      </c>
      <c r="C11" s="118"/>
      <c r="D11" s="65">
        <v>154789.84</v>
      </c>
      <c r="E11" s="26"/>
      <c r="F11" s="6"/>
    </row>
    <row r="12" spans="1:13" s="1" customFormat="1" ht="18.75" customHeight="1" x14ac:dyDescent="0.2">
      <c r="A12" s="44"/>
      <c r="B12" s="66" t="s">
        <v>81</v>
      </c>
      <c r="C12" s="55"/>
      <c r="D12" s="47">
        <f>ROUND(0.0125*D$11,2)</f>
        <v>1934.87</v>
      </c>
      <c r="E12" s="48"/>
      <c r="F12" s="12">
        <f>ROUND(E12*D$11,2)</f>
        <v>0</v>
      </c>
    </row>
    <row r="13" spans="1:13" s="1" customFormat="1" ht="18.75" customHeight="1" x14ac:dyDescent="0.2">
      <c r="A13" s="44"/>
      <c r="B13" s="66" t="s">
        <v>74</v>
      </c>
      <c r="C13" s="55"/>
      <c r="D13" s="47">
        <f>ROUND(0.2*D$11,2)</f>
        <v>30957.97</v>
      </c>
      <c r="E13" s="48"/>
      <c r="F13" s="12">
        <f>ROUND(E13*D$11,2)</f>
        <v>0</v>
      </c>
    </row>
    <row r="14" spans="1:13" s="4" customFormat="1" ht="41.25" customHeight="1" x14ac:dyDescent="0.2">
      <c r="A14" s="49"/>
      <c r="B14" s="117" t="s">
        <v>150</v>
      </c>
      <c r="C14" s="118"/>
      <c r="D14" s="65">
        <v>154789.84</v>
      </c>
      <c r="E14" s="26"/>
      <c r="F14" s="6"/>
    </row>
    <row r="15" spans="1:13" s="1" customFormat="1" ht="18.75" customHeight="1" x14ac:dyDescent="0.2">
      <c r="A15" s="44"/>
      <c r="B15" s="66" t="s">
        <v>50</v>
      </c>
      <c r="C15" s="55"/>
      <c r="D15" s="47">
        <f>ROUND(0.24*D$14,2)</f>
        <v>37149.56</v>
      </c>
      <c r="E15" s="48"/>
      <c r="F15" s="12">
        <f>ROUND(E15*D$14,2)</f>
        <v>0</v>
      </c>
      <c r="K15" s="79"/>
    </row>
    <row r="16" spans="1:13" s="1" customFormat="1" ht="18.75" customHeight="1" x14ac:dyDescent="0.2">
      <c r="A16" s="44"/>
      <c r="B16" s="67" t="s">
        <v>22</v>
      </c>
      <c r="C16" s="53"/>
      <c r="D16" s="7">
        <f>ROUND(0.08*D$14,2)</f>
        <v>12383.19</v>
      </c>
      <c r="E16" s="46"/>
      <c r="F16" s="6">
        <f>ROUND(E16*D$14,2)</f>
        <v>0</v>
      </c>
      <c r="M16" s="79"/>
    </row>
    <row r="17" spans="1:11" s="1" customFormat="1" ht="18.75" customHeight="1" x14ac:dyDescent="0.2">
      <c r="A17" s="44"/>
      <c r="B17" s="67" t="s">
        <v>21</v>
      </c>
      <c r="C17" s="53"/>
      <c r="D17" s="7">
        <f>ROUND(0.15*D$14,2)</f>
        <v>23218.48</v>
      </c>
      <c r="E17" s="46"/>
      <c r="F17" s="6">
        <f>ROUND(E17*D$14,2)</f>
        <v>0</v>
      </c>
    </row>
    <row r="18" spans="1:11" s="1" customFormat="1" ht="18.75" customHeight="1" x14ac:dyDescent="0.2">
      <c r="A18" s="44"/>
      <c r="B18" s="67" t="s">
        <v>75</v>
      </c>
      <c r="C18" s="53"/>
      <c r="D18" s="7">
        <f>ROUND(0.09*D$14,2)</f>
        <v>13931.09</v>
      </c>
      <c r="E18" s="46"/>
      <c r="F18" s="6">
        <f>ROUND(E18*D$14,2)</f>
        <v>0</v>
      </c>
    </row>
    <row r="19" spans="1:11" s="1" customFormat="1" ht="18.75" customHeight="1" x14ac:dyDescent="0.2">
      <c r="A19" s="44"/>
      <c r="B19" s="92" t="s">
        <v>54</v>
      </c>
      <c r="C19" s="93"/>
      <c r="D19" s="8"/>
      <c r="E19" s="135">
        <f>SUM(F12:F18)</f>
        <v>0</v>
      </c>
      <c r="F19" s="136"/>
      <c r="K19" s="79"/>
    </row>
    <row r="20" spans="1:11" s="1" customFormat="1" ht="18.75" customHeight="1" x14ac:dyDescent="0.2">
      <c r="A20" s="44"/>
      <c r="B20" s="95" t="s">
        <v>23</v>
      </c>
      <c r="C20" s="96"/>
      <c r="D20" s="8"/>
      <c r="E20" s="46"/>
      <c r="F20" s="22">
        <f>ROUND(E20*E19,2)</f>
        <v>0</v>
      </c>
    </row>
    <row r="21" spans="1:11" s="1" customFormat="1" ht="26.1" customHeight="1" thickBot="1" x14ac:dyDescent="0.25">
      <c r="A21" s="43"/>
      <c r="B21" s="92" t="s">
        <v>31</v>
      </c>
      <c r="C21" s="93"/>
      <c r="D21" s="7"/>
      <c r="E21" s="113">
        <f>E19+F20</f>
        <v>0</v>
      </c>
      <c r="F21" s="114"/>
    </row>
    <row r="22" spans="1:11" s="40" customFormat="1" ht="27" customHeight="1" x14ac:dyDescent="0.2">
      <c r="A22" s="36" t="s">
        <v>107</v>
      </c>
      <c r="B22" s="37" t="s">
        <v>30</v>
      </c>
      <c r="C22" s="38"/>
      <c r="D22" s="38"/>
      <c r="E22" s="38"/>
      <c r="F22" s="39"/>
    </row>
    <row r="23" spans="1:11" s="13" customFormat="1" ht="25.5" x14ac:dyDescent="0.2">
      <c r="A23" s="23" t="s">
        <v>10</v>
      </c>
      <c r="B23" s="119" t="s">
        <v>0</v>
      </c>
      <c r="C23" s="120"/>
      <c r="D23" s="24" t="s">
        <v>2</v>
      </c>
      <c r="E23" s="24" t="s">
        <v>16</v>
      </c>
      <c r="F23" s="25" t="s">
        <v>1</v>
      </c>
    </row>
    <row r="24" spans="1:11" s="4" customFormat="1" ht="30.75" customHeight="1" x14ac:dyDescent="0.2">
      <c r="A24" s="49"/>
      <c r="B24" s="117" t="s">
        <v>144</v>
      </c>
      <c r="C24" s="118"/>
      <c r="D24" s="65">
        <v>74382.759999999995</v>
      </c>
      <c r="E24" s="26"/>
      <c r="F24" s="6"/>
    </row>
    <row r="25" spans="1:11" s="1" customFormat="1" ht="18.75" customHeight="1" x14ac:dyDescent="0.2">
      <c r="A25" s="44"/>
      <c r="B25" s="66" t="s">
        <v>76</v>
      </c>
      <c r="C25" s="55"/>
      <c r="D25" s="47">
        <f>ROUND(0.0125*D$24,2)</f>
        <v>929.78</v>
      </c>
      <c r="E25" s="48"/>
      <c r="F25" s="12">
        <f t="shared" ref="F25:F26" si="0">ROUND(E25*D$24,2)</f>
        <v>0</v>
      </c>
    </row>
    <row r="26" spans="1:11" s="1" customFormat="1" ht="18.75" customHeight="1" x14ac:dyDescent="0.2">
      <c r="A26" s="44"/>
      <c r="B26" s="66" t="s">
        <v>77</v>
      </c>
      <c r="C26" s="55"/>
      <c r="D26" s="47">
        <f>ROUND(0.1375*D$24,2)</f>
        <v>10227.629999999999</v>
      </c>
      <c r="E26" s="48"/>
      <c r="F26" s="12">
        <f t="shared" si="0"/>
        <v>0</v>
      </c>
    </row>
    <row r="27" spans="1:11" s="4" customFormat="1" ht="30.75" customHeight="1" x14ac:dyDescent="0.2">
      <c r="A27" s="49"/>
      <c r="B27" s="117" t="s">
        <v>145</v>
      </c>
      <c r="C27" s="118"/>
      <c r="D27" s="65">
        <v>74382.759999999995</v>
      </c>
      <c r="E27" s="26"/>
      <c r="F27" s="6"/>
    </row>
    <row r="28" spans="1:11" s="1" customFormat="1" ht="18.75" customHeight="1" x14ac:dyDescent="0.2">
      <c r="A28" s="44"/>
      <c r="B28" s="66" t="s">
        <v>78</v>
      </c>
      <c r="C28" s="55"/>
      <c r="D28" s="47">
        <f>ROUND(0.195*D$27,2)</f>
        <v>14504.64</v>
      </c>
      <c r="E28" s="48"/>
      <c r="F28" s="12">
        <f>ROUND(E28*D$27,2)</f>
        <v>0</v>
      </c>
    </row>
    <row r="29" spans="1:11" s="1" customFormat="1" ht="18.75" customHeight="1" x14ac:dyDescent="0.2">
      <c r="A29" s="44"/>
      <c r="B29" s="67" t="s">
        <v>47</v>
      </c>
      <c r="C29" s="53"/>
      <c r="D29" s="7">
        <f>ROUND(0.065*D$27,2)</f>
        <v>4834.88</v>
      </c>
      <c r="E29" s="46"/>
      <c r="F29" s="6">
        <f>ROUND(E29*D$27,2)</f>
        <v>0</v>
      </c>
    </row>
    <row r="30" spans="1:11" s="1" customFormat="1" ht="18.75" customHeight="1" x14ac:dyDescent="0.2">
      <c r="A30" s="44"/>
      <c r="B30" s="67" t="s">
        <v>48</v>
      </c>
      <c r="C30" s="53"/>
      <c r="D30" s="7">
        <f>ROUND(0.135*D$27,2)</f>
        <v>10041.67</v>
      </c>
      <c r="E30" s="46"/>
      <c r="F30" s="6">
        <f>ROUND(E30*D$27,2)</f>
        <v>0</v>
      </c>
    </row>
    <row r="31" spans="1:11" s="1" customFormat="1" ht="18.75" customHeight="1" x14ac:dyDescent="0.2">
      <c r="A31" s="44"/>
      <c r="B31" s="67" t="s">
        <v>49</v>
      </c>
      <c r="C31" s="53"/>
      <c r="D31" s="7">
        <f>ROUND(0.07*D$27,2)</f>
        <v>5206.79</v>
      </c>
      <c r="E31" s="46"/>
      <c r="F31" s="6">
        <f>ROUND(E31*D$27,2)</f>
        <v>0</v>
      </c>
    </row>
    <row r="32" spans="1:11" s="1" customFormat="1" ht="18.75" customHeight="1" x14ac:dyDescent="0.2">
      <c r="A32" s="44"/>
      <c r="B32" s="92" t="s">
        <v>54</v>
      </c>
      <c r="C32" s="93"/>
      <c r="D32" s="8"/>
      <c r="E32" s="52"/>
      <c r="F32" s="45">
        <f>SUM(F25:F31)</f>
        <v>0</v>
      </c>
    </row>
    <row r="33" spans="1:6" s="1" customFormat="1" ht="18.75" customHeight="1" x14ac:dyDescent="0.2">
      <c r="A33" s="44"/>
      <c r="B33" s="95" t="s">
        <v>23</v>
      </c>
      <c r="C33" s="96"/>
      <c r="D33" s="8"/>
      <c r="E33" s="46"/>
      <c r="F33" s="22">
        <f>ROUND(E33*F32,2)</f>
        <v>0</v>
      </c>
    </row>
    <row r="34" spans="1:6" s="1" customFormat="1" ht="26.1" customHeight="1" thickBot="1" x14ac:dyDescent="0.25">
      <c r="A34" s="43"/>
      <c r="B34" s="92" t="s">
        <v>32</v>
      </c>
      <c r="C34" s="93"/>
      <c r="D34" s="7"/>
      <c r="E34" s="113">
        <f>F32+F33</f>
        <v>0</v>
      </c>
      <c r="F34" s="114"/>
    </row>
    <row r="35" spans="1:6" s="40" customFormat="1" ht="27" customHeight="1" x14ac:dyDescent="0.2">
      <c r="A35" s="36" t="s">
        <v>108</v>
      </c>
      <c r="B35" s="37" t="s">
        <v>34</v>
      </c>
      <c r="C35" s="38"/>
      <c r="D35" s="38"/>
      <c r="E35" s="41"/>
      <c r="F35" s="39"/>
    </row>
    <row r="36" spans="1:6" s="13" customFormat="1" x14ac:dyDescent="0.2">
      <c r="A36" s="23" t="s">
        <v>10</v>
      </c>
      <c r="B36" s="115" t="s">
        <v>0</v>
      </c>
      <c r="C36" s="116"/>
      <c r="D36" s="24" t="s">
        <v>2</v>
      </c>
      <c r="E36" s="24" t="s">
        <v>5</v>
      </c>
      <c r="F36" s="25" t="s">
        <v>1</v>
      </c>
    </row>
    <row r="37" spans="1:6" s="4" customFormat="1" ht="39.75" customHeight="1" x14ac:dyDescent="0.2">
      <c r="A37" s="49"/>
      <c r="B37" s="117" t="s">
        <v>146</v>
      </c>
      <c r="C37" s="118"/>
      <c r="D37" s="65">
        <v>108792.98</v>
      </c>
      <c r="E37" s="26"/>
      <c r="F37" s="6"/>
    </row>
    <row r="38" spans="1:6" s="1" customFormat="1" ht="18.75" customHeight="1" x14ac:dyDescent="0.2">
      <c r="A38" s="44"/>
      <c r="B38" s="66" t="s">
        <v>79</v>
      </c>
      <c r="C38" s="55"/>
      <c r="D38" s="47">
        <f>ROUND(0.0125*D$37,2)</f>
        <v>1359.91</v>
      </c>
      <c r="E38" s="48"/>
      <c r="F38" s="12">
        <f>ROUND(E38*D$37,2)</f>
        <v>0</v>
      </c>
    </row>
    <row r="39" spans="1:6" s="1" customFormat="1" ht="18.75" customHeight="1" x14ac:dyDescent="0.2">
      <c r="A39" s="44"/>
      <c r="B39" s="67" t="s">
        <v>80</v>
      </c>
      <c r="C39" s="53"/>
      <c r="D39" s="47">
        <f>ROUND(0.0475*D$37,2)</f>
        <v>5167.67</v>
      </c>
      <c r="E39" s="46"/>
      <c r="F39" s="12">
        <f t="shared" ref="F39" si="1">ROUND(E39*D$37,2)</f>
        <v>0</v>
      </c>
    </row>
    <row r="40" spans="1:6" s="1" customFormat="1" ht="18.75" customHeight="1" x14ac:dyDescent="0.2">
      <c r="A40" s="44"/>
      <c r="B40" s="92" t="s">
        <v>35</v>
      </c>
      <c r="C40" s="93"/>
      <c r="D40" s="8"/>
      <c r="E40" s="52"/>
      <c r="F40" s="45">
        <f>SUM(F38:F39)</f>
        <v>0</v>
      </c>
    </row>
    <row r="41" spans="1:6" s="1" customFormat="1" ht="18.75" customHeight="1" x14ac:dyDescent="0.2">
      <c r="A41" s="44"/>
      <c r="B41" s="95" t="s">
        <v>23</v>
      </c>
      <c r="C41" s="96"/>
      <c r="D41" s="8"/>
      <c r="E41" s="46"/>
      <c r="F41" s="22">
        <f>ROUND(E41*F40,2)</f>
        <v>0</v>
      </c>
    </row>
    <row r="42" spans="1:6" s="1" customFormat="1" ht="28.5" customHeight="1" thickBot="1" x14ac:dyDescent="0.25">
      <c r="A42" s="62"/>
      <c r="B42" s="104" t="s">
        <v>36</v>
      </c>
      <c r="C42" s="105"/>
      <c r="D42" s="63"/>
      <c r="E42" s="106">
        <f>F40+F41</f>
        <v>0</v>
      </c>
      <c r="F42" s="107"/>
    </row>
    <row r="43" spans="1:6" s="40" customFormat="1" ht="27" customHeight="1" x14ac:dyDescent="0.2">
      <c r="A43" s="36" t="s">
        <v>109</v>
      </c>
      <c r="B43" s="37" t="s">
        <v>24</v>
      </c>
      <c r="C43" s="38"/>
      <c r="D43" s="38"/>
      <c r="E43" s="41"/>
      <c r="F43" s="39"/>
    </row>
    <row r="44" spans="1:6" s="13" customFormat="1" x14ac:dyDescent="0.2">
      <c r="A44" s="23" t="s">
        <v>10</v>
      </c>
      <c r="B44" s="115" t="s">
        <v>0</v>
      </c>
      <c r="C44" s="116"/>
      <c r="D44" s="24" t="s">
        <v>2</v>
      </c>
      <c r="E44" s="24" t="s">
        <v>5</v>
      </c>
      <c r="F44" s="25" t="s">
        <v>1</v>
      </c>
    </row>
    <row r="45" spans="1:6" s="4" customFormat="1" ht="39.75" customHeight="1" x14ac:dyDescent="0.2">
      <c r="A45" s="49"/>
      <c r="B45" s="117" t="s">
        <v>147</v>
      </c>
      <c r="C45" s="118"/>
      <c r="D45" s="65">
        <v>55138.92</v>
      </c>
      <c r="E45" s="26"/>
      <c r="F45" s="6"/>
    </row>
    <row r="46" spans="1:6" s="1" customFormat="1" ht="18.75" customHeight="1" x14ac:dyDescent="0.2">
      <c r="A46" s="44"/>
      <c r="B46" s="67" t="s">
        <v>27</v>
      </c>
      <c r="C46" s="53"/>
      <c r="D46" s="47">
        <f>ROUND(0.16*D$45,2)</f>
        <v>8822.23</v>
      </c>
      <c r="E46" s="46"/>
      <c r="F46" s="12">
        <f>ROUND(E46*D$45,2)</f>
        <v>0</v>
      </c>
    </row>
    <row r="47" spans="1:6" s="1" customFormat="1" ht="18.75" customHeight="1" x14ac:dyDescent="0.2">
      <c r="A47" s="44"/>
      <c r="B47" s="67" t="s">
        <v>28</v>
      </c>
      <c r="C47" s="53"/>
      <c r="D47" s="47">
        <f>ROUND(0.02*D$45,2)</f>
        <v>1102.78</v>
      </c>
      <c r="E47" s="46"/>
      <c r="F47" s="12">
        <f t="shared" ref="F47:F49" si="2">ROUND(E47*D$45,2)</f>
        <v>0</v>
      </c>
    </row>
    <row r="48" spans="1:6" s="1" customFormat="1" ht="18.75" customHeight="1" x14ac:dyDescent="0.2">
      <c r="A48" s="44"/>
      <c r="B48" s="67" t="s">
        <v>45</v>
      </c>
      <c r="C48" s="53"/>
      <c r="D48" s="47">
        <f>ROUND(0.16*D$45,2)</f>
        <v>8822.23</v>
      </c>
      <c r="E48" s="46"/>
      <c r="F48" s="12">
        <f t="shared" si="2"/>
        <v>0</v>
      </c>
    </row>
    <row r="49" spans="1:6" s="1" customFormat="1" ht="18.75" customHeight="1" x14ac:dyDescent="0.2">
      <c r="A49" s="44"/>
      <c r="B49" s="67" t="s">
        <v>46</v>
      </c>
      <c r="C49" s="53"/>
      <c r="D49" s="47">
        <f>ROUND(0.06*D$45,2)</f>
        <v>3308.34</v>
      </c>
      <c r="E49" s="46"/>
      <c r="F49" s="12">
        <f t="shared" si="2"/>
        <v>0</v>
      </c>
    </row>
    <row r="50" spans="1:6" s="1" customFormat="1" ht="18.75" customHeight="1" x14ac:dyDescent="0.2">
      <c r="A50" s="44"/>
      <c r="B50" s="92" t="s">
        <v>37</v>
      </c>
      <c r="C50" s="93"/>
      <c r="D50" s="8"/>
      <c r="E50" s="52"/>
      <c r="F50" s="45">
        <f>SUM(F46:F49)</f>
        <v>0</v>
      </c>
    </row>
    <row r="51" spans="1:6" s="1" customFormat="1" ht="18.75" customHeight="1" x14ac:dyDescent="0.2">
      <c r="A51" s="44"/>
      <c r="B51" s="95" t="s">
        <v>23</v>
      </c>
      <c r="C51" s="96"/>
      <c r="D51" s="8"/>
      <c r="E51" s="46"/>
      <c r="F51" s="22">
        <f>ROUND(E51*F50,2)</f>
        <v>0</v>
      </c>
    </row>
    <row r="52" spans="1:6" s="1" customFormat="1" ht="28.5" customHeight="1" thickBot="1" x14ac:dyDescent="0.25">
      <c r="A52" s="62"/>
      <c r="B52" s="104" t="s">
        <v>33</v>
      </c>
      <c r="C52" s="105"/>
      <c r="D52" s="63"/>
      <c r="E52" s="106">
        <f>F50+F51</f>
        <v>0</v>
      </c>
      <c r="F52" s="107"/>
    </row>
    <row r="53" spans="1:6" s="1" customFormat="1" ht="28.5" customHeight="1" x14ac:dyDescent="0.2">
      <c r="A53" s="36" t="s">
        <v>110</v>
      </c>
      <c r="B53" s="37" t="s">
        <v>25</v>
      </c>
      <c r="C53" s="38"/>
      <c r="D53" s="38"/>
      <c r="E53" s="41"/>
      <c r="F53" s="39"/>
    </row>
    <row r="54" spans="1:6" s="1" customFormat="1" x14ac:dyDescent="0.2">
      <c r="A54" s="23" t="s">
        <v>10</v>
      </c>
      <c r="B54" s="119" t="s">
        <v>0</v>
      </c>
      <c r="C54" s="120"/>
      <c r="D54" s="24" t="s">
        <v>2</v>
      </c>
      <c r="E54" s="24" t="s">
        <v>5</v>
      </c>
      <c r="F54" s="25" t="s">
        <v>1</v>
      </c>
    </row>
    <row r="55" spans="1:6" s="1" customFormat="1" ht="41.25" customHeight="1" x14ac:dyDescent="0.2">
      <c r="A55" s="49"/>
      <c r="B55" s="117" t="s">
        <v>148</v>
      </c>
      <c r="C55" s="118"/>
      <c r="D55" s="65">
        <v>70111.47</v>
      </c>
      <c r="E55" s="26"/>
      <c r="F55" s="6"/>
    </row>
    <row r="56" spans="1:6" s="1" customFormat="1" ht="18.75" customHeight="1" x14ac:dyDescent="0.2">
      <c r="A56" s="44"/>
      <c r="B56" s="67" t="s">
        <v>27</v>
      </c>
      <c r="C56" s="53"/>
      <c r="D56" s="47">
        <f>ROUND(0.16*D$55,2)</f>
        <v>11217.84</v>
      </c>
      <c r="E56" s="46"/>
      <c r="F56" s="12">
        <f>ROUND(E56*D$55,2)</f>
        <v>0</v>
      </c>
    </row>
    <row r="57" spans="1:6" s="1" customFormat="1" ht="18.75" customHeight="1" x14ac:dyDescent="0.2">
      <c r="A57" s="44"/>
      <c r="B57" s="67" t="s">
        <v>28</v>
      </c>
      <c r="C57" s="53"/>
      <c r="D57" s="47">
        <f>ROUND(0.02*D$55,2)</f>
        <v>1402.23</v>
      </c>
      <c r="E57" s="46"/>
      <c r="F57" s="12">
        <f>ROUND(E57*D$55,2)</f>
        <v>0</v>
      </c>
    </row>
    <row r="58" spans="1:6" s="1" customFormat="1" ht="18.75" customHeight="1" x14ac:dyDescent="0.2">
      <c r="A58" s="44"/>
      <c r="B58" s="67" t="s">
        <v>45</v>
      </c>
      <c r="C58" s="53"/>
      <c r="D58" s="47">
        <f>ROUND(0.16*D$55,2)</f>
        <v>11217.84</v>
      </c>
      <c r="E58" s="46"/>
      <c r="F58" s="12">
        <f>ROUND(E58*D$55,2)</f>
        <v>0</v>
      </c>
    </row>
    <row r="59" spans="1:6" s="1" customFormat="1" ht="18.75" customHeight="1" x14ac:dyDescent="0.2">
      <c r="A59" s="44"/>
      <c r="B59" s="67" t="s">
        <v>46</v>
      </c>
      <c r="C59" s="53"/>
      <c r="D59" s="47">
        <f>ROUND(0.06*D$55,2)</f>
        <v>4206.6899999999996</v>
      </c>
      <c r="E59" s="46"/>
      <c r="F59" s="12">
        <f>ROUND(E59*D$55,2)</f>
        <v>0</v>
      </c>
    </row>
    <row r="60" spans="1:6" s="1" customFormat="1" ht="18.75" customHeight="1" x14ac:dyDescent="0.2">
      <c r="A60" s="44"/>
      <c r="B60" s="92" t="s">
        <v>26</v>
      </c>
      <c r="C60" s="93"/>
      <c r="D60" s="8"/>
      <c r="E60" s="52"/>
      <c r="F60" s="45">
        <f>SUM(F56:F59)</f>
        <v>0</v>
      </c>
    </row>
    <row r="61" spans="1:6" s="1" customFormat="1" ht="18.75" customHeight="1" x14ac:dyDescent="0.2">
      <c r="A61" s="44"/>
      <c r="B61" s="95" t="s">
        <v>23</v>
      </c>
      <c r="C61" s="96"/>
      <c r="D61" s="8"/>
      <c r="E61" s="46"/>
      <c r="F61" s="22">
        <f>ROUND(E61*F60,2)</f>
        <v>0</v>
      </c>
    </row>
    <row r="62" spans="1:6" s="40" customFormat="1" ht="27" customHeight="1" thickBot="1" x14ac:dyDescent="0.25">
      <c r="A62" s="62"/>
      <c r="B62" s="92" t="s">
        <v>40</v>
      </c>
      <c r="C62" s="93"/>
      <c r="D62" s="15"/>
      <c r="E62" s="113">
        <f>F60+F61</f>
        <v>0</v>
      </c>
      <c r="F62" s="114"/>
    </row>
    <row r="63" spans="1:6" s="40" customFormat="1" ht="27" customHeight="1" x14ac:dyDescent="0.2">
      <c r="A63" s="36" t="s">
        <v>111</v>
      </c>
      <c r="B63" s="37" t="s">
        <v>38</v>
      </c>
      <c r="C63" s="38"/>
      <c r="D63" s="38"/>
      <c r="E63" s="41"/>
      <c r="F63" s="39"/>
    </row>
    <row r="64" spans="1:6" s="40" customFormat="1" ht="15" x14ac:dyDescent="0.2">
      <c r="A64" s="60" t="s">
        <v>112</v>
      </c>
      <c r="B64" s="92" t="s">
        <v>55</v>
      </c>
      <c r="C64" s="94"/>
      <c r="D64" s="50" t="s">
        <v>17</v>
      </c>
      <c r="E64" s="51" t="s">
        <v>18</v>
      </c>
      <c r="F64" s="45" t="s">
        <v>19</v>
      </c>
    </row>
    <row r="65" spans="1:9" s="40" customFormat="1" ht="25.5" customHeight="1" x14ac:dyDescent="0.2">
      <c r="A65" s="59"/>
      <c r="B65" s="95" t="s">
        <v>73</v>
      </c>
      <c r="C65" s="97"/>
      <c r="D65" s="27" t="s">
        <v>20</v>
      </c>
      <c r="E65" s="27" t="s">
        <v>15</v>
      </c>
      <c r="F65" s="9"/>
    </row>
    <row r="66" spans="1:9" s="40" customFormat="1" ht="25.5" customHeight="1" x14ac:dyDescent="0.2">
      <c r="A66" s="59"/>
      <c r="B66" s="95" t="s">
        <v>72</v>
      </c>
      <c r="C66" s="97"/>
      <c r="D66" s="27" t="s">
        <v>20</v>
      </c>
      <c r="E66" s="27" t="s">
        <v>15</v>
      </c>
      <c r="F66" s="9"/>
    </row>
    <row r="67" spans="1:9" s="40" customFormat="1" ht="25.5" customHeight="1" x14ac:dyDescent="0.2">
      <c r="A67" s="59"/>
      <c r="B67" s="95" t="s">
        <v>56</v>
      </c>
      <c r="C67" s="97"/>
      <c r="D67" s="27" t="s">
        <v>20</v>
      </c>
      <c r="E67" s="27" t="s">
        <v>15</v>
      </c>
      <c r="F67" s="9"/>
    </row>
    <row r="68" spans="1:9" s="40" customFormat="1" ht="25.5" customHeight="1" x14ac:dyDescent="0.2">
      <c r="A68" s="59"/>
      <c r="B68" s="95" t="s">
        <v>57</v>
      </c>
      <c r="C68" s="97"/>
      <c r="D68" s="27" t="s">
        <v>20</v>
      </c>
      <c r="E68" s="27" t="s">
        <v>15</v>
      </c>
      <c r="F68" s="9"/>
    </row>
    <row r="69" spans="1:9" s="40" customFormat="1" ht="25.5" customHeight="1" x14ac:dyDescent="0.2">
      <c r="A69" s="59"/>
      <c r="B69" s="95" t="s">
        <v>58</v>
      </c>
      <c r="C69" s="97"/>
      <c r="D69" s="27" t="s">
        <v>20</v>
      </c>
      <c r="E69" s="27" t="s">
        <v>15</v>
      </c>
      <c r="F69" s="9"/>
    </row>
    <row r="70" spans="1:9" s="40" customFormat="1" ht="27" customHeight="1" x14ac:dyDescent="0.2">
      <c r="A70" s="59"/>
      <c r="B70" s="95" t="s">
        <v>59</v>
      </c>
      <c r="C70" s="97"/>
      <c r="D70" s="160" t="s">
        <v>169</v>
      </c>
      <c r="E70" s="161"/>
      <c r="F70" s="22">
        <f>F71+F72+F73</f>
        <v>0</v>
      </c>
      <c r="H70" s="152"/>
      <c r="I70" s="152"/>
    </row>
    <row r="71" spans="1:9" s="40" customFormat="1" ht="15" x14ac:dyDescent="0.2">
      <c r="A71" s="59"/>
      <c r="B71" s="162" t="s">
        <v>166</v>
      </c>
      <c r="C71" s="163"/>
      <c r="D71" s="27" t="s">
        <v>20</v>
      </c>
      <c r="E71" s="27" t="s">
        <v>15</v>
      </c>
      <c r="F71" s="158"/>
      <c r="H71" s="152"/>
      <c r="I71" s="152"/>
    </row>
    <row r="72" spans="1:9" s="40" customFormat="1" ht="15" x14ac:dyDescent="0.2">
      <c r="A72" s="59"/>
      <c r="B72" s="162" t="s">
        <v>167</v>
      </c>
      <c r="C72" s="163"/>
      <c r="D72" s="27" t="s">
        <v>20</v>
      </c>
      <c r="E72" s="27" t="s">
        <v>15</v>
      </c>
      <c r="F72" s="158"/>
      <c r="H72" s="152"/>
      <c r="I72" s="152"/>
    </row>
    <row r="73" spans="1:9" s="40" customFormat="1" ht="15" x14ac:dyDescent="0.2">
      <c r="A73" s="59"/>
      <c r="B73" s="162" t="s">
        <v>168</v>
      </c>
      <c r="C73" s="163"/>
      <c r="D73" s="27" t="s">
        <v>20</v>
      </c>
      <c r="E73" s="27" t="s">
        <v>15</v>
      </c>
      <c r="F73" s="158"/>
      <c r="H73" s="152"/>
      <c r="I73" s="152"/>
    </row>
    <row r="74" spans="1:9" s="40" customFormat="1" ht="25.5" customHeight="1" x14ac:dyDescent="0.2">
      <c r="A74" s="59"/>
      <c r="B74" s="95" t="s">
        <v>61</v>
      </c>
      <c r="C74" s="97"/>
      <c r="D74" s="27" t="s">
        <v>20</v>
      </c>
      <c r="E74" s="27" t="s">
        <v>15</v>
      </c>
      <c r="F74" s="9"/>
    </row>
    <row r="75" spans="1:9" s="40" customFormat="1" ht="25.5" customHeight="1" x14ac:dyDescent="0.2">
      <c r="A75" s="59"/>
      <c r="B75" s="95" t="s">
        <v>62</v>
      </c>
      <c r="C75" s="97"/>
      <c r="D75" s="27" t="s">
        <v>20</v>
      </c>
      <c r="E75" s="27" t="s">
        <v>15</v>
      </c>
      <c r="F75" s="9"/>
    </row>
    <row r="76" spans="1:9" s="40" customFormat="1" ht="25.5" customHeight="1" x14ac:dyDescent="0.2">
      <c r="A76" s="59"/>
      <c r="B76" s="95" t="s">
        <v>63</v>
      </c>
      <c r="C76" s="97"/>
      <c r="D76" s="27" t="s">
        <v>20</v>
      </c>
      <c r="E76" s="27" t="s">
        <v>15</v>
      </c>
      <c r="F76" s="9"/>
    </row>
    <row r="77" spans="1:9" s="40" customFormat="1" ht="25.5" customHeight="1" x14ac:dyDescent="0.2">
      <c r="A77" s="80"/>
      <c r="B77" s="95" t="s">
        <v>70</v>
      </c>
      <c r="C77" s="97"/>
      <c r="D77" s="27" t="s">
        <v>20</v>
      </c>
      <c r="E77" s="27" t="s">
        <v>15</v>
      </c>
      <c r="F77" s="9"/>
    </row>
    <row r="78" spans="1:9" s="40" customFormat="1" ht="25.5" customHeight="1" x14ac:dyDescent="0.2">
      <c r="A78" s="164"/>
      <c r="B78" s="95" t="s">
        <v>71</v>
      </c>
      <c r="C78" s="97"/>
      <c r="D78" s="27" t="s">
        <v>20</v>
      </c>
      <c r="E78" s="27" t="s">
        <v>15</v>
      </c>
      <c r="F78" s="9"/>
    </row>
    <row r="79" spans="1:9" s="40" customFormat="1" ht="27" customHeight="1" x14ac:dyDescent="0.2">
      <c r="A79" s="59" t="s">
        <v>113</v>
      </c>
      <c r="B79" s="137" t="s">
        <v>41</v>
      </c>
      <c r="C79" s="138"/>
      <c r="D79" s="88"/>
      <c r="E79" s="89"/>
      <c r="F79" s="90"/>
    </row>
    <row r="80" spans="1:9" s="40" customFormat="1" ht="25.5" customHeight="1" x14ac:dyDescent="0.2">
      <c r="A80" s="23"/>
      <c r="B80" s="95" t="s">
        <v>60</v>
      </c>
      <c r="C80" s="97"/>
      <c r="D80" s="27" t="s">
        <v>20</v>
      </c>
      <c r="E80" s="27" t="s">
        <v>15</v>
      </c>
      <c r="F80" s="9"/>
    </row>
    <row r="81" spans="1:6" s="40" customFormat="1" ht="27" customHeight="1" thickBot="1" x14ac:dyDescent="0.25">
      <c r="A81" s="23" t="s">
        <v>114</v>
      </c>
      <c r="B81" s="92" t="s">
        <v>39</v>
      </c>
      <c r="C81" s="93"/>
      <c r="D81" s="7"/>
      <c r="E81" s="113">
        <f>SUM(F65:F80)-F70</f>
        <v>0</v>
      </c>
      <c r="F81" s="114"/>
    </row>
    <row r="82" spans="1:6" s="35" customFormat="1" ht="30.6" customHeight="1" x14ac:dyDescent="0.2">
      <c r="A82" s="36" t="s">
        <v>115</v>
      </c>
      <c r="B82" s="37" t="s">
        <v>52</v>
      </c>
      <c r="C82" s="38"/>
      <c r="D82" s="38"/>
      <c r="E82" s="41"/>
      <c r="F82" s="39"/>
    </row>
    <row r="83" spans="1:6" s="40" customFormat="1" ht="15" x14ac:dyDescent="0.2">
      <c r="A83" s="23" t="s">
        <v>10</v>
      </c>
      <c r="B83" s="76" t="s">
        <v>11</v>
      </c>
      <c r="C83" s="77"/>
      <c r="D83" s="78"/>
      <c r="E83" s="111" t="s">
        <v>12</v>
      </c>
      <c r="F83" s="112"/>
    </row>
    <row r="84" spans="1:6" s="1" customFormat="1" ht="25.5" customHeight="1" x14ac:dyDescent="0.2">
      <c r="A84" s="56" t="s">
        <v>116</v>
      </c>
      <c r="B84" s="95" t="s">
        <v>42</v>
      </c>
      <c r="C84" s="96"/>
      <c r="D84" s="97"/>
      <c r="E84" s="72"/>
      <c r="F84" s="73"/>
    </row>
    <row r="85" spans="1:6" s="1" customFormat="1" ht="25.5" customHeight="1" x14ac:dyDescent="0.2">
      <c r="A85" s="56" t="s">
        <v>119</v>
      </c>
      <c r="B85" s="95" t="s">
        <v>43</v>
      </c>
      <c r="C85" s="96"/>
      <c r="D85" s="97"/>
      <c r="E85" s="72"/>
      <c r="F85" s="73"/>
    </row>
    <row r="86" spans="1:6" s="1" customFormat="1" ht="25.5" customHeight="1" thickBot="1" x14ac:dyDescent="0.25">
      <c r="A86" s="54" t="s">
        <v>120</v>
      </c>
      <c r="B86" s="95" t="s">
        <v>44</v>
      </c>
      <c r="C86" s="96"/>
      <c r="D86" s="97"/>
      <c r="E86" s="74"/>
      <c r="F86" s="75"/>
    </row>
    <row r="87" spans="1:6" s="40" customFormat="1" ht="27" customHeight="1" x14ac:dyDescent="0.2">
      <c r="A87" s="42" t="s">
        <v>121</v>
      </c>
      <c r="B87" s="37" t="s">
        <v>3</v>
      </c>
      <c r="C87" s="38"/>
      <c r="D87" s="38"/>
      <c r="E87" s="41"/>
      <c r="F87" s="39"/>
    </row>
    <row r="88" spans="1:6" s="10" customFormat="1" x14ac:dyDescent="0.2">
      <c r="A88" s="56" t="s">
        <v>122</v>
      </c>
      <c r="B88" s="95" t="s">
        <v>29</v>
      </c>
      <c r="C88" s="96"/>
      <c r="D88" s="97"/>
      <c r="E88" s="28" t="s">
        <v>6</v>
      </c>
      <c r="F88" s="29">
        <f>E21</f>
        <v>0</v>
      </c>
    </row>
    <row r="89" spans="1:6" s="10" customFormat="1" x14ac:dyDescent="0.2">
      <c r="A89" s="56" t="s">
        <v>123</v>
      </c>
      <c r="B89" s="95" t="s">
        <v>30</v>
      </c>
      <c r="C89" s="96"/>
      <c r="D89" s="97"/>
      <c r="E89" s="28" t="s">
        <v>6</v>
      </c>
      <c r="F89" s="30">
        <f>E34</f>
        <v>0</v>
      </c>
    </row>
    <row r="90" spans="1:6" s="10" customFormat="1" x14ac:dyDescent="0.2">
      <c r="A90" s="56" t="s">
        <v>124</v>
      </c>
      <c r="B90" s="95" t="s">
        <v>34</v>
      </c>
      <c r="C90" s="96"/>
      <c r="D90" s="97"/>
      <c r="E90" s="28" t="s">
        <v>6</v>
      </c>
      <c r="F90" s="30">
        <f>E42</f>
        <v>0</v>
      </c>
    </row>
    <row r="91" spans="1:6" s="10" customFormat="1" x14ac:dyDescent="0.2">
      <c r="A91" s="56" t="s">
        <v>125</v>
      </c>
      <c r="B91" s="95" t="s">
        <v>24</v>
      </c>
      <c r="C91" s="96"/>
      <c r="D91" s="97"/>
      <c r="E91" s="28" t="s">
        <v>6</v>
      </c>
      <c r="F91" s="30">
        <f>E52</f>
        <v>0</v>
      </c>
    </row>
    <row r="92" spans="1:6" s="10" customFormat="1" x14ac:dyDescent="0.2">
      <c r="A92" s="56" t="s">
        <v>126</v>
      </c>
      <c r="B92" s="95" t="s">
        <v>25</v>
      </c>
      <c r="C92" s="96"/>
      <c r="D92" s="97"/>
      <c r="E92" s="28" t="s">
        <v>6</v>
      </c>
      <c r="F92" s="30">
        <f>E62</f>
        <v>0</v>
      </c>
    </row>
    <row r="93" spans="1:6" s="10" customFormat="1" x14ac:dyDescent="0.2">
      <c r="A93" s="56" t="s">
        <v>127</v>
      </c>
      <c r="B93" s="95" t="s">
        <v>38</v>
      </c>
      <c r="C93" s="96"/>
      <c r="D93" s="97"/>
      <c r="E93" s="28" t="s">
        <v>6</v>
      </c>
      <c r="F93" s="30">
        <f>E81</f>
        <v>0</v>
      </c>
    </row>
    <row r="94" spans="1:6" s="10" customFormat="1" ht="27" customHeight="1" x14ac:dyDescent="0.2">
      <c r="A94" s="56" t="s">
        <v>128</v>
      </c>
      <c r="B94" s="92" t="s">
        <v>140</v>
      </c>
      <c r="C94" s="93"/>
      <c r="D94" s="94"/>
      <c r="E94" s="82" t="s">
        <v>6</v>
      </c>
      <c r="F94" s="83">
        <f>SUM(F88:F93)</f>
        <v>0</v>
      </c>
    </row>
    <row r="95" spans="1:6" s="1" customFormat="1" ht="27" customHeight="1" x14ac:dyDescent="0.2">
      <c r="A95" s="61" t="s">
        <v>129</v>
      </c>
      <c r="B95" s="95" t="s">
        <v>51</v>
      </c>
      <c r="C95" s="96"/>
      <c r="D95" s="97"/>
      <c r="E95" s="14"/>
      <c r="F95" s="12">
        <f>ROUND(E95*F94,2)</f>
        <v>0</v>
      </c>
    </row>
    <row r="96" spans="1:6" s="35" customFormat="1" ht="27" customHeight="1" x14ac:dyDescent="0.2">
      <c r="A96" s="56" t="s">
        <v>130</v>
      </c>
      <c r="B96" s="139" t="s">
        <v>8</v>
      </c>
      <c r="C96" s="140"/>
      <c r="D96" s="141"/>
      <c r="E96" s="33" t="s">
        <v>6</v>
      </c>
      <c r="F96" s="34">
        <f>F94+F95</f>
        <v>0</v>
      </c>
    </row>
    <row r="97" spans="1:6" s="1" customFormat="1" ht="27" customHeight="1" x14ac:dyDescent="0.2">
      <c r="A97" s="56" t="s">
        <v>131</v>
      </c>
      <c r="B97" s="92" t="s">
        <v>4</v>
      </c>
      <c r="C97" s="93"/>
      <c r="D97" s="94"/>
      <c r="E97" s="58">
        <v>0.19</v>
      </c>
      <c r="F97" s="11">
        <f>ROUND(E97*F96,2)</f>
        <v>0</v>
      </c>
    </row>
    <row r="98" spans="1:6" s="35" customFormat="1" ht="27" customHeight="1" thickBot="1" x14ac:dyDescent="0.25">
      <c r="A98" s="54" t="s">
        <v>132</v>
      </c>
      <c r="B98" s="142" t="s">
        <v>9</v>
      </c>
      <c r="C98" s="143"/>
      <c r="D98" s="144"/>
      <c r="E98" s="86" t="s">
        <v>7</v>
      </c>
      <c r="F98" s="87">
        <f>F96+F97</f>
        <v>0</v>
      </c>
    </row>
  </sheetData>
  <sheetProtection algorithmName="SHA-512" hashValue="XqHzYoJhtzqkSLrbqF3wBEU2LlesVRTNtPyKrlSjeaHBrdkq8psF53J9NSgTlretrL9GNMCT8Z1cnQ8SJp5+Mw==" saltValue="xtTJ7XVK/epFN15veoKpFQ==" spinCount="100000" sheet="1" selectLockedCells="1"/>
  <mergeCells count="75">
    <mergeCell ref="B98:D98"/>
    <mergeCell ref="E62:F62"/>
    <mergeCell ref="B44:C44"/>
    <mergeCell ref="B45:C45"/>
    <mergeCell ref="B50:C50"/>
    <mergeCell ref="B51:C51"/>
    <mergeCell ref="B52:C52"/>
    <mergeCell ref="E52:F52"/>
    <mergeCell ref="B54:C54"/>
    <mergeCell ref="B55:C55"/>
    <mergeCell ref="B60:C60"/>
    <mergeCell ref="B61:C61"/>
    <mergeCell ref="B62:C62"/>
    <mergeCell ref="E81:F81"/>
    <mergeCell ref="B70:C70"/>
    <mergeCell ref="D70:E70"/>
    <mergeCell ref="B41:C41"/>
    <mergeCell ref="B42:C42"/>
    <mergeCell ref="B27:C27"/>
    <mergeCell ref="B96:D96"/>
    <mergeCell ref="B97:D97"/>
    <mergeCell ref="B71:C71"/>
    <mergeCell ref="B72:C72"/>
    <mergeCell ref="B73:C73"/>
    <mergeCell ref="B34:C34"/>
    <mergeCell ref="E34:F34"/>
    <mergeCell ref="B36:C36"/>
    <mergeCell ref="B37:C37"/>
    <mergeCell ref="B40:C40"/>
    <mergeCell ref="A1:D1"/>
    <mergeCell ref="E1:F1"/>
    <mergeCell ref="A3:F3"/>
    <mergeCell ref="C5:F5"/>
    <mergeCell ref="A6:B6"/>
    <mergeCell ref="C6:F6"/>
    <mergeCell ref="B80:C80"/>
    <mergeCell ref="B81:C81"/>
    <mergeCell ref="A8:F8"/>
    <mergeCell ref="B10:C10"/>
    <mergeCell ref="B11:C11"/>
    <mergeCell ref="B19:C19"/>
    <mergeCell ref="B20:C20"/>
    <mergeCell ref="B14:C14"/>
    <mergeCell ref="E19:F19"/>
    <mergeCell ref="B21:C21"/>
    <mergeCell ref="E21:F21"/>
    <mergeCell ref="E42:F42"/>
    <mergeCell ref="B23:C23"/>
    <mergeCell ref="B24:C24"/>
    <mergeCell ref="B32:C32"/>
    <mergeCell ref="B33:C33"/>
    <mergeCell ref="B69:C69"/>
    <mergeCell ref="B79:C79"/>
    <mergeCell ref="B74:C74"/>
    <mergeCell ref="B75:C75"/>
    <mergeCell ref="B76:C76"/>
    <mergeCell ref="B77:C77"/>
    <mergeCell ref="B78:C78"/>
    <mergeCell ref="B64:C64"/>
    <mergeCell ref="B65:C65"/>
    <mergeCell ref="B66:C66"/>
    <mergeCell ref="B67:C67"/>
    <mergeCell ref="B68:C68"/>
    <mergeCell ref="E83:F83"/>
    <mergeCell ref="B85:D85"/>
    <mergeCell ref="B86:D86"/>
    <mergeCell ref="B94:D94"/>
    <mergeCell ref="B95:D95"/>
    <mergeCell ref="B88:D88"/>
    <mergeCell ref="B89:D89"/>
    <mergeCell ref="B90:D90"/>
    <mergeCell ref="B91:D91"/>
    <mergeCell ref="B92:D92"/>
    <mergeCell ref="B93:D93"/>
    <mergeCell ref="B84:D84"/>
  </mergeCells>
  <pageMargins left="0.70866141732283472" right="0.70866141732283472" top="0.35433070866141736" bottom="0.55118110236220474" header="0.31496062992125984" footer="0.31496062992125984"/>
  <pageSetup paperSize="9" scale="66" fitToHeight="0" orientation="portrait" copies="4" r:id="rId1"/>
  <headerFooter alignWithMargins="0">
    <oddFooter>&amp;L&amp;9&lt;&amp;F&gt;&amp;C&amp;9Funke Management + Bauberatung
Prager Str. 60,  04317 Leipzig&amp;R&amp;P/&amp;N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showRuler="0" zoomScale="90" zoomScaleNormal="90" workbookViewId="0">
      <selection activeCell="C6" sqref="C6:F6"/>
    </sheetView>
  </sheetViews>
  <sheetFormatPr baseColWidth="10" defaultColWidth="11.42578125" defaultRowHeight="12.75" x14ac:dyDescent="0.2"/>
  <cols>
    <col min="1" max="1" width="7.140625" style="5" customWidth="1"/>
    <col min="2" max="3" width="41.28515625" style="5" customWidth="1"/>
    <col min="4" max="4" width="17.28515625" style="5" customWidth="1"/>
    <col min="5" max="5" width="11.85546875" style="5" customWidth="1"/>
    <col min="6" max="6" width="16" style="5" customWidth="1"/>
    <col min="7" max="7" width="11.42578125" style="5"/>
    <col min="8" max="8" width="12.42578125" style="5" bestFit="1" customWidth="1"/>
    <col min="9" max="16384" width="11.42578125" style="5"/>
  </cols>
  <sheetData>
    <row r="1" spans="1:6" s="2" customFormat="1" ht="36.75" customHeight="1" x14ac:dyDescent="0.25">
      <c r="A1" s="121" t="s">
        <v>53</v>
      </c>
      <c r="B1" s="121"/>
      <c r="C1" s="121"/>
      <c r="D1" s="121"/>
      <c r="E1" s="122" t="s">
        <v>151</v>
      </c>
      <c r="F1" s="122"/>
    </row>
    <row r="2" spans="1:6" s="3" customFormat="1" ht="9" customHeight="1" thickBot="1" x14ac:dyDescent="0.25">
      <c r="A2" s="21"/>
      <c r="B2" s="21"/>
      <c r="C2" s="21"/>
      <c r="D2" s="21"/>
      <c r="E2" s="21"/>
      <c r="F2" s="21"/>
    </row>
    <row r="3" spans="1:6" s="3" customFormat="1" ht="15" customHeight="1" thickBot="1" x14ac:dyDescent="0.25">
      <c r="A3" s="123" t="s">
        <v>13</v>
      </c>
      <c r="B3" s="124"/>
      <c r="C3" s="124"/>
      <c r="D3" s="124"/>
      <c r="E3" s="124"/>
      <c r="F3" s="125"/>
    </row>
    <row r="4" spans="1:6" s="3" customFormat="1" ht="15.75" x14ac:dyDescent="0.2">
      <c r="A4" s="21"/>
      <c r="B4" s="21"/>
      <c r="C4" s="21"/>
      <c r="D4" s="21"/>
      <c r="E4" s="21"/>
      <c r="F4" s="21"/>
    </row>
    <row r="5" spans="1:6" s="3" customFormat="1" ht="16.5" customHeight="1" thickBot="1" x14ac:dyDescent="0.25">
      <c r="A5" s="17"/>
      <c r="B5" s="17"/>
      <c r="C5" s="126" t="s">
        <v>152</v>
      </c>
      <c r="D5" s="126"/>
      <c r="E5" s="126"/>
      <c r="F5" s="126"/>
    </row>
    <row r="6" spans="1:6" s="16" customFormat="1" ht="54.75" customHeight="1" thickBot="1" x14ac:dyDescent="0.25">
      <c r="A6" s="127" t="s">
        <v>153</v>
      </c>
      <c r="B6" s="128"/>
      <c r="C6" s="129"/>
      <c r="D6" s="130"/>
      <c r="E6" s="130"/>
      <c r="F6" s="131"/>
    </row>
    <row r="7" spans="1:6" s="1" customFormat="1" ht="8.25" customHeight="1" thickBot="1" x14ac:dyDescent="0.25">
      <c r="A7" s="18"/>
      <c r="B7" s="19"/>
      <c r="C7" s="19"/>
      <c r="D7" s="19"/>
      <c r="E7" s="19"/>
      <c r="F7" s="20"/>
    </row>
    <row r="8" spans="1:6" s="1" customFormat="1" ht="28.5" customHeight="1" thickBot="1" x14ac:dyDescent="0.25">
      <c r="A8" s="132" t="s">
        <v>64</v>
      </c>
      <c r="B8" s="133"/>
      <c r="C8" s="133"/>
      <c r="D8" s="133"/>
      <c r="E8" s="133"/>
      <c r="F8" s="134"/>
    </row>
    <row r="9" spans="1:6" s="40" customFormat="1" ht="27" customHeight="1" x14ac:dyDescent="0.2">
      <c r="A9" s="42" t="s">
        <v>172</v>
      </c>
      <c r="B9" s="37" t="s">
        <v>3</v>
      </c>
      <c r="C9" s="38"/>
      <c r="D9" s="38"/>
      <c r="E9" s="41"/>
      <c r="F9" s="39"/>
    </row>
    <row r="10" spans="1:6" s="10" customFormat="1" ht="30.6" customHeight="1" x14ac:dyDescent="0.2">
      <c r="A10" s="56" t="s">
        <v>133</v>
      </c>
      <c r="B10" s="95" t="s">
        <v>171</v>
      </c>
      <c r="C10" s="96"/>
      <c r="D10" s="97"/>
      <c r="E10" s="28" t="s">
        <v>6</v>
      </c>
      <c r="F10" s="29">
        <f>'Honorardatenblatt 1'!F94</f>
        <v>0</v>
      </c>
    </row>
    <row r="11" spans="1:6" s="10" customFormat="1" ht="30.6" customHeight="1" x14ac:dyDescent="0.2">
      <c r="A11" s="56" t="s">
        <v>134</v>
      </c>
      <c r="B11" s="95" t="s">
        <v>65</v>
      </c>
      <c r="C11" s="96"/>
      <c r="D11" s="97"/>
      <c r="E11" s="28" t="s">
        <v>6</v>
      </c>
      <c r="F11" s="30">
        <f>'Honorardatenblatt 2'!F96</f>
        <v>0</v>
      </c>
    </row>
    <row r="12" spans="1:6" s="35" customFormat="1" ht="30.6" customHeight="1" x14ac:dyDescent="0.2">
      <c r="A12" s="56" t="s">
        <v>135</v>
      </c>
      <c r="B12" s="139" t="s">
        <v>66</v>
      </c>
      <c r="C12" s="140"/>
      <c r="D12" s="141"/>
      <c r="E12" s="33" t="s">
        <v>6</v>
      </c>
      <c r="F12" s="34">
        <f>SUM(F10:F11)</f>
        <v>0</v>
      </c>
    </row>
    <row r="13" spans="1:6" s="1" customFormat="1" ht="30.6" customHeight="1" x14ac:dyDescent="0.2">
      <c r="A13" s="56" t="s">
        <v>136</v>
      </c>
      <c r="B13" s="15" t="s">
        <v>4</v>
      </c>
      <c r="C13" s="15"/>
      <c r="D13" s="57"/>
      <c r="E13" s="58">
        <v>0.19</v>
      </c>
      <c r="F13" s="11">
        <f>ROUND(E13*F12,2)</f>
        <v>0</v>
      </c>
    </row>
    <row r="14" spans="1:6" s="35" customFormat="1" ht="30.6" customHeight="1" x14ac:dyDescent="0.2">
      <c r="A14" s="60" t="s">
        <v>137</v>
      </c>
      <c r="B14" s="139" t="s">
        <v>67</v>
      </c>
      <c r="C14" s="140"/>
      <c r="D14" s="141"/>
      <c r="E14" s="68" t="s">
        <v>7</v>
      </c>
      <c r="F14" s="69">
        <f>F12+F13</f>
        <v>0</v>
      </c>
    </row>
    <row r="15" spans="1:6" s="35" customFormat="1" ht="30.6" customHeight="1" x14ac:dyDescent="0.2">
      <c r="A15" s="56" t="s">
        <v>138</v>
      </c>
      <c r="B15" s="92" t="s">
        <v>69</v>
      </c>
      <c r="C15" s="93"/>
      <c r="D15" s="94"/>
      <c r="E15" s="14"/>
      <c r="F15" s="81">
        <f>ROUND(E15*F14,2)</f>
        <v>0</v>
      </c>
    </row>
    <row r="16" spans="1:6" s="35" customFormat="1" ht="30.6" customHeight="1" thickBot="1" x14ac:dyDescent="0.25">
      <c r="A16" s="59" t="s">
        <v>139</v>
      </c>
      <c r="B16" s="142" t="s">
        <v>68</v>
      </c>
      <c r="C16" s="143"/>
      <c r="D16" s="144"/>
      <c r="E16" s="70" t="s">
        <v>7</v>
      </c>
      <c r="F16" s="71">
        <f>F14+F15</f>
        <v>0</v>
      </c>
    </row>
    <row r="17" spans="1:6" s="40" customFormat="1" ht="27" customHeight="1" x14ac:dyDescent="0.2">
      <c r="A17" s="42" t="s">
        <v>141</v>
      </c>
      <c r="B17" s="37" t="s">
        <v>14</v>
      </c>
      <c r="C17" s="38"/>
      <c r="D17" s="38"/>
      <c r="E17" s="41"/>
      <c r="F17" s="39"/>
    </row>
    <row r="18" spans="1:6" s="4" customFormat="1" ht="309.75" customHeight="1" thickBot="1" x14ac:dyDescent="0.25">
      <c r="A18" s="145"/>
      <c r="B18" s="146"/>
      <c r="C18" s="146"/>
      <c r="D18" s="146"/>
      <c r="E18" s="146"/>
      <c r="F18" s="147"/>
    </row>
  </sheetData>
  <sheetProtection algorithmName="SHA-512" hashValue="eEOK2WaR1SqmzOhGPVULJXXZEIwnpvJiTS6UT8WkD/mLydKz6Oxp+kno89hjLyiBwPXyxJeygiomf5QCjG/Ybg==" saltValue="lQXHe5TeMrNBQuz8nf6iiw==" spinCount="100000" sheet="1" selectLockedCells="1"/>
  <mergeCells count="14">
    <mergeCell ref="A3:F3"/>
    <mergeCell ref="A1:D1"/>
    <mergeCell ref="E1:F1"/>
    <mergeCell ref="A18:F18"/>
    <mergeCell ref="B15:D15"/>
    <mergeCell ref="B11:D11"/>
    <mergeCell ref="B14:D14"/>
    <mergeCell ref="B10:D10"/>
    <mergeCell ref="B16:D16"/>
    <mergeCell ref="B12:D12"/>
    <mergeCell ref="A8:F8"/>
    <mergeCell ref="C5:F5"/>
    <mergeCell ref="A6:B6"/>
    <mergeCell ref="C6:F6"/>
  </mergeCells>
  <phoneticPr fontId="0" type="noConversion"/>
  <pageMargins left="0.70866141732283472" right="0.70866141732283472" top="0.35433070866141736" bottom="0.74803149606299213" header="0.31496062992125984" footer="0.31496062992125984"/>
  <pageSetup paperSize="9" scale="66" fitToHeight="0" orientation="portrait" copies="4" r:id="rId1"/>
  <headerFooter alignWithMargins="0">
    <oddFooter>&amp;L&amp;9&lt;&amp;F&gt;&amp;C&amp;9Funke Management + Bauberatung
Prager Str. 60,  04317 Leipzig&amp;R&amp;P/&amp;N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B7D0AE7D55514EB5D7DCCB37D48181" ma:contentTypeVersion="6" ma:contentTypeDescription="Ein neues Dokument erstellen." ma:contentTypeScope="" ma:versionID="61375e0dc6fcdae8cc60d2c7d86810fd">
  <xsd:schema xmlns:xsd="http://www.w3.org/2001/XMLSchema" xmlns:xs="http://www.w3.org/2001/XMLSchema" xmlns:p="http://schemas.microsoft.com/office/2006/metadata/properties" xmlns:ns3="f2d1203e-485d-47e2-b1fe-dbc386f205b8" xmlns:ns4="6717c437-e6b2-4215-9eac-0cb9fc05d171" targetNamespace="http://schemas.microsoft.com/office/2006/metadata/properties" ma:root="true" ma:fieldsID="3a7d495cab33c71a3041fd086a65beae" ns3:_="" ns4:_="">
    <xsd:import namespace="f2d1203e-485d-47e2-b1fe-dbc386f205b8"/>
    <xsd:import namespace="6717c437-e6b2-4215-9eac-0cb9fc05d1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1203e-485d-47e2-b1fe-dbc386f205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7c437-e6b2-4215-9eac-0cb9fc05d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FDA462-7B14-4775-BAEF-E9934DE9A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d1203e-485d-47e2-b1fe-dbc386f205b8"/>
    <ds:schemaRef ds:uri="6717c437-e6b2-4215-9eac-0cb9fc05d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ABA38-E990-4DE0-8A35-8D54FB9EE9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28D5E8-2B32-4644-B773-F1DB1AA91689}">
  <ds:schemaRefs>
    <ds:schemaRef ds:uri="http://purl.org/dc/terms/"/>
    <ds:schemaRef ds:uri="http://schemas.openxmlformats.org/package/2006/metadata/core-properties"/>
    <ds:schemaRef ds:uri="f2d1203e-485d-47e2-b1fe-dbc386f205b8"/>
    <ds:schemaRef ds:uri="6717c437-e6b2-4215-9eac-0cb9fc05d171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Honorardatenblatt 1</vt:lpstr>
      <vt:lpstr>Honorardatenblatt 2</vt:lpstr>
      <vt:lpstr>Gesamtübersicht</vt:lpstr>
      <vt:lpstr>Gesamtübersicht!Druckbereich</vt:lpstr>
      <vt:lpstr>'Honorardatenblatt 1'!Druckbereich</vt:lpstr>
      <vt:lpstr>'Honorardatenblatt 2'!Druckbereich</vt:lpstr>
      <vt:lpstr>Gesamtübersicht!Drucktitel</vt:lpstr>
      <vt:lpstr>'Honorardatenblatt 1'!Drucktitel</vt:lpstr>
      <vt:lpstr>'Honorardatenblatt 2'!Drucktitel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2024-04-02T10:40:15Z</cp:lastPrinted>
  <dcterms:created xsi:type="dcterms:W3CDTF">2011-08-17T11:10:42Z</dcterms:created>
  <dcterms:modified xsi:type="dcterms:W3CDTF">2024-04-02T10:42:19Z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0x010100E1B7D0AE7D55514EB5D7DCCB37D48181</vt:lpwstr>
  </property>
</Properties>
</file>