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AUAMTONLY!!!!\GLM\IGM_VIS\Ausschreibung_Reinigung\GS_Nossen\"/>
    </mc:Choice>
  </mc:AlternateContent>
  <xr:revisionPtr revIDLastSave="0" documentId="13_ncr:1_{06A81CC4-AC4D-4449-AD78-B7CDC141DB4A}" xr6:coauthVersionLast="47" xr6:coauthVersionMax="47" xr10:uidLastSave="{00000000-0000-0000-0000-000000000000}"/>
  <bookViews>
    <workbookView xWindow="28680" yWindow="-120" windowWidth="29040" windowHeight="15840" activeTab="3" xr2:uid="{0E00ED0A-8543-4AC4-82BC-8A63B5104EBB}"/>
  </bookViews>
  <sheets>
    <sheet name="Inhaltsverzeichnis" sheetId="2" r:id="rId1"/>
    <sheet name="Preisübersicht" sheetId="5" r:id="rId2"/>
    <sheet name="SVS Wirtlg." sheetId="3" r:id="rId3"/>
    <sheet name="Kal Küche Hort GS Nossen" sheetId="11" r:id="rId4"/>
    <sheet name="Kal Wäsche Hort GS Nossen" sheetId="13" r:id="rId5"/>
    <sheet name="Reinigungstage" sheetId="12" r:id="rId6"/>
  </sheets>
  <externalReferences>
    <externalReference r:id="rId7"/>
  </externalReferences>
  <definedNames>
    <definedName name="Altenvernichter">#REF!</definedName>
    <definedName name="Art">#REF!</definedName>
    <definedName name="Ausstattung">#REF!</definedName>
    <definedName name="Belag">#REF!</definedName>
    <definedName name="Bet">#REF!</definedName>
    <definedName name="Desinfektion">#REF!</definedName>
    <definedName name="Fenster">#REF!</definedName>
    <definedName name="Fläche">#REF!</definedName>
    <definedName name="Fli">#REF!</definedName>
    <definedName name="Fliesen">#REF!</definedName>
    <definedName name="Garderobe">#REF!</definedName>
    <definedName name="Geländer">#REF!</definedName>
    <definedName name="Gruppe">#REF!</definedName>
    <definedName name="Gummi">#REF!</definedName>
    <definedName name="Holz">#REF!</definedName>
    <definedName name="Kork">#REF!</definedName>
    <definedName name="Lin">#REF!</definedName>
    <definedName name="Metall">#REF!</definedName>
    <definedName name="NopFliesen">#REF!</definedName>
    <definedName name="NoppenPVC">#REF!</definedName>
    <definedName name="Papier">#REF!</definedName>
    <definedName name="Papierkorb">#REF!</definedName>
    <definedName name="Par">#REF!</definedName>
    <definedName name="Reinigungsgruppen">[1]Daten!$A$1:$C$100</definedName>
    <definedName name="Schränke">#REF!</definedName>
    <definedName name="Seife">#REF!</definedName>
    <definedName name="Spiegel">#REF!</definedName>
    <definedName name="Stühle">#REF!</definedName>
    <definedName name="Suchwert">#REF!</definedName>
    <definedName name="Ter">#REF!</definedName>
    <definedName name="Termini">#REF!</definedName>
    <definedName name="Tex">#REF!</definedName>
    <definedName name="Tische">#REF!</definedName>
    <definedName name="Trennwände">#REF!</definedName>
    <definedName name="Turnus">#REF!</definedName>
    <definedName name="Wandschutz">#REF!</definedName>
    <definedName name="Waschbecken">#REF!</definedName>
    <definedName name="WC">#REF!</definedName>
    <definedName name="Zuordnung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3" l="1"/>
  <c r="G7" i="11"/>
  <c r="G5" i="11"/>
  <c r="E6" i="11" l="1"/>
  <c r="G6" i="11" s="1"/>
  <c r="E5" i="11"/>
  <c r="G6" i="13"/>
  <c r="G7" i="13"/>
  <c r="G5" i="13"/>
  <c r="E6" i="13"/>
  <c r="E7" i="13"/>
  <c r="E8" i="13"/>
  <c r="E5" i="13"/>
  <c r="B2" i="13"/>
  <c r="E7" i="11"/>
  <c r="B22" i="12"/>
  <c r="B21" i="12"/>
  <c r="C20" i="12"/>
  <c r="C19" i="12"/>
  <c r="C18" i="12"/>
  <c r="C17" i="12"/>
  <c r="C16" i="12"/>
  <c r="C15" i="12"/>
  <c r="C14" i="12"/>
  <c r="C13" i="12"/>
  <c r="C12" i="12"/>
  <c r="C11" i="12"/>
  <c r="C10" i="12"/>
  <c r="B7" i="12"/>
  <c r="B20" i="12" s="1"/>
  <c r="B11" i="12" l="1"/>
  <c r="B19" i="12"/>
  <c r="B15" i="12"/>
  <c r="B13" i="12"/>
  <c r="B17" i="12"/>
  <c r="B10" i="12"/>
  <c r="B12" i="12"/>
  <c r="B14" i="12"/>
  <c r="B16" i="12"/>
  <c r="B18" i="12"/>
  <c r="B2" i="11" l="1"/>
  <c r="C2" i="3" l="1"/>
  <c r="B3" i="5"/>
  <c r="K68" i="3" l="1"/>
  <c r="K67" i="3"/>
  <c r="K66" i="3"/>
  <c r="K65" i="3"/>
  <c r="K60" i="3"/>
  <c r="H60" i="3"/>
  <c r="H57" i="3"/>
  <c r="K57" i="3" s="1"/>
  <c r="F57" i="3"/>
  <c r="K56" i="3"/>
  <c r="H56" i="3"/>
  <c r="K55" i="3"/>
  <c r="H55" i="3"/>
  <c r="K54" i="3"/>
  <c r="H54" i="3"/>
  <c r="K53" i="3"/>
  <c r="H53" i="3"/>
  <c r="K52" i="3"/>
  <c r="H52" i="3"/>
  <c r="K51" i="3"/>
  <c r="H51" i="3"/>
  <c r="K50" i="3"/>
  <c r="H50" i="3"/>
  <c r="K48" i="3"/>
  <c r="H48" i="3"/>
  <c r="K47" i="3"/>
  <c r="H47" i="3"/>
  <c r="K46" i="3"/>
  <c r="H46" i="3"/>
  <c r="F42" i="3"/>
  <c r="K41" i="3"/>
  <c r="H41" i="3"/>
  <c r="K40" i="3"/>
  <c r="H40" i="3"/>
  <c r="K39" i="3"/>
  <c r="H39" i="3"/>
  <c r="K38" i="3"/>
  <c r="H38" i="3"/>
  <c r="H42" i="3" s="1"/>
  <c r="K42" i="3" s="1"/>
  <c r="F34" i="3"/>
  <c r="F59" i="3" s="1"/>
  <c r="K33" i="3"/>
  <c r="H33" i="3"/>
  <c r="K32" i="3"/>
  <c r="H32" i="3"/>
  <c r="H34" i="3" s="1"/>
  <c r="K34" i="3" s="1"/>
  <c r="K28" i="3"/>
  <c r="H28" i="3"/>
  <c r="K27" i="3"/>
  <c r="H27" i="3"/>
  <c r="K25" i="3"/>
  <c r="K23" i="3"/>
  <c r="K21" i="3"/>
  <c r="K19" i="3"/>
  <c r="K17" i="3"/>
  <c r="H14" i="3"/>
  <c r="K14" i="3" s="1"/>
  <c r="F14" i="3"/>
  <c r="D26" i="3" s="1"/>
  <c r="K13" i="3"/>
  <c r="H13" i="3"/>
  <c r="K12" i="3"/>
  <c r="H12" i="3"/>
  <c r="K11" i="3"/>
  <c r="H11" i="3"/>
  <c r="K10" i="3"/>
  <c r="H10" i="3"/>
  <c r="K9" i="3"/>
  <c r="H9" i="3"/>
  <c r="K5" i="3"/>
  <c r="F26" i="3" l="1"/>
  <c r="H26" i="3" s="1"/>
  <c r="D18" i="3"/>
  <c r="D20" i="3"/>
  <c r="D22" i="3"/>
  <c r="D24" i="3"/>
  <c r="H59" i="3"/>
  <c r="K61" i="3"/>
  <c r="H61" i="3"/>
  <c r="H6" i="13" l="1"/>
  <c r="I6" i="13" s="1"/>
  <c r="H8" i="13"/>
  <c r="I8" i="13" s="1"/>
  <c r="H7" i="13"/>
  <c r="I7" i="13" s="1"/>
  <c r="H5" i="13"/>
  <c r="I5" i="13" s="1"/>
  <c r="I9" i="13" s="1"/>
  <c r="C7" i="5" s="1"/>
  <c r="H7" i="11"/>
  <c r="I7" i="11" s="1"/>
  <c r="H6" i="11"/>
  <c r="I6" i="11" s="1"/>
  <c r="H5" i="11"/>
  <c r="I5" i="11" s="1"/>
  <c r="I8" i="11" s="1"/>
  <c r="C6" i="5" s="1"/>
  <c r="A1" i="3"/>
  <c r="F61" i="3"/>
  <c r="F62" i="3" s="1"/>
  <c r="F18" i="3"/>
  <c r="H29" i="3"/>
  <c r="K29" i="3" s="1"/>
  <c r="F24" i="3"/>
  <c r="H24" i="3" s="1"/>
  <c r="F20" i="3"/>
  <c r="H20" i="3" s="1"/>
  <c r="F22" i="3"/>
  <c r="H22" i="3" s="1"/>
  <c r="D7" i="5" l="1"/>
  <c r="E7" i="5" s="1"/>
  <c r="D6" i="5"/>
  <c r="E6" i="5" s="1"/>
  <c r="C8" i="5"/>
  <c r="D8" i="5" s="1"/>
  <c r="E8" i="5" s="1"/>
  <c r="F29" i="3"/>
  <c r="H18" i="3"/>
</calcChain>
</file>

<file path=xl/sharedStrings.xml><?xml version="1.0" encoding="utf-8"?>
<sst xmlns="http://schemas.openxmlformats.org/spreadsheetml/2006/main" count="298" uniqueCount="190">
  <si>
    <t>Bieter</t>
  </si>
  <si>
    <t>(bitte ausfüllen)</t>
  </si>
  <si>
    <t>Firma:</t>
  </si>
  <si>
    <t>Straße:</t>
  </si>
  <si>
    <t>PLZ:</t>
  </si>
  <si>
    <t>Ort:</t>
  </si>
  <si>
    <t>Telefon:</t>
  </si>
  <si>
    <t>Fax:</t>
  </si>
  <si>
    <t>Ansprechpartner:</t>
  </si>
  <si>
    <t>E-Mailadresse:</t>
  </si>
  <si>
    <t>Internetadresse:</t>
  </si>
  <si>
    <t>Inhaltsverzeichnis</t>
  </si>
  <si>
    <t>Preisübersicht</t>
  </si>
  <si>
    <t>Zurück zum Inhaltsverzeichnis</t>
  </si>
  <si>
    <t>Bieter:</t>
  </si>
  <si>
    <t>1.00</t>
  </si>
  <si>
    <t>Produktiver Stundenlohn</t>
  </si>
  <si>
    <t>%</t>
  </si>
  <si>
    <t>€</t>
  </si>
  <si>
    <t>2.00</t>
  </si>
  <si>
    <t>Lohngebundene Kosten</t>
  </si>
  <si>
    <t>2.10</t>
  </si>
  <si>
    <t>Soziallöhne</t>
  </si>
  <si>
    <t>2.11</t>
  </si>
  <si>
    <t>Gesetzliche Feiertage</t>
  </si>
  <si>
    <t>2.12</t>
  </si>
  <si>
    <t>Urlaubsentgelt</t>
  </si>
  <si>
    <t>2.13</t>
  </si>
  <si>
    <t>Zusätzliches Urlaubsentgelt</t>
  </si>
  <si>
    <t>2.14</t>
  </si>
  <si>
    <t>Lohnfortzahlung im Krankheitsfall</t>
  </si>
  <si>
    <t>2.15</t>
  </si>
  <si>
    <t>Arbeitsfreistellung</t>
  </si>
  <si>
    <t>Zwischensumme Soziallöhne</t>
  </si>
  <si>
    <t>2.20</t>
  </si>
  <si>
    <t>Sozialversicherungsbeiträge auf Fertigungslohn und Soziallöhne (Arbeitgeberanteil)</t>
  </si>
  <si>
    <t>2.21</t>
  </si>
  <si>
    <r>
      <t>Krankenversicherung auf Produktivlohn</t>
    </r>
    <r>
      <rPr>
        <vertAlign val="superscript"/>
        <sz val="8"/>
        <rFont val="Tahoma"/>
        <family val="2"/>
      </rPr>
      <t>1</t>
    </r>
  </si>
  <si>
    <t>Krankenversicherung auf Soziallöhne</t>
  </si>
  <si>
    <t>2.22</t>
  </si>
  <si>
    <r>
      <t>Rentenversicherung auf Produktivlohn</t>
    </r>
    <r>
      <rPr>
        <vertAlign val="superscript"/>
        <sz val="8"/>
        <rFont val="Tahoma"/>
        <family val="2"/>
      </rPr>
      <t>2</t>
    </r>
  </si>
  <si>
    <t>Rentenversicherung auf Soziallöhne</t>
  </si>
  <si>
    <t>2.23</t>
  </si>
  <si>
    <r>
      <t>Arbeitslosenversicherung auf Produktivlohn</t>
    </r>
    <r>
      <rPr>
        <vertAlign val="superscript"/>
        <sz val="8"/>
        <rFont val="Tahoma"/>
        <family val="2"/>
      </rPr>
      <t>3</t>
    </r>
  </si>
  <si>
    <t>Arbeitslosenversicherung auf Soziallöhne</t>
  </si>
  <si>
    <t>2.24</t>
  </si>
  <si>
    <r>
      <t>Pflegeversicherung auf Produktivlohn</t>
    </r>
    <r>
      <rPr>
        <vertAlign val="superscript"/>
        <sz val="8"/>
        <rFont val="Tahoma"/>
        <family val="2"/>
      </rPr>
      <t>4</t>
    </r>
  </si>
  <si>
    <t>Pflegeversicherung auf Soziallöhne</t>
  </si>
  <si>
    <t>2.25</t>
  </si>
  <si>
    <r>
      <t>U2 Mutterschaftsaufwendungen auf Produktivlohn</t>
    </r>
    <r>
      <rPr>
        <vertAlign val="superscript"/>
        <sz val="8"/>
        <rFont val="Tahoma"/>
        <family val="2"/>
      </rPr>
      <t>5</t>
    </r>
  </si>
  <si>
    <t>U2 Mutterschaftsaufwendungen auf Soziallöhne</t>
  </si>
  <si>
    <t>2.30</t>
  </si>
  <si>
    <r>
      <t>Gesetzliche Unfallversicherung</t>
    </r>
    <r>
      <rPr>
        <vertAlign val="superscript"/>
        <sz val="8"/>
        <rFont val="Tahoma"/>
        <family val="2"/>
      </rPr>
      <t>6</t>
    </r>
  </si>
  <si>
    <t>2.31</t>
  </si>
  <si>
    <r>
      <t>Insolvenzgeldumlage</t>
    </r>
    <r>
      <rPr>
        <vertAlign val="superscript"/>
        <sz val="8"/>
        <rFont val="Tahoma"/>
        <family val="2"/>
      </rPr>
      <t>7</t>
    </r>
  </si>
  <si>
    <t>Zwischensumme Lohnkosten inkl. Sozialabgaben (Summe 2.10 - 2.31)</t>
  </si>
  <si>
    <t>Zusätzliche lohngebundene Kosten</t>
  </si>
  <si>
    <t>2.50</t>
  </si>
  <si>
    <t>Haftpflichtversicherung</t>
  </si>
  <si>
    <t>2.60</t>
  </si>
  <si>
    <t>Sonstige Personalkosten</t>
  </si>
  <si>
    <t>Summe lohngebundene Kosten (Summe 2.10 - 2.60)</t>
  </si>
  <si>
    <t>3.00</t>
  </si>
  <si>
    <t>Sonstige auftragsbezogene Kosten</t>
  </si>
  <si>
    <t>3.10</t>
  </si>
  <si>
    <t>Aufsichtslohn Vorarbeiter</t>
  </si>
  <si>
    <t>inkl. Soziale Folgekosten f. Aufsichtslohn</t>
  </si>
  <si>
    <t>3.20</t>
  </si>
  <si>
    <t>Fahrkostenzuschuss</t>
  </si>
  <si>
    <t>3.30</t>
  </si>
  <si>
    <t>Fertigungsmaterial; Maschinen, Geräte, AfA, etc.</t>
  </si>
  <si>
    <t>3.40</t>
  </si>
  <si>
    <t>Sondereinzelkosten</t>
  </si>
  <si>
    <t>Zwischensumme sonstige auftragsbezogene Kosten (Summe 3.10 - 3.40)</t>
  </si>
  <si>
    <t>4.00</t>
  </si>
  <si>
    <t>Unternehmensbezogene Kosten</t>
  </si>
  <si>
    <t>4.10</t>
  </si>
  <si>
    <t>Gehälter</t>
  </si>
  <si>
    <t>4.11</t>
  </si>
  <si>
    <t>Technische Angestellte, inkl. Lohnfolgekosten</t>
  </si>
  <si>
    <t>4.12</t>
  </si>
  <si>
    <t>Kaufmännische Angestellte, inkl. Lohnfolgekosten</t>
  </si>
  <si>
    <t>4.20</t>
  </si>
  <si>
    <t>Fuhrparkkosten</t>
  </si>
  <si>
    <t>4.30</t>
  </si>
  <si>
    <t>Fertigungshilfskosten</t>
  </si>
  <si>
    <t>4.31</t>
  </si>
  <si>
    <t>Löhne Hilfsdienste, inkl. Lohnfolgekosten</t>
  </si>
  <si>
    <t>4.32</t>
  </si>
  <si>
    <t>Sonstige Betriebskosten</t>
  </si>
  <si>
    <t>4.40</t>
  </si>
  <si>
    <t>Schwerbehindertenabgabe</t>
  </si>
  <si>
    <t>4.50</t>
  </si>
  <si>
    <t>Sonstige Verwaltungskosten</t>
  </si>
  <si>
    <t>4.60</t>
  </si>
  <si>
    <t>Betriebsratskosten</t>
  </si>
  <si>
    <t>4.70</t>
  </si>
  <si>
    <t>Sonstige Kosten (Verbandsbeiträge, Zertifizierung etc.)</t>
  </si>
  <si>
    <t>4.80</t>
  </si>
  <si>
    <t>Gewerbesteuer</t>
  </si>
  <si>
    <t>Zwischensumme unternehmensbezogene Kosten (Summe 4.10 - 4.80)</t>
  </si>
  <si>
    <t>5.00</t>
  </si>
  <si>
    <t>Selbstkosten (Summe 1.00 - 4.80)</t>
  </si>
  <si>
    <t>6.00</t>
  </si>
  <si>
    <t>Zuschlag für Wagnis + Gewinn auf Selbstkosten</t>
  </si>
  <si>
    <t>Stundenverrechnungssatz Normalstunde</t>
  </si>
  <si>
    <t>Kalkulationszuschlag (Pos 6 - Pos 1)</t>
  </si>
  <si>
    <t>Basisdaten</t>
  </si>
  <si>
    <t>Anzahl Tage</t>
  </si>
  <si>
    <t>durchschnittliche Urlaubstage</t>
  </si>
  <si>
    <t>durchschnittliche Krankheitstage</t>
  </si>
  <si>
    <t>bezahlte Freistellungen</t>
  </si>
  <si>
    <t>Feiertage</t>
  </si>
  <si>
    <t>Vorgaben</t>
  </si>
  <si>
    <t>2023
in %</t>
  </si>
  <si>
    <t>Bundesland</t>
  </si>
  <si>
    <t xml:space="preserve">Krankenversicherung (gesetzlicher Arbeitgeberanteil): </t>
  </si>
  <si>
    <t>Sachsen</t>
  </si>
  <si>
    <t xml:space="preserve">Rentenversicherung (gesetzlicher Arbeitgeberanteil): </t>
  </si>
  <si>
    <t xml:space="preserve">Arbeitslosenversicherung (gesetzlicher Arbeitgeberanteil): </t>
  </si>
  <si>
    <t xml:space="preserve">Pflegeversicherung (gesetzlicher Arbeitgeberanteil alle Bundesländer außer Sachsen: hier 0,5% Abzug): </t>
  </si>
  <si>
    <t>Diese Position wird von jeder Krankenkasse separat berechnet.</t>
  </si>
  <si>
    <t>Die gesetzliche Unfallversicherung richtet sich nach der Gefahrenklasse, die für den Betrieb gilt.</t>
  </si>
  <si>
    <t>Insolvenzgeldumlage (gesetzlicher Arbeitgeberanteil - trägt der Arbeitgeber allein):</t>
  </si>
  <si>
    <t>Objekt</t>
  </si>
  <si>
    <t>Reinigungsart</t>
  </si>
  <si>
    <t>Reinigungs-
tage/Jahr</t>
  </si>
  <si>
    <t>SVS
 (€/h)</t>
  </si>
  <si>
    <t>Netto-Preis / Jahr (€)</t>
  </si>
  <si>
    <t>J1</t>
  </si>
  <si>
    <t>Objektname</t>
  </si>
  <si>
    <t>Los</t>
  </si>
  <si>
    <t>Nettopreis</t>
  </si>
  <si>
    <t>MwSt.</t>
  </si>
  <si>
    <t>Bruttopreis</t>
  </si>
  <si>
    <t>Hort GS Nossen</t>
  </si>
  <si>
    <t>Hort</t>
  </si>
  <si>
    <t>Los 2</t>
  </si>
  <si>
    <t>Kalkulation des Stundenverrechnungssatzes Wirtschaftsleistungen</t>
  </si>
  <si>
    <t>Jahrespreis Wirtschaftsleistungen</t>
  </si>
  <si>
    <t>WirtlRG Jahrespreis in €</t>
  </si>
  <si>
    <t>Zusammenstellung der Preise für Wirtschaftsleistungen(in Euro)</t>
  </si>
  <si>
    <t>Preiszusammenstellung Wirtschaftsleistungen Los 3</t>
  </si>
  <si>
    <t>Turnus</t>
  </si>
  <si>
    <t>M1</t>
  </si>
  <si>
    <t>Anzahl der Kinder</t>
  </si>
  <si>
    <t>jährlicher  Arbeitszeitaufwand in h</t>
  </si>
  <si>
    <t>Leistungsart</t>
  </si>
  <si>
    <t>Leistungs- turnus</t>
  </si>
  <si>
    <t>täglicher  Arbeitszeitaufwand in min</t>
  </si>
  <si>
    <t>Reinigungstage pro Objekt und Reinigungsart</t>
  </si>
  <si>
    <t>Objektart</t>
  </si>
  <si>
    <t xml:space="preserve">Hort </t>
  </si>
  <si>
    <t>maximale Reinigungstage</t>
  </si>
  <si>
    <t>Reinigungs-häufigkeit</t>
  </si>
  <si>
    <t>M2</t>
  </si>
  <si>
    <t>J6</t>
  </si>
  <si>
    <t>J5</t>
  </si>
  <si>
    <t>J4</t>
  </si>
  <si>
    <t>J3</t>
  </si>
  <si>
    <t>J2</t>
  </si>
  <si>
    <t>J0,5</t>
  </si>
  <si>
    <t>nB</t>
  </si>
  <si>
    <t>WirtlRG</t>
  </si>
  <si>
    <t>WirtlRG (Ferien)</t>
  </si>
  <si>
    <t>Matratzenbezüge abziehen und aufziehen (25 Stk.)</t>
  </si>
  <si>
    <t>Matratzenbezüge waschen und trocknen (25 Stk.)</t>
  </si>
  <si>
    <t>Kalkulation Küchenleistungen</t>
  </si>
  <si>
    <t xml:space="preserve">Kleinwäsche (Küchentücher, Wischlappen etc.) waschen und trocknen </t>
  </si>
  <si>
    <t>Kleinwäsche</t>
  </si>
  <si>
    <t>15kg/Woche</t>
  </si>
  <si>
    <t>Matratzenbezüge</t>
  </si>
  <si>
    <t>25kg/Woche</t>
  </si>
  <si>
    <t>Waschmaschine im Objekt vorhanden:</t>
  </si>
  <si>
    <t>Wäschetrockner im Objekt vorhanden:</t>
  </si>
  <si>
    <t>ja</t>
  </si>
  <si>
    <t>Kleinwäsche (Küchentücher, Wischlappen etc.) wechseln</t>
  </si>
  <si>
    <t>Küchenleistungen Hort GS Nossen</t>
  </si>
  <si>
    <t>Reinigungstage</t>
  </si>
  <si>
    <t>SVS Wirtlg.</t>
  </si>
  <si>
    <t>Stundenverrechnungssatz Wirtlg.</t>
  </si>
  <si>
    <t>Kal Küche Hort GS Nossen</t>
  </si>
  <si>
    <t>Kal Wäsche Hort GS Nossen</t>
  </si>
  <si>
    <t>Kalkulation Küchenleistungen Hort GS Nossen</t>
  </si>
  <si>
    <t>Kalkulation Wäscheleistungen Hort GS Nossen</t>
  </si>
  <si>
    <t>Frühstücksgeschirr abwaschen, trocknen, wegräumen (Ferien)</t>
  </si>
  <si>
    <t>Kaffeegeschirr abwaschen, trocknen, wegräumen</t>
  </si>
  <si>
    <t>Essenreste und Abfälle in entsprechende Mülbehälter sortieren</t>
  </si>
  <si>
    <t>Wäscheleistungen Hort GS Nossen (Bedarfsposition m. GP)</t>
  </si>
  <si>
    <t>Kalkulation Wäscheleistungen (Bedarfsposition m. GP)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</si>
</sst>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_-* #,##0.00\ [$€]_-;\-* #,##0.00\ [$€]_-;_-* &quot;-&quot;??\ [$€]_-;_-@_-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u/>
      <sz val="10"/>
      <color indexed="12"/>
      <name val="Tahoma"/>
      <family val="2"/>
    </font>
    <font>
      <sz val="8"/>
      <color rgb="FFFF0000"/>
      <name val="Tahoma"/>
      <family val="2"/>
    </font>
    <font>
      <sz val="8"/>
      <name val="Tahoma"/>
      <family val="2"/>
    </font>
    <font>
      <u/>
      <sz val="8"/>
      <color indexed="12"/>
      <name val="Tahoma"/>
      <family val="2"/>
    </font>
    <font>
      <b/>
      <sz val="8"/>
      <name val="Tahoma"/>
      <family val="2"/>
    </font>
    <font>
      <sz val="11"/>
      <color rgb="FF222222"/>
      <name val="Tahoma"/>
      <family val="2"/>
    </font>
    <font>
      <vertAlign val="superscript"/>
      <sz val="8"/>
      <name val="Tahoma"/>
      <family val="2"/>
    </font>
    <font>
      <i/>
      <sz val="8"/>
      <name val="Tahoma"/>
      <family val="2"/>
    </font>
    <font>
      <sz val="8"/>
      <color theme="1"/>
      <name val="Tahoma"/>
      <family val="2"/>
    </font>
    <font>
      <u/>
      <sz val="10"/>
      <color rgb="FF0000FF"/>
      <name val="Tahoma"/>
      <family val="2"/>
    </font>
    <font>
      <sz val="10"/>
      <name val="Arial"/>
    </font>
    <font>
      <sz val="8"/>
      <color indexed="8"/>
      <name val="Tahoma"/>
      <family val="2"/>
    </font>
    <font>
      <sz val="8"/>
      <color indexed="55"/>
      <name val="Tahoma"/>
      <family val="2"/>
    </font>
    <font>
      <sz val="8"/>
      <color theme="0" tint="-0.34998626667073579"/>
      <name val="Tahoma"/>
      <family val="2"/>
    </font>
    <font>
      <i/>
      <sz val="1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  <bgColor indexed="64"/>
      </patternFill>
    </fill>
    <fill>
      <patternFill patternType="lightGray"/>
    </fill>
    <fill>
      <patternFill patternType="solid">
        <fgColor rgb="FFD2E6C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14" fillId="0" borderId="0"/>
    <xf numFmtId="166" fontId="14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2" fontId="5" fillId="0" borderId="0" xfId="0" applyNumberFormat="1" applyFont="1" applyAlignment="1">
      <alignment vertical="center"/>
    </xf>
    <xf numFmtId="0" fontId="6" fillId="0" borderId="0" xfId="0" applyFont="1"/>
    <xf numFmtId="0" fontId="7" fillId="0" borderId="0" xfId="1" applyFont="1" applyAlignment="1" applyProtection="1"/>
    <xf numFmtId="0" fontId="6" fillId="0" borderId="0" xfId="0" applyFont="1" applyAlignment="1">
      <alignment vertical="center"/>
    </xf>
    <xf numFmtId="2" fontId="6" fillId="0" borderId="0" xfId="0" applyNumberFormat="1" applyFont="1"/>
    <xf numFmtId="2" fontId="8" fillId="0" borderId="0" xfId="0" applyNumberFormat="1" applyFont="1"/>
    <xf numFmtId="164" fontId="8" fillId="0" borderId="2" xfId="0" applyNumberFormat="1" applyFont="1" applyBorder="1" applyAlignment="1">
      <alignment horizontal="center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vertical="center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9" fillId="0" borderId="0" xfId="0" applyFont="1"/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2" fontId="6" fillId="0" borderId="2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164" fontId="6" fillId="4" borderId="2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Alignment="1">
      <alignment vertical="center"/>
    </xf>
    <xf numFmtId="164" fontId="6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4" fontId="6" fillId="2" borderId="2" xfId="0" applyNumberFormat="1" applyFont="1" applyFill="1" applyBorder="1" applyAlignment="1" applyProtection="1">
      <alignment horizontal="center"/>
      <protection locked="0"/>
    </xf>
    <xf numFmtId="2" fontId="8" fillId="0" borderId="3" xfId="0" applyNumberFormat="1" applyFont="1" applyBorder="1" applyAlignment="1">
      <alignment horizontal="center"/>
    </xf>
    <xf numFmtId="2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/>
    </xf>
    <xf numFmtId="164" fontId="6" fillId="4" borderId="2" xfId="0" applyNumberFormat="1" applyFont="1" applyFill="1" applyBorder="1" applyAlignment="1" applyProtection="1">
      <alignment horizontal="center"/>
      <protection locked="0"/>
    </xf>
    <xf numFmtId="2" fontId="11" fillId="0" borderId="0" xfId="0" applyNumberFormat="1" applyFont="1"/>
    <xf numFmtId="2" fontId="11" fillId="4" borderId="4" xfId="0" applyNumberFormat="1" applyFont="1" applyFill="1" applyBorder="1" applyProtection="1">
      <protection locked="0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5" fontId="6" fillId="5" borderId="1" xfId="0" applyNumberFormat="1" applyFont="1" applyFill="1" applyBorder="1" applyAlignment="1">
      <alignment horizontal="center" vertical="center"/>
    </xf>
    <xf numFmtId="165" fontId="6" fillId="6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 applyProtection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 applyProtection="1">
      <alignment vertical="center" wrapText="1"/>
      <protection locked="0"/>
    </xf>
    <xf numFmtId="4" fontId="6" fillId="0" borderId="1" xfId="0" applyNumberFormat="1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1" applyFont="1" applyAlignment="1" applyProtection="1">
      <alignment vertical="center"/>
    </xf>
    <xf numFmtId="0" fontId="2" fillId="0" borderId="2" xfId="0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13" fillId="0" borderId="0" xfId="1" applyFont="1" applyAlignment="1" applyProtection="1">
      <alignment horizontal="left" vertical="center"/>
    </xf>
    <xf numFmtId="0" fontId="13" fillId="0" borderId="0" xfId="1" applyFont="1"/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1" applyFont="1" applyAlignment="1" applyProtection="1">
      <alignment horizontal="left" vertical="center"/>
    </xf>
    <xf numFmtId="0" fontId="6" fillId="0" borderId="1" xfId="0" applyFont="1" applyBorder="1"/>
    <xf numFmtId="4" fontId="15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6" fillId="8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16" fillId="9" borderId="1" xfId="0" applyNumberFormat="1" applyFont="1" applyFill="1" applyBorder="1" applyAlignment="1">
      <alignment horizontal="center" vertical="center"/>
    </xf>
    <xf numFmtId="4" fontId="6" fillId="9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6" fillId="0" borderId="4" xfId="0" applyFont="1" applyBorder="1" applyAlignment="1">
      <alignment vertical="center" wrapText="1"/>
    </xf>
    <xf numFmtId="4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left"/>
    </xf>
    <xf numFmtId="2" fontId="8" fillId="3" borderId="0" xfId="0" applyNumberFormat="1" applyFont="1" applyFill="1" applyAlignment="1">
      <alignment horizontal="left"/>
    </xf>
    <xf numFmtId="2" fontId="8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5">
    <cellStyle name="Euro" xfId="4" xr:uid="{90D54636-D753-49DE-A223-36CA3D20E005}"/>
    <cellStyle name="Link" xfId="1" builtinId="8"/>
    <cellStyle name="Standard" xfId="0" builtinId="0"/>
    <cellStyle name="Standard 2" xfId="3" xr:uid="{BDDD712A-EF55-441A-BADD-97DBCE29FE24}"/>
    <cellStyle name="Standard 5" xfId="2" xr:uid="{F622EF2A-F24C-43E6-A3F2-21E533AE2906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kumente%20und%20Einstellungen\Reinhardt\Eigene%20Dateien\Projekte\Vorlagen\basis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umverzeichnis Unterhaltsr."/>
      <sheetName val="Preisblatt U"/>
      <sheetName val="LB U"/>
      <sheetName val="Raumverzeichnis Grundr."/>
      <sheetName val="Preisblatt G"/>
      <sheetName val="LB G"/>
      <sheetName val="Daten"/>
      <sheetName val="Hinwei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Abstellraum</v>
          </cell>
          <cell r="B1" t="str">
            <v>L</v>
          </cell>
          <cell r="C1" t="str">
            <v>M1</v>
          </cell>
        </row>
        <row r="2">
          <cell r="A2" t="str">
            <v>Archiv</v>
          </cell>
          <cell r="B2" t="str">
            <v>L</v>
          </cell>
          <cell r="C2" t="str">
            <v>M1</v>
          </cell>
        </row>
        <row r="3">
          <cell r="A3" t="str">
            <v>Arztraum</v>
          </cell>
          <cell r="B3" t="str">
            <v>J</v>
          </cell>
          <cell r="C3">
            <v>5</v>
          </cell>
        </row>
        <row r="4">
          <cell r="A4" t="str">
            <v>Arztzimmer</v>
          </cell>
          <cell r="B4" t="str">
            <v>J</v>
          </cell>
          <cell r="C4">
            <v>5</v>
          </cell>
        </row>
        <row r="5">
          <cell r="A5" t="str">
            <v>Aufenthaltsraum</v>
          </cell>
          <cell r="B5" t="str">
            <v>G</v>
          </cell>
          <cell r="C5">
            <v>5</v>
          </cell>
        </row>
        <row r="6">
          <cell r="A6" t="str">
            <v>Aufzug</v>
          </cell>
          <cell r="B6" t="str">
            <v>F</v>
          </cell>
          <cell r="C6">
            <v>5</v>
          </cell>
        </row>
        <row r="7">
          <cell r="A7" t="str">
            <v>Aula</v>
          </cell>
          <cell r="B7" t="str">
            <v>I</v>
          </cell>
          <cell r="C7">
            <v>2</v>
          </cell>
        </row>
        <row r="8">
          <cell r="A8" t="str">
            <v>Außenpodest</v>
          </cell>
          <cell r="B8" t="str">
            <v>P</v>
          </cell>
          <cell r="C8">
            <v>5</v>
          </cell>
        </row>
        <row r="9">
          <cell r="A9" t="str">
            <v>Außentreppe</v>
          </cell>
          <cell r="B9" t="str">
            <v>P</v>
          </cell>
          <cell r="C9">
            <v>5</v>
          </cell>
        </row>
        <row r="10">
          <cell r="A10" t="str">
            <v>Balkon</v>
          </cell>
          <cell r="B10" t="str">
            <v>P</v>
          </cell>
          <cell r="C10" t="str">
            <v>M1</v>
          </cell>
        </row>
        <row r="11">
          <cell r="A11" t="str">
            <v>Beratungsraum</v>
          </cell>
          <cell r="B11" t="str">
            <v>C</v>
          </cell>
          <cell r="C11">
            <v>5</v>
          </cell>
        </row>
        <row r="12">
          <cell r="A12" t="str">
            <v>Besprechungsraum</v>
          </cell>
          <cell r="B12" t="str">
            <v>C</v>
          </cell>
          <cell r="C12">
            <v>5</v>
          </cell>
        </row>
        <row r="13">
          <cell r="A13" t="str">
            <v>Betriebsraum</v>
          </cell>
          <cell r="B13" t="str">
            <v>O</v>
          </cell>
          <cell r="C13" t="str">
            <v>J1</v>
          </cell>
        </row>
        <row r="14">
          <cell r="A14" t="str">
            <v>Biologieraum</v>
          </cell>
          <cell r="B14" t="str">
            <v>A2</v>
          </cell>
          <cell r="C14">
            <v>5</v>
          </cell>
        </row>
        <row r="15">
          <cell r="A15" t="str">
            <v>Boden</v>
          </cell>
          <cell r="B15" t="str">
            <v>L</v>
          </cell>
          <cell r="C15" t="str">
            <v>M1</v>
          </cell>
        </row>
        <row r="16">
          <cell r="A16" t="str">
            <v>Bücherei</v>
          </cell>
          <cell r="B16" t="str">
            <v>G</v>
          </cell>
          <cell r="C16">
            <v>2.5</v>
          </cell>
        </row>
        <row r="17">
          <cell r="A17" t="str">
            <v>Bühne</v>
          </cell>
          <cell r="B17" t="str">
            <v>I</v>
          </cell>
          <cell r="C17">
            <v>2</v>
          </cell>
        </row>
        <row r="18">
          <cell r="A18" t="str">
            <v>Büro</v>
          </cell>
          <cell r="B18" t="str">
            <v>C</v>
          </cell>
          <cell r="C18">
            <v>5</v>
          </cell>
        </row>
        <row r="19">
          <cell r="A19" t="str">
            <v>Cafeteria</v>
          </cell>
          <cell r="B19" t="str">
            <v>J</v>
          </cell>
          <cell r="C19">
            <v>5</v>
          </cell>
        </row>
        <row r="20">
          <cell r="A20" t="str">
            <v>Chemielabor</v>
          </cell>
          <cell r="B20" t="str">
            <v>A2</v>
          </cell>
          <cell r="C20">
            <v>5</v>
          </cell>
        </row>
        <row r="21">
          <cell r="A21" t="str">
            <v>Chemieraum</v>
          </cell>
          <cell r="B21" t="str">
            <v>A2</v>
          </cell>
          <cell r="C21">
            <v>5</v>
          </cell>
        </row>
        <row r="22">
          <cell r="A22" t="str">
            <v>Computerraum</v>
          </cell>
          <cell r="B22" t="str">
            <v>A2</v>
          </cell>
          <cell r="C22">
            <v>5</v>
          </cell>
        </row>
        <row r="23">
          <cell r="A23" t="str">
            <v>Dusche</v>
          </cell>
          <cell r="B23" t="str">
            <v>H</v>
          </cell>
          <cell r="C23">
            <v>5</v>
          </cell>
        </row>
        <row r="24">
          <cell r="A24" t="str">
            <v>Eingang</v>
          </cell>
          <cell r="B24" t="str">
            <v>F</v>
          </cell>
          <cell r="C24">
            <v>5</v>
          </cell>
        </row>
        <row r="25">
          <cell r="A25" t="str">
            <v>Elternsprechzimmer</v>
          </cell>
          <cell r="B25" t="str">
            <v>D</v>
          </cell>
          <cell r="C25">
            <v>2.5</v>
          </cell>
        </row>
        <row r="26">
          <cell r="A26" t="str">
            <v>Fachlabor</v>
          </cell>
          <cell r="B26" t="str">
            <v>A2</v>
          </cell>
          <cell r="C26">
            <v>5</v>
          </cell>
        </row>
        <row r="27">
          <cell r="A27" t="str">
            <v>Fachraum</v>
          </cell>
          <cell r="B27" t="str">
            <v>A2</v>
          </cell>
          <cell r="C27">
            <v>5</v>
          </cell>
        </row>
        <row r="28">
          <cell r="A28" t="str">
            <v>Fahrradraum</v>
          </cell>
          <cell r="B28" t="str">
            <v>L</v>
          </cell>
          <cell r="C28" t="str">
            <v>M1</v>
          </cell>
        </row>
        <row r="29">
          <cell r="A29" t="str">
            <v>Flur</v>
          </cell>
          <cell r="B29" t="str">
            <v>F</v>
          </cell>
          <cell r="C29">
            <v>5</v>
          </cell>
        </row>
        <row r="30">
          <cell r="A30" t="str">
            <v>Fotolabor</v>
          </cell>
          <cell r="B30" t="str">
            <v>L</v>
          </cell>
          <cell r="C30" t="str">
            <v>M1</v>
          </cell>
        </row>
        <row r="31">
          <cell r="A31" t="str">
            <v>Foyer</v>
          </cell>
          <cell r="B31" t="str">
            <v>F</v>
          </cell>
          <cell r="C31">
            <v>5</v>
          </cell>
        </row>
        <row r="32">
          <cell r="A32" t="str">
            <v>Fußweg</v>
          </cell>
          <cell r="B32" t="str">
            <v>P</v>
          </cell>
          <cell r="C32">
            <v>5</v>
          </cell>
        </row>
        <row r="33">
          <cell r="A33" t="str">
            <v>Garderobe</v>
          </cell>
          <cell r="B33" t="str">
            <v>F</v>
          </cell>
          <cell r="C33">
            <v>5</v>
          </cell>
        </row>
        <row r="34">
          <cell r="A34" t="str">
            <v>Geräteraum</v>
          </cell>
          <cell r="B34" t="str">
            <v>L</v>
          </cell>
          <cell r="C34" t="str">
            <v>J1</v>
          </cell>
        </row>
        <row r="35">
          <cell r="A35" t="str">
            <v>Gruppenraum</v>
          </cell>
          <cell r="B35" t="str">
            <v>B</v>
          </cell>
          <cell r="C35">
            <v>5</v>
          </cell>
        </row>
        <row r="36">
          <cell r="A36" t="str">
            <v>Hausmeister</v>
          </cell>
          <cell r="B36" t="str">
            <v>O</v>
          </cell>
          <cell r="C36" t="str">
            <v>J1</v>
          </cell>
        </row>
        <row r="37">
          <cell r="A37" t="str">
            <v>Haustechnik</v>
          </cell>
          <cell r="B37" t="str">
            <v>O</v>
          </cell>
          <cell r="C37" t="str">
            <v>J1</v>
          </cell>
        </row>
        <row r="38">
          <cell r="A38" t="str">
            <v>Heizungsraum</v>
          </cell>
          <cell r="B38" t="str">
            <v>O</v>
          </cell>
          <cell r="C38" t="str">
            <v>J1</v>
          </cell>
        </row>
        <row r="39">
          <cell r="A39" t="str">
            <v>Heizungsraum</v>
          </cell>
          <cell r="B39" t="str">
            <v>O</v>
          </cell>
          <cell r="C39" t="str">
            <v>J1</v>
          </cell>
        </row>
        <row r="40">
          <cell r="A40" t="str">
            <v>Hortraum</v>
          </cell>
          <cell r="B40" t="str">
            <v>B</v>
          </cell>
          <cell r="C40">
            <v>5</v>
          </cell>
        </row>
        <row r="41">
          <cell r="A41" t="str">
            <v>Keller</v>
          </cell>
          <cell r="B41" t="str">
            <v>L</v>
          </cell>
          <cell r="C41" t="str">
            <v>M1</v>
          </cell>
        </row>
        <row r="42">
          <cell r="A42" t="str">
            <v>Kellergang</v>
          </cell>
          <cell r="B42" t="str">
            <v>L</v>
          </cell>
          <cell r="C42" t="str">
            <v>M1</v>
          </cell>
        </row>
        <row r="43">
          <cell r="A43" t="str">
            <v>Klassenraum</v>
          </cell>
          <cell r="B43" t="str">
            <v>A1</v>
          </cell>
          <cell r="C43">
            <v>5</v>
          </cell>
        </row>
        <row r="44">
          <cell r="A44" t="str">
            <v>Klassenzimmer</v>
          </cell>
          <cell r="B44" t="str">
            <v>A1</v>
          </cell>
          <cell r="C44">
            <v>5</v>
          </cell>
        </row>
        <row r="45">
          <cell r="A45" t="str">
            <v>Konferenzraum</v>
          </cell>
          <cell r="B45" t="str">
            <v>C</v>
          </cell>
          <cell r="C45">
            <v>5</v>
          </cell>
        </row>
        <row r="46">
          <cell r="A46" t="str">
            <v>Konrektor</v>
          </cell>
          <cell r="B46" t="str">
            <v>C</v>
          </cell>
          <cell r="C46">
            <v>5</v>
          </cell>
        </row>
        <row r="47">
          <cell r="A47" t="str">
            <v>Kopierer</v>
          </cell>
          <cell r="B47" t="str">
            <v>E</v>
          </cell>
          <cell r="C47">
            <v>5</v>
          </cell>
        </row>
        <row r="48">
          <cell r="A48" t="str">
            <v>Kopierraum</v>
          </cell>
          <cell r="B48" t="str">
            <v>E</v>
          </cell>
          <cell r="C48">
            <v>5</v>
          </cell>
        </row>
        <row r="49">
          <cell r="A49" t="str">
            <v>Küche</v>
          </cell>
          <cell r="B49" t="str">
            <v>K1</v>
          </cell>
          <cell r="C49">
            <v>5</v>
          </cell>
        </row>
        <row r="50">
          <cell r="A50" t="str">
            <v>Kunstraum</v>
          </cell>
          <cell r="B50" t="str">
            <v>A2</v>
          </cell>
          <cell r="C50">
            <v>5</v>
          </cell>
        </row>
        <row r="51">
          <cell r="A51" t="str">
            <v>Lager</v>
          </cell>
          <cell r="B51" t="str">
            <v>L</v>
          </cell>
          <cell r="C51" t="str">
            <v>M1</v>
          </cell>
        </row>
        <row r="52">
          <cell r="A52" t="str">
            <v>Lagerraum</v>
          </cell>
          <cell r="B52" t="str">
            <v>L</v>
          </cell>
          <cell r="C52" t="str">
            <v>M1</v>
          </cell>
        </row>
        <row r="53">
          <cell r="A53" t="str">
            <v>Lehrerbibliothek</v>
          </cell>
          <cell r="B53" t="str">
            <v>D</v>
          </cell>
          <cell r="C53">
            <v>2.5</v>
          </cell>
        </row>
        <row r="54">
          <cell r="A54" t="str">
            <v>Lehrerzimmer</v>
          </cell>
          <cell r="B54" t="str">
            <v>C</v>
          </cell>
          <cell r="C54">
            <v>5</v>
          </cell>
        </row>
        <row r="55">
          <cell r="A55" t="str">
            <v>Lehrküche</v>
          </cell>
          <cell r="B55" t="str">
            <v>K2</v>
          </cell>
          <cell r="C55">
            <v>5</v>
          </cell>
        </row>
        <row r="56">
          <cell r="A56" t="str">
            <v>Lehrmittel</v>
          </cell>
          <cell r="B56" t="str">
            <v>D</v>
          </cell>
          <cell r="C56">
            <v>2</v>
          </cell>
        </row>
        <row r="57">
          <cell r="A57" t="str">
            <v>Lehrmittelraum</v>
          </cell>
          <cell r="B57" t="str">
            <v>D</v>
          </cell>
          <cell r="C57">
            <v>2</v>
          </cell>
        </row>
        <row r="58">
          <cell r="A58" t="str">
            <v>Lüfterraum</v>
          </cell>
          <cell r="B58" t="str">
            <v>O</v>
          </cell>
          <cell r="C58" t="str">
            <v>J1</v>
          </cell>
        </row>
        <row r="59">
          <cell r="A59" t="str">
            <v>Magazin</v>
          </cell>
          <cell r="B59" t="str">
            <v>L</v>
          </cell>
          <cell r="C59" t="str">
            <v>M1</v>
          </cell>
        </row>
        <row r="60">
          <cell r="A60" t="str">
            <v>Maschinenraum</v>
          </cell>
          <cell r="B60" t="str">
            <v>O</v>
          </cell>
          <cell r="C60" t="str">
            <v>J1</v>
          </cell>
        </row>
        <row r="61">
          <cell r="A61" t="str">
            <v>Medienraum</v>
          </cell>
          <cell r="B61" t="str">
            <v>A2</v>
          </cell>
          <cell r="C61">
            <v>5</v>
          </cell>
        </row>
        <row r="62">
          <cell r="A62" t="str">
            <v>Musikraum</v>
          </cell>
          <cell r="B62" t="str">
            <v>A2</v>
          </cell>
          <cell r="C62">
            <v>5</v>
          </cell>
        </row>
        <row r="63">
          <cell r="A63" t="str">
            <v>Pausenhalle</v>
          </cell>
          <cell r="B63" t="str">
            <v>G</v>
          </cell>
          <cell r="C63">
            <v>5</v>
          </cell>
        </row>
        <row r="64">
          <cell r="A64" t="str">
            <v>Pausenraum</v>
          </cell>
          <cell r="B64" t="str">
            <v>G</v>
          </cell>
          <cell r="C64">
            <v>5</v>
          </cell>
        </row>
        <row r="65">
          <cell r="A65" t="str">
            <v>Physikraum</v>
          </cell>
          <cell r="B65" t="str">
            <v>A2</v>
          </cell>
          <cell r="C65">
            <v>5</v>
          </cell>
        </row>
        <row r="66">
          <cell r="A66" t="str">
            <v>Podest</v>
          </cell>
          <cell r="B66" t="str">
            <v>F</v>
          </cell>
          <cell r="C66">
            <v>5</v>
          </cell>
        </row>
        <row r="67">
          <cell r="A67" t="str">
            <v>Putzraum</v>
          </cell>
          <cell r="B67" t="str">
            <v>O</v>
          </cell>
          <cell r="C67" t="str">
            <v>M1</v>
          </cell>
        </row>
        <row r="68">
          <cell r="A68" t="str">
            <v>Rektor</v>
          </cell>
          <cell r="B68" t="str">
            <v>C</v>
          </cell>
          <cell r="C68">
            <v>5</v>
          </cell>
        </row>
        <row r="69">
          <cell r="A69" t="str">
            <v>Sanitätsraum</v>
          </cell>
          <cell r="B69" t="str">
            <v>J</v>
          </cell>
          <cell r="C69">
            <v>5</v>
          </cell>
        </row>
        <row r="70">
          <cell r="A70" t="str">
            <v>Schularzt</v>
          </cell>
          <cell r="B70" t="str">
            <v>J</v>
          </cell>
          <cell r="C70">
            <v>5</v>
          </cell>
        </row>
        <row r="71">
          <cell r="A71" t="str">
            <v>Schülerbibliothek</v>
          </cell>
          <cell r="B71" t="str">
            <v>G</v>
          </cell>
          <cell r="C71">
            <v>2.5</v>
          </cell>
        </row>
        <row r="72">
          <cell r="A72" t="str">
            <v>Schulleiter</v>
          </cell>
          <cell r="B72" t="str">
            <v>C</v>
          </cell>
          <cell r="C72">
            <v>5</v>
          </cell>
        </row>
        <row r="73">
          <cell r="A73" t="str">
            <v>Schulmappen</v>
          </cell>
          <cell r="B73" t="str">
            <v>F</v>
          </cell>
          <cell r="C73">
            <v>5</v>
          </cell>
        </row>
        <row r="74">
          <cell r="A74" t="str">
            <v>Schwimmhalle</v>
          </cell>
          <cell r="B74" t="str">
            <v>M2</v>
          </cell>
          <cell r="C74">
            <v>5</v>
          </cell>
        </row>
        <row r="75">
          <cell r="A75" t="str">
            <v>Sekretariat</v>
          </cell>
          <cell r="B75" t="str">
            <v>C</v>
          </cell>
          <cell r="C75">
            <v>5</v>
          </cell>
        </row>
        <row r="76">
          <cell r="A76" t="str">
            <v>Speiseraum</v>
          </cell>
          <cell r="B76" t="str">
            <v>J</v>
          </cell>
          <cell r="C76">
            <v>5</v>
          </cell>
        </row>
        <row r="77">
          <cell r="A77" t="str">
            <v>Sporthalle</v>
          </cell>
          <cell r="B77" t="str">
            <v>M1</v>
          </cell>
          <cell r="C77">
            <v>5</v>
          </cell>
        </row>
        <row r="78">
          <cell r="A78" t="str">
            <v>Sportlehrer</v>
          </cell>
          <cell r="B78" t="str">
            <v>C</v>
          </cell>
          <cell r="C78">
            <v>2.5</v>
          </cell>
        </row>
        <row r="79">
          <cell r="A79" t="str">
            <v>Sprachlabor</v>
          </cell>
          <cell r="B79" t="str">
            <v>A2</v>
          </cell>
          <cell r="C79">
            <v>5</v>
          </cell>
        </row>
        <row r="80">
          <cell r="A80" t="str">
            <v>Stellvertreter</v>
          </cell>
          <cell r="B80" t="str">
            <v>C</v>
          </cell>
          <cell r="C80">
            <v>5</v>
          </cell>
        </row>
        <row r="81">
          <cell r="A81" t="str">
            <v>Teeküche</v>
          </cell>
          <cell r="B81" t="str">
            <v>J</v>
          </cell>
          <cell r="C81">
            <v>5</v>
          </cell>
        </row>
        <row r="82">
          <cell r="A82" t="str">
            <v>Treppe</v>
          </cell>
          <cell r="B82" t="str">
            <v>F</v>
          </cell>
          <cell r="C82">
            <v>5</v>
          </cell>
        </row>
        <row r="83">
          <cell r="A83" t="str">
            <v>Tribüne</v>
          </cell>
          <cell r="B83" t="str">
            <v>N</v>
          </cell>
          <cell r="C83" t="str">
            <v>M1</v>
          </cell>
        </row>
        <row r="84">
          <cell r="A84" t="str">
            <v>Turnhalle</v>
          </cell>
          <cell r="B84" t="str">
            <v>M1</v>
          </cell>
          <cell r="C84">
            <v>5</v>
          </cell>
        </row>
        <row r="85">
          <cell r="A85" t="str">
            <v>Umkleideraum</v>
          </cell>
          <cell r="B85" t="str">
            <v>H</v>
          </cell>
          <cell r="C85">
            <v>5</v>
          </cell>
        </row>
        <row r="86">
          <cell r="A86" t="str">
            <v>Vorbereitungsraum</v>
          </cell>
          <cell r="B86" t="str">
            <v>C</v>
          </cell>
          <cell r="C86">
            <v>2</v>
          </cell>
        </row>
        <row r="87">
          <cell r="A87" t="str">
            <v>Vorraum</v>
          </cell>
          <cell r="B87" t="str">
            <v>F</v>
          </cell>
          <cell r="C87">
            <v>5</v>
          </cell>
        </row>
        <row r="88">
          <cell r="A88" t="str">
            <v>Waschraum</v>
          </cell>
          <cell r="B88" t="str">
            <v>H</v>
          </cell>
          <cell r="C88">
            <v>5</v>
          </cell>
        </row>
        <row r="89">
          <cell r="A89" t="str">
            <v>WC</v>
          </cell>
          <cell r="B89" t="str">
            <v>H</v>
          </cell>
          <cell r="C89">
            <v>5</v>
          </cell>
        </row>
        <row r="90">
          <cell r="A90" t="str">
            <v>WC-Beh</v>
          </cell>
          <cell r="B90" t="str">
            <v>H</v>
          </cell>
          <cell r="C90">
            <v>5</v>
          </cell>
        </row>
        <row r="91">
          <cell r="A91" t="str">
            <v>WC-D</v>
          </cell>
          <cell r="B91" t="str">
            <v>H</v>
          </cell>
          <cell r="C91">
            <v>5</v>
          </cell>
        </row>
        <row r="92">
          <cell r="A92" t="str">
            <v>WC-Gäste</v>
          </cell>
          <cell r="B92" t="str">
            <v>H</v>
          </cell>
          <cell r="C92">
            <v>5</v>
          </cell>
        </row>
        <row r="93">
          <cell r="A93" t="str">
            <v>WC-H</v>
          </cell>
          <cell r="B93" t="str">
            <v>H</v>
          </cell>
          <cell r="C93">
            <v>5</v>
          </cell>
        </row>
        <row r="94">
          <cell r="A94" t="str">
            <v>WC-Ju</v>
          </cell>
          <cell r="B94" t="str">
            <v>H</v>
          </cell>
          <cell r="C94">
            <v>5</v>
          </cell>
        </row>
        <row r="95">
          <cell r="A95" t="str">
            <v>WC-Lehrer</v>
          </cell>
          <cell r="B95" t="str">
            <v>H</v>
          </cell>
          <cell r="C95">
            <v>5</v>
          </cell>
        </row>
        <row r="96">
          <cell r="A96" t="str">
            <v>WC-Mä</v>
          </cell>
          <cell r="B96" t="str">
            <v>H</v>
          </cell>
          <cell r="C96">
            <v>5</v>
          </cell>
        </row>
        <row r="97">
          <cell r="A97" t="str">
            <v>Werken</v>
          </cell>
          <cell r="B97" t="str">
            <v>A2</v>
          </cell>
          <cell r="C97">
            <v>5</v>
          </cell>
        </row>
        <row r="98">
          <cell r="A98" t="str">
            <v>Werkraum</v>
          </cell>
          <cell r="B98" t="str">
            <v>A2</v>
          </cell>
          <cell r="C98">
            <v>5</v>
          </cell>
        </row>
        <row r="99">
          <cell r="A99" t="str">
            <v>Werkstatt</v>
          </cell>
          <cell r="B99" t="str">
            <v>O</v>
          </cell>
          <cell r="C99" t="str">
            <v>J1</v>
          </cell>
        </row>
        <row r="100">
          <cell r="A100" t="str">
            <v>Windfang</v>
          </cell>
          <cell r="B100" t="str">
            <v>P</v>
          </cell>
          <cell r="C100" t="str">
            <v>M1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23817-FD36-4FAA-85FB-277F7CE50BC7}">
  <dimension ref="A1:B16"/>
  <sheetViews>
    <sheetView workbookViewId="0">
      <selection activeCell="A16" sqref="A16"/>
    </sheetView>
  </sheetViews>
  <sheetFormatPr baseColWidth="10" defaultRowHeight="15" x14ac:dyDescent="0.25"/>
  <cols>
    <col min="1" max="1" width="26.28515625" customWidth="1"/>
    <col min="2" max="2" width="52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3"/>
    </row>
    <row r="3" spans="1:2" x14ac:dyDescent="0.25">
      <c r="A3" s="2" t="s">
        <v>3</v>
      </c>
      <c r="B3" s="3"/>
    </row>
    <row r="4" spans="1:2" x14ac:dyDescent="0.25">
      <c r="A4" s="2" t="s">
        <v>4</v>
      </c>
      <c r="B4" s="3"/>
    </row>
    <row r="5" spans="1:2" x14ac:dyDescent="0.25">
      <c r="A5" s="2" t="s">
        <v>5</v>
      </c>
      <c r="B5" s="3"/>
    </row>
    <row r="6" spans="1:2" x14ac:dyDescent="0.25">
      <c r="A6" s="2" t="s">
        <v>6</v>
      </c>
      <c r="B6" s="3"/>
    </row>
    <row r="7" spans="1:2" x14ac:dyDescent="0.25">
      <c r="A7" s="2" t="s">
        <v>7</v>
      </c>
      <c r="B7" s="3"/>
    </row>
    <row r="8" spans="1:2" x14ac:dyDescent="0.25">
      <c r="A8" s="2" t="s">
        <v>8</v>
      </c>
      <c r="B8" s="3"/>
    </row>
    <row r="9" spans="1:2" x14ac:dyDescent="0.25">
      <c r="A9" s="2" t="s">
        <v>9</v>
      </c>
      <c r="B9" s="3"/>
    </row>
    <row r="10" spans="1:2" x14ac:dyDescent="0.25">
      <c r="A10" s="2" t="s">
        <v>10</v>
      </c>
      <c r="B10" s="3"/>
    </row>
    <row r="11" spans="1:2" x14ac:dyDescent="0.25">
      <c r="A11" s="1" t="s">
        <v>11</v>
      </c>
      <c r="B11" s="1" t="s">
        <v>137</v>
      </c>
    </row>
    <row r="12" spans="1:2" x14ac:dyDescent="0.25">
      <c r="A12" s="60" t="s">
        <v>12</v>
      </c>
      <c r="B12" s="60" t="s">
        <v>12</v>
      </c>
    </row>
    <row r="13" spans="1:2" x14ac:dyDescent="0.25">
      <c r="A13" s="60" t="s">
        <v>179</v>
      </c>
      <c r="B13" s="60" t="s">
        <v>180</v>
      </c>
    </row>
    <row r="14" spans="1:2" x14ac:dyDescent="0.25">
      <c r="A14" s="60" t="s">
        <v>181</v>
      </c>
      <c r="B14" s="60" t="s">
        <v>183</v>
      </c>
    </row>
    <row r="15" spans="1:2" x14ac:dyDescent="0.25">
      <c r="A15" s="60" t="s">
        <v>182</v>
      </c>
      <c r="B15" s="60" t="s">
        <v>184</v>
      </c>
    </row>
    <row r="16" spans="1:2" x14ac:dyDescent="0.25">
      <c r="A16" s="61" t="s">
        <v>178</v>
      </c>
      <c r="B16" s="61" t="s">
        <v>178</v>
      </c>
    </row>
  </sheetData>
  <sheetProtection algorithmName="SHA-512" hashValue="QIsnHDE8OUf2+H979aXgf6mh/FMV6Krnr4SPAUjyKlm3Muhd54XOy2DYHXVntf+A0kuBrIXmpqB59RStmrb8Ng==" saltValue="cNWos82PUzKgKANbvATyQg==" spinCount="100000" sheet="1" objects="1" scenarios="1"/>
  <protectedRanges>
    <protectedRange sqref="B2:B10" name="Bereich1"/>
  </protectedRanges>
  <hyperlinks>
    <hyperlink ref="A12" location="Preisübersicht!A1" display="Preisübersicht" xr:uid="{52BABD30-3841-418C-A259-4852C9B4BC91}"/>
    <hyperlink ref="A13" location="'SVS Wirtlg.'!A1" display="SVS Wirtlg." xr:uid="{2951B272-0177-4477-877B-BBC6DFFD06B2}"/>
    <hyperlink ref="A14" location="'Kal Küche Hort GS Nossen'!A1" display="Kal Küche Hort GS Nossen" xr:uid="{BFBC1366-CCF8-4FD7-B9F4-35F46E3522BA}"/>
    <hyperlink ref="A15" location="'Kal Wäsche Hort GS Nossen'!A1" display="Kal Wäsche Hort GS Nossen" xr:uid="{DD10BB96-CF58-40CD-B24C-4E8960788F04}"/>
    <hyperlink ref="B12" location="Preisübersicht!A1" display="Preisübersicht" xr:uid="{AB07D3D7-0453-4837-B1F5-AC38AD22D7EC}"/>
    <hyperlink ref="B13" location="'SVS Wirtlg.'!A1" display="Stundenverrechnungssatz Wirtlg." xr:uid="{CAFBFAF0-8A40-458C-A4EA-A3F1AE6FB0AF}"/>
    <hyperlink ref="B14" location="'Kal Küche Hort GS Nossen'!A1" display="Kalkulation Küchenleistungen Hort GS Nossen" xr:uid="{CD87C8B2-91FC-4A87-AAEF-7127BA3F2156}"/>
    <hyperlink ref="B15" location="'Kal Wäsche Hort GS Nossen'!A1" display="Kalkulation Wäscheleistungen Hort GS Nossen" xr:uid="{BECFD797-2EB7-42E6-BAC2-36A37CAB8CD9}"/>
    <hyperlink ref="A16" location="Reinigungstage!A1" display="Reinigungstage" xr:uid="{B93EB446-5247-453B-991E-54FE1CD5A933}"/>
    <hyperlink ref="B16" location="Reinigungstage!A1" display="Reinigungstage" xr:uid="{50FB1C43-E6B8-48A4-B8D7-4535630D2B9B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4C6E6-64C1-4CB1-8F63-05E8EDCB9E44}">
  <dimension ref="A1:F8"/>
  <sheetViews>
    <sheetView workbookViewId="0">
      <selection activeCell="D9" sqref="D9"/>
    </sheetView>
  </sheetViews>
  <sheetFormatPr baseColWidth="10" defaultRowHeight="15" x14ac:dyDescent="0.25"/>
  <cols>
    <col min="1" max="1" width="54.28515625" bestFit="1" customWidth="1"/>
    <col min="2" max="2" width="14" customWidth="1"/>
    <col min="3" max="4" width="13.42578125" customWidth="1"/>
    <col min="5" max="5" width="13.7109375" customWidth="1"/>
  </cols>
  <sheetData>
    <row r="1" spans="1:6" x14ac:dyDescent="0.25">
      <c r="A1" s="51" t="s">
        <v>141</v>
      </c>
      <c r="B1" s="52"/>
      <c r="C1" s="52"/>
      <c r="D1" s="53" t="s">
        <v>13</v>
      </c>
      <c r="E1" s="52"/>
    </row>
    <row r="2" spans="1:6" x14ac:dyDescent="0.25">
      <c r="A2" s="51"/>
      <c r="B2" s="51"/>
      <c r="C2" s="51"/>
      <c r="D2" s="51"/>
      <c r="E2" s="51"/>
      <c r="F2" s="51"/>
    </row>
    <row r="3" spans="1:6" x14ac:dyDescent="0.25">
      <c r="A3" s="54" t="s">
        <v>14</v>
      </c>
      <c r="B3" s="1" t="str">
        <f>IF(Inhaltsverzeichnis!B2="", "",Inhaltsverzeichnis!B2)</f>
        <v/>
      </c>
      <c r="C3" s="51"/>
      <c r="D3" s="51"/>
      <c r="E3" s="51"/>
      <c r="F3" s="51"/>
    </row>
    <row r="4" spans="1:6" ht="27.75" customHeight="1" x14ac:dyDescent="0.25">
      <c r="A4" s="84" t="s">
        <v>142</v>
      </c>
      <c r="B4" s="85"/>
      <c r="C4" s="86" t="s">
        <v>140</v>
      </c>
      <c r="D4" s="86"/>
      <c r="E4" s="86"/>
      <c r="F4" s="56"/>
    </row>
    <row r="5" spans="1:6" x14ac:dyDescent="0.25">
      <c r="A5" s="55" t="s">
        <v>130</v>
      </c>
      <c r="B5" s="55" t="s">
        <v>131</v>
      </c>
      <c r="C5" s="55" t="s">
        <v>132</v>
      </c>
      <c r="D5" s="55" t="s">
        <v>133</v>
      </c>
      <c r="E5" s="55" t="s">
        <v>134</v>
      </c>
      <c r="F5" s="56"/>
    </row>
    <row r="6" spans="1:6" x14ac:dyDescent="0.25">
      <c r="A6" s="57" t="s">
        <v>177</v>
      </c>
      <c r="B6" s="58">
        <v>3</v>
      </c>
      <c r="C6" s="59" t="e">
        <f ca="1">'Kal Küche Hort GS Nossen'!I8</f>
        <v>#VALUE!</v>
      </c>
      <c r="D6" s="59" t="e">
        <f t="shared" ref="D6" ca="1" si="0">C6*0.19</f>
        <v>#VALUE!</v>
      </c>
      <c r="E6" s="59" t="e">
        <f t="shared" ref="E6" ca="1" si="1">C6+D6</f>
        <v>#VALUE!</v>
      </c>
      <c r="F6" s="51"/>
    </row>
    <row r="7" spans="1:6" x14ac:dyDescent="0.25">
      <c r="A7" s="82" t="s">
        <v>188</v>
      </c>
      <c r="B7" s="83">
        <v>3</v>
      </c>
      <c r="C7" s="81" t="e">
        <f ca="1">'Kal Wäsche Hort GS Nossen'!I9</f>
        <v>#VALUE!</v>
      </c>
      <c r="D7" s="81" t="e">
        <f t="shared" ref="D7" ca="1" si="2">C7*0.19</f>
        <v>#VALUE!</v>
      </c>
      <c r="E7" s="81" t="e">
        <f t="shared" ref="E7" ca="1" si="3">C7+D7</f>
        <v>#VALUE!</v>
      </c>
      <c r="F7" s="51"/>
    </row>
    <row r="8" spans="1:6" x14ac:dyDescent="0.25">
      <c r="A8" s="87" t="s">
        <v>139</v>
      </c>
      <c r="B8" s="87"/>
      <c r="C8" s="59" t="e">
        <f ca="1">SUM(C6:C6)</f>
        <v>#VALUE!</v>
      </c>
      <c r="D8" s="59" t="e">
        <f ca="1">C8*0.19</f>
        <v>#VALUE!</v>
      </c>
      <c r="E8" s="59" t="e">
        <f ca="1">C8+D8</f>
        <v>#VALUE!</v>
      </c>
      <c r="F8" s="51"/>
    </row>
  </sheetData>
  <sheetProtection algorithmName="SHA-512" hashValue="67Yd6V6Cn1cOJjlIM8KP1AsWLqGw5HYb9fJgnzoTCBzULbWotPc2sGL2/rKVYsn85MM/IoajHGQrLi4My4/thw==" saltValue="WguutaoMau7WBi3r1ojbyQ==" spinCount="100000" sheet="1" objects="1" scenarios="1"/>
  <mergeCells count="3">
    <mergeCell ref="A4:B4"/>
    <mergeCell ref="C4:E4"/>
    <mergeCell ref="A8:B8"/>
  </mergeCells>
  <hyperlinks>
    <hyperlink ref="D1" location="'Inhaltsverzeichnis'!$A$1" display="Zurück zum Inhaltsverzeichnis" xr:uid="{856FA21E-BB97-49CB-A233-821621224E51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728A3-9B10-4B44-A1A7-1B250E5CF1DE}">
  <dimension ref="A1:K79"/>
  <sheetViews>
    <sheetView workbookViewId="0">
      <selection activeCell="A3" sqref="A3:I3"/>
    </sheetView>
  </sheetViews>
  <sheetFormatPr baseColWidth="10" defaultRowHeight="15" x14ac:dyDescent="0.25"/>
  <cols>
    <col min="1" max="1" width="10.140625" customWidth="1"/>
    <col min="2" max="2" width="3.140625" customWidth="1"/>
    <col min="3" max="3" width="47.5703125" customWidth="1"/>
    <col min="5" max="5" width="3.28515625" customWidth="1"/>
    <col min="7" max="7" width="3.42578125" customWidth="1"/>
    <col min="9" max="9" width="2.85546875" customWidth="1"/>
    <col min="10" max="10" width="1.42578125" customWidth="1"/>
  </cols>
  <sheetData>
    <row r="1" spans="1:11" x14ac:dyDescent="0.25">
      <c r="A1" s="4" t="str">
        <f ca="1">IF(H61&lt;&gt;"","","Bitte alle gelben Zellen ausfüllen. Nicht benötigte Positionen sind eindeutig mit einer 0 zu kennzeichnen!")</f>
        <v>Bitte alle gelben Zellen ausfüllen. Nicht benötigte Positionen sind eindeutig mit einer 0 zu kennzeichnen!</v>
      </c>
      <c r="B1" s="5"/>
      <c r="C1" s="5"/>
      <c r="D1" s="5"/>
      <c r="E1" s="5"/>
      <c r="F1" s="6" t="s">
        <v>13</v>
      </c>
      <c r="G1" s="5"/>
      <c r="H1" s="5"/>
      <c r="I1" s="5"/>
      <c r="J1" s="5"/>
    </row>
    <row r="2" spans="1:11" x14ac:dyDescent="0.25">
      <c r="A2" s="5" t="s">
        <v>14</v>
      </c>
      <c r="B2" s="5"/>
      <c r="C2" s="1" t="str">
        <f>IF(Inhaltsverzeichnis!B2="", "",Inhaltsverzeichnis!B2)</f>
        <v/>
      </c>
      <c r="D2" s="5"/>
      <c r="E2" s="5"/>
      <c r="F2" s="5"/>
      <c r="G2" s="5"/>
      <c r="H2" s="5"/>
      <c r="I2" s="5"/>
      <c r="J2" s="5"/>
      <c r="K2" s="7"/>
    </row>
    <row r="3" spans="1:11" x14ac:dyDescent="0.25">
      <c r="A3" s="92" t="s">
        <v>138</v>
      </c>
      <c r="B3" s="92"/>
      <c r="C3" s="92"/>
      <c r="D3" s="92"/>
      <c r="E3" s="92"/>
      <c r="F3" s="92"/>
      <c r="G3" s="92"/>
      <c r="H3" s="92"/>
      <c r="I3" s="92"/>
      <c r="J3" s="5"/>
      <c r="K3" s="7"/>
    </row>
    <row r="4" spans="1:11" x14ac:dyDescent="0.25">
      <c r="A4" s="8"/>
      <c r="B4" s="8"/>
      <c r="C4" s="8"/>
      <c r="D4" s="8"/>
      <c r="E4" s="8"/>
      <c r="F4" s="8"/>
      <c r="G4" s="8"/>
      <c r="H4" s="8"/>
      <c r="I4" s="8"/>
      <c r="J4" s="5"/>
      <c r="K4" s="7"/>
    </row>
    <row r="5" spans="1:11" x14ac:dyDescent="0.25">
      <c r="A5" s="9" t="s">
        <v>15</v>
      </c>
      <c r="B5" s="9" t="s">
        <v>16</v>
      </c>
      <c r="C5" s="9"/>
      <c r="D5" s="9"/>
      <c r="E5" s="9"/>
      <c r="F5" s="10">
        <v>100</v>
      </c>
      <c r="G5" s="9" t="s">
        <v>17</v>
      </c>
      <c r="H5" s="11"/>
      <c r="I5" s="9" t="s">
        <v>18</v>
      </c>
      <c r="J5" s="5"/>
      <c r="K5" s="12" t="str">
        <f>IF(H5="","Bitte ausfüllen!","")</f>
        <v>Bitte ausfüllen!</v>
      </c>
    </row>
    <row r="6" spans="1:11" x14ac:dyDescent="0.25">
      <c r="A6" s="8"/>
      <c r="B6" s="8"/>
      <c r="C6" s="8"/>
      <c r="D6" s="8"/>
      <c r="E6" s="8"/>
      <c r="F6" s="13"/>
      <c r="G6" s="8"/>
      <c r="H6" s="13"/>
      <c r="I6" s="8"/>
      <c r="J6" s="5"/>
      <c r="K6" s="7"/>
    </row>
    <row r="7" spans="1:11" x14ac:dyDescent="0.25">
      <c r="A7" s="9" t="s">
        <v>19</v>
      </c>
      <c r="B7" s="9" t="s">
        <v>20</v>
      </c>
      <c r="C7" s="9"/>
      <c r="D7" s="9"/>
      <c r="E7" s="9"/>
      <c r="F7" s="14"/>
      <c r="G7" s="9"/>
      <c r="H7" s="14"/>
      <c r="I7" s="9"/>
      <c r="J7" s="5"/>
      <c r="K7" s="7"/>
    </row>
    <row r="8" spans="1:11" x14ac:dyDescent="0.25">
      <c r="A8" s="8" t="s">
        <v>21</v>
      </c>
      <c r="B8" s="8" t="s">
        <v>22</v>
      </c>
      <c r="C8" s="8"/>
      <c r="D8" s="8"/>
      <c r="E8" s="8"/>
      <c r="F8" s="14"/>
      <c r="G8" s="14"/>
      <c r="H8" s="14"/>
      <c r="I8" s="14"/>
      <c r="J8" s="5"/>
      <c r="K8" s="15"/>
    </row>
    <row r="9" spans="1:11" x14ac:dyDescent="0.25">
      <c r="A9" s="8" t="s">
        <v>23</v>
      </c>
      <c r="B9" s="8"/>
      <c r="C9" s="8" t="s">
        <v>24</v>
      </c>
      <c r="D9" s="8"/>
      <c r="E9" s="8"/>
      <c r="F9" s="16"/>
      <c r="G9" s="8" t="s">
        <v>17</v>
      </c>
      <c r="H9" s="17" t="str">
        <f>IF(F9="","",ROUND(F9/100*$H$5,2))</f>
        <v/>
      </c>
      <c r="I9" s="8" t="s">
        <v>18</v>
      </c>
      <c r="J9" s="5"/>
      <c r="K9" s="12" t="str">
        <f>IF(F9="","Bitte ausfüllen!","")</f>
        <v>Bitte ausfüllen!</v>
      </c>
    </row>
    <row r="10" spans="1:11" x14ac:dyDescent="0.25">
      <c r="A10" s="8" t="s">
        <v>25</v>
      </c>
      <c r="B10" s="8"/>
      <c r="C10" s="8" t="s">
        <v>26</v>
      </c>
      <c r="D10" s="8"/>
      <c r="E10" s="8"/>
      <c r="F10" s="16"/>
      <c r="G10" s="8" t="s">
        <v>17</v>
      </c>
      <c r="H10" s="17" t="str">
        <f>IF(F10="","",ROUND(F10/100*$H$5,2))</f>
        <v/>
      </c>
      <c r="I10" s="8" t="s">
        <v>18</v>
      </c>
      <c r="J10" s="5"/>
      <c r="K10" s="12" t="str">
        <f>IF(F10="","Bitte ausfüllen!","")</f>
        <v>Bitte ausfüllen!</v>
      </c>
    </row>
    <row r="11" spans="1:11" x14ac:dyDescent="0.25">
      <c r="A11" s="8" t="s">
        <v>27</v>
      </c>
      <c r="B11" s="8"/>
      <c r="C11" s="8" t="s">
        <v>28</v>
      </c>
      <c r="D11" s="8"/>
      <c r="E11" s="8"/>
      <c r="F11" s="16"/>
      <c r="G11" s="8" t="s">
        <v>17</v>
      </c>
      <c r="H11" s="17" t="str">
        <f>IF(F11="","",ROUND(F11/100*$H$5,2))</f>
        <v/>
      </c>
      <c r="I11" s="8" t="s">
        <v>18</v>
      </c>
      <c r="J11" s="5"/>
      <c r="K11" s="12" t="str">
        <f>IF(F11="","Bitte ausfüllen!","")</f>
        <v>Bitte ausfüllen!</v>
      </c>
    </row>
    <row r="12" spans="1:11" x14ac:dyDescent="0.25">
      <c r="A12" s="8" t="s">
        <v>29</v>
      </c>
      <c r="B12" s="8"/>
      <c r="C12" s="8" t="s">
        <v>30</v>
      </c>
      <c r="D12" s="8"/>
      <c r="E12" s="8"/>
      <c r="F12" s="16"/>
      <c r="G12" s="8" t="s">
        <v>17</v>
      </c>
      <c r="H12" s="17" t="str">
        <f>IF(F12="","",ROUND(F12/100*$H$5,2))</f>
        <v/>
      </c>
      <c r="I12" s="8" t="s">
        <v>18</v>
      </c>
      <c r="J12" s="5"/>
      <c r="K12" s="12" t="str">
        <f>IF(F12="","Bitte ausfüllen!","")</f>
        <v>Bitte ausfüllen!</v>
      </c>
    </row>
    <row r="13" spans="1:11" x14ac:dyDescent="0.25">
      <c r="A13" s="8" t="s">
        <v>31</v>
      </c>
      <c r="B13" s="8"/>
      <c r="C13" s="8" t="s">
        <v>32</v>
      </c>
      <c r="D13" s="8"/>
      <c r="E13" s="8"/>
      <c r="F13" s="16"/>
      <c r="G13" s="8" t="s">
        <v>17</v>
      </c>
      <c r="H13" s="17" t="str">
        <f>IF(F13="","",ROUND(F13/100*$H$5,2))</f>
        <v/>
      </c>
      <c r="I13" s="8" t="s">
        <v>18</v>
      </c>
      <c r="J13" s="5"/>
      <c r="K13" s="12" t="str">
        <f>IF(F13="","Bitte ausfüllen!","")</f>
        <v>Bitte ausfüllen!</v>
      </c>
    </row>
    <row r="14" spans="1:11" x14ac:dyDescent="0.25">
      <c r="A14" s="9"/>
      <c r="B14" s="9" t="s">
        <v>33</v>
      </c>
      <c r="C14" s="9"/>
      <c r="D14" s="9"/>
      <c r="E14" s="9"/>
      <c r="F14" s="18">
        <f>IF(SUM(F9:F13)=0,0,SUM(F9:F13))</f>
        <v>0</v>
      </c>
      <c r="G14" s="9" t="s">
        <v>17</v>
      </c>
      <c r="H14" s="19" t="str">
        <f>IF(COUNTIF(F9:F13,"")&gt;0,"",SUM(H8:H13))</f>
        <v/>
      </c>
      <c r="I14" s="9" t="s">
        <v>18</v>
      </c>
      <c r="J14" s="5"/>
      <c r="K14" s="12" t="str">
        <f>IF(H14="","Angaben offen!","")</f>
        <v>Angaben offen!</v>
      </c>
    </row>
    <row r="15" spans="1:11" x14ac:dyDescent="0.25">
      <c r="A15" s="8"/>
      <c r="B15" s="8"/>
      <c r="C15" s="8"/>
      <c r="D15" s="8"/>
      <c r="E15" s="8"/>
      <c r="F15" s="13"/>
      <c r="G15" s="8"/>
      <c r="H15" s="20"/>
      <c r="I15" s="8"/>
      <c r="J15" s="5"/>
      <c r="K15" s="7"/>
    </row>
    <row r="16" spans="1:11" x14ac:dyDescent="0.25">
      <c r="A16" s="9" t="s">
        <v>34</v>
      </c>
      <c r="B16" s="9" t="s">
        <v>35</v>
      </c>
      <c r="C16" s="9"/>
      <c r="D16" s="9"/>
      <c r="E16" s="9"/>
      <c r="F16" s="14"/>
      <c r="G16" s="9"/>
      <c r="H16" s="21"/>
      <c r="I16" s="9"/>
      <c r="J16" s="5"/>
      <c r="K16" s="7"/>
    </row>
    <row r="17" spans="1:11" x14ac:dyDescent="0.25">
      <c r="A17" s="8" t="s">
        <v>36</v>
      </c>
      <c r="B17" s="8" t="s">
        <v>37</v>
      </c>
      <c r="C17" s="8"/>
      <c r="D17" s="22"/>
      <c r="E17" s="23" t="s">
        <v>17</v>
      </c>
      <c r="F17" s="20"/>
      <c r="G17" s="23"/>
      <c r="H17" s="20"/>
      <c r="I17" s="23"/>
      <c r="J17" s="7"/>
      <c r="K17" s="12" t="str">
        <f>IF(D17&lt;&gt;D73,"Wert prüfen!","")</f>
        <v>Wert prüfen!</v>
      </c>
    </row>
    <row r="18" spans="1:11" x14ac:dyDescent="0.25">
      <c r="A18" s="8"/>
      <c r="B18" s="8" t="s">
        <v>38</v>
      </c>
      <c r="C18" s="8"/>
      <c r="D18" s="24">
        <f>(D17/100)*$F$14</f>
        <v>0</v>
      </c>
      <c r="E18" s="23" t="s">
        <v>17</v>
      </c>
      <c r="F18" s="25">
        <f>IF(D18="","",D17+D18)</f>
        <v>0</v>
      </c>
      <c r="G18" s="23" t="s">
        <v>17</v>
      </c>
      <c r="H18" s="26">
        <f>IF(D18="","",ROUND(F18/100*$H$5,2))</f>
        <v>0</v>
      </c>
      <c r="I18" s="23" t="s">
        <v>18</v>
      </c>
      <c r="J18" s="7"/>
      <c r="K18" s="12"/>
    </row>
    <row r="19" spans="1:11" x14ac:dyDescent="0.25">
      <c r="A19" s="8" t="s">
        <v>39</v>
      </c>
      <c r="B19" s="8" t="s">
        <v>40</v>
      </c>
      <c r="C19" s="8"/>
      <c r="D19" s="22"/>
      <c r="E19" s="23" t="s">
        <v>17</v>
      </c>
      <c r="F19" s="27"/>
      <c r="G19" s="23"/>
      <c r="H19" s="20"/>
      <c r="I19" s="23"/>
      <c r="J19" s="7"/>
      <c r="K19" s="12" t="str">
        <f>IF(D19&lt;&gt;D74,"Wert prüfen!","")</f>
        <v>Wert prüfen!</v>
      </c>
    </row>
    <row r="20" spans="1:11" x14ac:dyDescent="0.25">
      <c r="A20" s="8"/>
      <c r="B20" s="8" t="s">
        <v>41</v>
      </c>
      <c r="C20" s="8"/>
      <c r="D20" s="24">
        <f>(D19/100)*$F$14</f>
        <v>0</v>
      </c>
      <c r="E20" s="23" t="s">
        <v>17</v>
      </c>
      <c r="F20" s="25">
        <f>IF(D20="","",D19+D20)</f>
        <v>0</v>
      </c>
      <c r="G20" s="23" t="s">
        <v>17</v>
      </c>
      <c r="H20" s="26">
        <f>IF(D20="","",ROUND(F20/100*$H$5,2))</f>
        <v>0</v>
      </c>
      <c r="I20" s="23" t="s">
        <v>18</v>
      </c>
      <c r="J20" s="7"/>
      <c r="K20" s="12"/>
    </row>
    <row r="21" spans="1:11" x14ac:dyDescent="0.25">
      <c r="A21" s="8" t="s">
        <v>42</v>
      </c>
      <c r="B21" s="8" t="s">
        <v>43</v>
      </c>
      <c r="C21" s="8"/>
      <c r="D21" s="22"/>
      <c r="E21" s="23" t="s">
        <v>17</v>
      </c>
      <c r="F21" s="27"/>
      <c r="G21" s="23"/>
      <c r="H21" s="20"/>
      <c r="I21" s="23"/>
      <c r="J21" s="7"/>
      <c r="K21" s="12" t="str">
        <f>IF(D21&lt;&gt;D75,"Wert prüfen!","")</f>
        <v>Wert prüfen!</v>
      </c>
    </row>
    <row r="22" spans="1:11" x14ac:dyDescent="0.25">
      <c r="A22" s="8"/>
      <c r="B22" s="8" t="s">
        <v>44</v>
      </c>
      <c r="C22" s="8"/>
      <c r="D22" s="24">
        <f>(D21/100)*$F$14</f>
        <v>0</v>
      </c>
      <c r="E22" s="23" t="s">
        <v>17</v>
      </c>
      <c r="F22" s="25">
        <f>IF(D22="","",D21+D22)</f>
        <v>0</v>
      </c>
      <c r="G22" s="23" t="s">
        <v>17</v>
      </c>
      <c r="H22" s="26">
        <f>IF(D22="","",ROUND(F22/100*$H$5,2))</f>
        <v>0</v>
      </c>
      <c r="I22" s="23" t="s">
        <v>18</v>
      </c>
      <c r="J22" s="7"/>
      <c r="K22" s="12"/>
    </row>
    <row r="23" spans="1:11" x14ac:dyDescent="0.25">
      <c r="A23" s="8" t="s">
        <v>45</v>
      </c>
      <c r="B23" s="8" t="s">
        <v>46</v>
      </c>
      <c r="C23" s="8"/>
      <c r="D23" s="22"/>
      <c r="E23" s="23" t="s">
        <v>17</v>
      </c>
      <c r="F23" s="27"/>
      <c r="G23" s="23"/>
      <c r="H23" s="20"/>
      <c r="I23" s="23"/>
      <c r="J23" s="7"/>
      <c r="K23" s="12" t="str">
        <f>IF(D23&lt;&gt;D76,"Wert prüfen!","")</f>
        <v>Wert prüfen!</v>
      </c>
    </row>
    <row r="24" spans="1:11" x14ac:dyDescent="0.25">
      <c r="A24" s="8"/>
      <c r="B24" s="8" t="s">
        <v>47</v>
      </c>
      <c r="C24" s="8"/>
      <c r="D24" s="24">
        <f>(D23/100)*$F$14</f>
        <v>0</v>
      </c>
      <c r="E24" s="23" t="s">
        <v>17</v>
      </c>
      <c r="F24" s="25">
        <f>IF(D24="","",D23+D24)</f>
        <v>0</v>
      </c>
      <c r="G24" s="23" t="s">
        <v>17</v>
      </c>
      <c r="H24" s="26">
        <f>IF(D24="","",ROUND(F24/100*$H$5,2))</f>
        <v>0</v>
      </c>
      <c r="I24" s="23" t="s">
        <v>18</v>
      </c>
      <c r="J24" s="7"/>
      <c r="K24" s="12"/>
    </row>
    <row r="25" spans="1:11" x14ac:dyDescent="0.25">
      <c r="A25" s="8" t="s">
        <v>48</v>
      </c>
      <c r="B25" s="8" t="s">
        <v>49</v>
      </c>
      <c r="C25" s="8"/>
      <c r="D25" s="16"/>
      <c r="E25" s="23" t="s">
        <v>17</v>
      </c>
      <c r="F25" s="27"/>
      <c r="G25" s="23"/>
      <c r="H25" s="20"/>
      <c r="I25" s="23"/>
      <c r="J25" s="7"/>
      <c r="K25" s="12" t="str">
        <f>IF(D25="","Bitte ausfüllen!","")</f>
        <v>Bitte ausfüllen!</v>
      </c>
    </row>
    <row r="26" spans="1:11" x14ac:dyDescent="0.25">
      <c r="A26" s="8"/>
      <c r="B26" s="8" t="s">
        <v>50</v>
      </c>
      <c r="C26" s="8"/>
      <c r="D26" s="24">
        <f>(D25/100)*$F$14</f>
        <v>0</v>
      </c>
      <c r="E26" s="23" t="s">
        <v>17</v>
      </c>
      <c r="F26" s="25">
        <f>IF(D26="","",D25+D26)</f>
        <v>0</v>
      </c>
      <c r="G26" s="23" t="s">
        <v>17</v>
      </c>
      <c r="H26" s="26">
        <f>IF(D26="","",ROUND(F26/100*$H$5,2))</f>
        <v>0</v>
      </c>
      <c r="I26" s="23" t="s">
        <v>18</v>
      </c>
      <c r="J26" s="7"/>
      <c r="K26" s="12"/>
    </row>
    <row r="27" spans="1:11" x14ac:dyDescent="0.25">
      <c r="A27" s="8" t="s">
        <v>51</v>
      </c>
      <c r="B27" s="8" t="s">
        <v>52</v>
      </c>
      <c r="C27" s="8"/>
      <c r="D27" s="23"/>
      <c r="E27" s="23"/>
      <c r="F27" s="28"/>
      <c r="G27" s="23" t="s">
        <v>17</v>
      </c>
      <c r="H27" s="26" t="str">
        <f>IF(F27="","",ROUND(F27/100*$H$5,2))</f>
        <v/>
      </c>
      <c r="I27" s="23" t="s">
        <v>18</v>
      </c>
      <c r="J27" s="7"/>
      <c r="K27" s="12" t="str">
        <f>IF(F27="","Bitte ausfüllen!","")</f>
        <v>Bitte ausfüllen!</v>
      </c>
    </row>
    <row r="28" spans="1:11" x14ac:dyDescent="0.25">
      <c r="A28" s="8" t="s">
        <v>53</v>
      </c>
      <c r="B28" s="8" t="s">
        <v>54</v>
      </c>
      <c r="C28" s="8"/>
      <c r="D28" s="23"/>
      <c r="E28" s="23"/>
      <c r="F28" s="16"/>
      <c r="G28" s="23" t="s">
        <v>17</v>
      </c>
      <c r="H28" s="26" t="str">
        <f>IF(F28="","",ROUND(F28/100*$H$5,2))</f>
        <v/>
      </c>
      <c r="I28" s="23" t="s">
        <v>18</v>
      </c>
      <c r="J28" s="7"/>
      <c r="K28" s="12" t="str">
        <f>IF(F28&lt;&gt;D79,"Wert prüfen!","")</f>
        <v/>
      </c>
    </row>
    <row r="29" spans="1:11" ht="24.75" customHeight="1" x14ac:dyDescent="0.25">
      <c r="A29" s="9"/>
      <c r="B29" s="93" t="s">
        <v>55</v>
      </c>
      <c r="C29" s="93"/>
      <c r="D29" s="9"/>
      <c r="E29" s="9"/>
      <c r="F29" s="18" t="str">
        <f>IF(SUM(F17:F28)=0,"",SUM(F17:F28)+F14)</f>
        <v/>
      </c>
      <c r="G29" s="9" t="s">
        <v>17</v>
      </c>
      <c r="H29" s="29" t="str">
        <f>IF(OR(COUNTIF(D17:D26,"")&gt;0,COUNTIF(F27:F28,"")&gt;0),"",SUM(H17:H28)+H14)</f>
        <v/>
      </c>
      <c r="I29" s="9" t="s">
        <v>18</v>
      </c>
      <c r="J29" s="5"/>
      <c r="K29" s="12" t="str">
        <f>IF(H29="","Angaben offen!","")</f>
        <v>Angaben offen!</v>
      </c>
    </row>
    <row r="30" spans="1:11" x14ac:dyDescent="0.25">
      <c r="A30" s="8"/>
      <c r="B30" s="8"/>
      <c r="C30" s="8"/>
      <c r="D30" s="8"/>
      <c r="E30" s="8"/>
      <c r="F30" s="13"/>
      <c r="G30" s="8"/>
      <c r="H30" s="20"/>
      <c r="I30" s="8"/>
      <c r="J30" s="5"/>
      <c r="K30" s="7"/>
    </row>
    <row r="31" spans="1:11" x14ac:dyDescent="0.25">
      <c r="A31" s="8"/>
      <c r="B31" s="9" t="s">
        <v>56</v>
      </c>
      <c r="C31" s="8"/>
      <c r="D31" s="8"/>
      <c r="E31" s="8"/>
      <c r="F31" s="13"/>
      <c r="G31" s="8"/>
      <c r="H31" s="20"/>
      <c r="I31" s="8"/>
      <c r="J31" s="5"/>
      <c r="K31" s="7"/>
    </row>
    <row r="32" spans="1:11" x14ac:dyDescent="0.25">
      <c r="A32" s="8" t="s">
        <v>57</v>
      </c>
      <c r="B32" s="8" t="s">
        <v>58</v>
      </c>
      <c r="C32" s="8"/>
      <c r="D32" s="8"/>
      <c r="E32" s="8"/>
      <c r="F32" s="22"/>
      <c r="G32" s="8" t="s">
        <v>17</v>
      </c>
      <c r="H32" s="26" t="str">
        <f>IF(F32="","",ROUND(F32/100*$H$5,2))</f>
        <v/>
      </c>
      <c r="I32" s="8" t="s">
        <v>18</v>
      </c>
      <c r="J32" s="5"/>
      <c r="K32" s="12" t="str">
        <f>IF(F32="","Bitte ausfüllen!","")</f>
        <v>Bitte ausfüllen!</v>
      </c>
    </row>
    <row r="33" spans="1:11" x14ac:dyDescent="0.25">
      <c r="A33" s="8" t="s">
        <v>59</v>
      </c>
      <c r="B33" s="8" t="s">
        <v>60</v>
      </c>
      <c r="C33" s="8"/>
      <c r="D33" s="8"/>
      <c r="E33" s="8"/>
      <c r="F33" s="22"/>
      <c r="G33" s="8" t="s">
        <v>17</v>
      </c>
      <c r="H33" s="26" t="str">
        <f>IF(F33="","",ROUND(F33/100*$H$5,2))</f>
        <v/>
      </c>
      <c r="I33" s="8" t="s">
        <v>18</v>
      </c>
      <c r="J33" s="5"/>
      <c r="K33" s="12" t="str">
        <f>IF(F33="","Bitte ausfüllen!","")</f>
        <v>Bitte ausfüllen!</v>
      </c>
    </row>
    <row r="34" spans="1:11" x14ac:dyDescent="0.25">
      <c r="A34" s="9"/>
      <c r="B34" s="93" t="s">
        <v>61</v>
      </c>
      <c r="C34" s="93"/>
      <c r="D34" s="9"/>
      <c r="E34" s="9"/>
      <c r="F34" s="18" t="str">
        <f>IF(SUM(F32:F33)=0,"",SUM(F32:F33)+F29)</f>
        <v/>
      </c>
      <c r="G34" s="9" t="s">
        <v>17</v>
      </c>
      <c r="H34" s="29" t="str">
        <f>IF(COUNTIF(H32:H33,"")&gt;0,"",SUM(H32:H33)+H29)</f>
        <v/>
      </c>
      <c r="I34" s="9" t="s">
        <v>18</v>
      </c>
      <c r="J34" s="5"/>
      <c r="K34" s="12" t="str">
        <f>IF(H34="","Angaben offen!","")</f>
        <v>Angaben offen!</v>
      </c>
    </row>
    <row r="35" spans="1:11" x14ac:dyDescent="0.25">
      <c r="A35" s="8"/>
      <c r="B35" s="8"/>
      <c r="C35" s="8"/>
      <c r="D35" s="8"/>
      <c r="E35" s="8"/>
      <c r="F35" s="13"/>
      <c r="G35" s="8"/>
      <c r="H35" s="20"/>
      <c r="I35" s="8"/>
      <c r="J35" s="5"/>
      <c r="K35" s="7"/>
    </row>
    <row r="36" spans="1:11" x14ac:dyDescent="0.25">
      <c r="A36" s="9" t="s">
        <v>62</v>
      </c>
      <c r="B36" s="9" t="s">
        <v>63</v>
      </c>
      <c r="C36" s="9"/>
      <c r="D36" s="9"/>
      <c r="E36" s="9"/>
      <c r="F36" s="14"/>
      <c r="G36" s="9"/>
      <c r="H36" s="21"/>
      <c r="I36" s="9"/>
      <c r="J36" s="5"/>
      <c r="K36" s="7"/>
    </row>
    <row r="37" spans="1:11" x14ac:dyDescent="0.25">
      <c r="A37" s="8" t="s">
        <v>64</v>
      </c>
      <c r="B37" s="8" t="s">
        <v>65</v>
      </c>
      <c r="C37" s="8"/>
      <c r="D37" s="8"/>
      <c r="E37" s="8"/>
      <c r="F37" s="13"/>
      <c r="G37" s="8"/>
      <c r="H37" s="20"/>
      <c r="I37" s="8"/>
      <c r="J37" s="5"/>
      <c r="K37" s="7"/>
    </row>
    <row r="38" spans="1:11" x14ac:dyDescent="0.25">
      <c r="A38" s="8"/>
      <c r="B38" s="8" t="s">
        <v>66</v>
      </c>
      <c r="C38" s="8"/>
      <c r="D38" s="8"/>
      <c r="E38" s="8"/>
      <c r="F38" s="22"/>
      <c r="G38" s="8" t="s">
        <v>17</v>
      </c>
      <c r="H38" s="26" t="str">
        <f>IF(F38="","",ROUND(F38/100*$H$5,2))</f>
        <v/>
      </c>
      <c r="I38" s="8" t="s">
        <v>18</v>
      </c>
      <c r="J38" s="5"/>
      <c r="K38" s="12" t="str">
        <f>IF(F38="","Bitte ausfüllen!","")</f>
        <v>Bitte ausfüllen!</v>
      </c>
    </row>
    <row r="39" spans="1:11" x14ac:dyDescent="0.25">
      <c r="A39" s="8" t="s">
        <v>67</v>
      </c>
      <c r="B39" s="8" t="s">
        <v>68</v>
      </c>
      <c r="C39" s="8"/>
      <c r="D39" s="8"/>
      <c r="E39" s="8"/>
      <c r="F39" s="22"/>
      <c r="G39" s="8" t="s">
        <v>17</v>
      </c>
      <c r="H39" s="26" t="str">
        <f>IF(F39="","",ROUND(F39/100*$H$5,2))</f>
        <v/>
      </c>
      <c r="I39" s="8" t="s">
        <v>18</v>
      </c>
      <c r="J39" s="5"/>
      <c r="K39" s="12" t="str">
        <f>IF(F39="","Bitte ausfüllen!","")</f>
        <v>Bitte ausfüllen!</v>
      </c>
    </row>
    <row r="40" spans="1:11" x14ac:dyDescent="0.25">
      <c r="A40" s="8" t="s">
        <v>69</v>
      </c>
      <c r="B40" s="8" t="s">
        <v>70</v>
      </c>
      <c r="C40" s="8"/>
      <c r="D40" s="8"/>
      <c r="E40" s="8"/>
      <c r="F40" s="22"/>
      <c r="G40" s="8" t="s">
        <v>17</v>
      </c>
      <c r="H40" s="26" t="str">
        <f>IF(F40="","",ROUND(F40/100*$H$5,2))</f>
        <v/>
      </c>
      <c r="I40" s="8" t="s">
        <v>18</v>
      </c>
      <c r="J40" s="5"/>
      <c r="K40" s="12" t="str">
        <f>IF(F40="","Bitte ausfüllen!","")</f>
        <v>Bitte ausfüllen!</v>
      </c>
    </row>
    <row r="41" spans="1:11" x14ac:dyDescent="0.25">
      <c r="A41" s="8" t="s">
        <v>71</v>
      </c>
      <c r="B41" s="8" t="s">
        <v>72</v>
      </c>
      <c r="C41" s="8"/>
      <c r="D41" s="8"/>
      <c r="E41" s="8"/>
      <c r="F41" s="22"/>
      <c r="G41" s="8" t="s">
        <v>17</v>
      </c>
      <c r="H41" s="26" t="str">
        <f>IF(F41="","",ROUND(F41/100*$H$5,2))</f>
        <v/>
      </c>
      <c r="I41" s="8" t="s">
        <v>18</v>
      </c>
      <c r="J41" s="5"/>
      <c r="K41" s="12" t="str">
        <f>IF(F41="","Bitte ausfüllen!","")</f>
        <v>Bitte ausfüllen!</v>
      </c>
    </row>
    <row r="42" spans="1:11" ht="25.5" customHeight="1" x14ac:dyDescent="0.25">
      <c r="A42" s="9"/>
      <c r="B42" s="93" t="s">
        <v>73</v>
      </c>
      <c r="C42" s="93"/>
      <c r="D42" s="9"/>
      <c r="E42" s="9"/>
      <c r="F42" s="18" t="str">
        <f>IF(SUM(F38:F41)=0,"",SUM(F38:F41))</f>
        <v/>
      </c>
      <c r="G42" s="9" t="s">
        <v>17</v>
      </c>
      <c r="H42" s="29" t="str">
        <f>IF(COUNTIF(H38:H41,"")&gt;0,"",SUM(H38:H41))</f>
        <v/>
      </c>
      <c r="I42" s="9" t="s">
        <v>18</v>
      </c>
      <c r="J42" s="5"/>
      <c r="K42" s="12" t="str">
        <f>IF(H42="","Angaben offen!","")</f>
        <v>Angaben offen!</v>
      </c>
    </row>
    <row r="43" spans="1:11" x14ac:dyDescent="0.25">
      <c r="A43" s="8"/>
      <c r="B43" s="8"/>
      <c r="C43" s="8"/>
      <c r="D43" s="8"/>
      <c r="E43" s="8"/>
      <c r="F43" s="13"/>
      <c r="G43" s="8"/>
      <c r="H43" s="20"/>
      <c r="I43" s="8"/>
      <c r="J43" s="5"/>
      <c r="K43" s="7"/>
    </row>
    <row r="44" spans="1:11" x14ac:dyDescent="0.25">
      <c r="A44" s="9" t="s">
        <v>74</v>
      </c>
      <c r="B44" s="9" t="s">
        <v>75</v>
      </c>
      <c r="C44" s="9"/>
      <c r="D44" s="9"/>
      <c r="E44" s="9"/>
      <c r="F44" s="9"/>
      <c r="G44" s="9"/>
      <c r="H44" s="30"/>
      <c r="I44" s="9"/>
      <c r="J44" s="5"/>
      <c r="K44" s="7"/>
    </row>
    <row r="45" spans="1:11" x14ac:dyDescent="0.25">
      <c r="A45" s="8" t="s">
        <v>76</v>
      </c>
      <c r="B45" s="8" t="s">
        <v>77</v>
      </c>
      <c r="C45" s="8"/>
      <c r="D45" s="8"/>
      <c r="E45" s="8"/>
      <c r="F45" s="8"/>
      <c r="G45" s="8"/>
      <c r="H45" s="23"/>
      <c r="I45" s="8"/>
      <c r="J45" s="5"/>
      <c r="K45" s="7"/>
    </row>
    <row r="46" spans="1:11" x14ac:dyDescent="0.25">
      <c r="A46" s="8" t="s">
        <v>78</v>
      </c>
      <c r="B46" s="8"/>
      <c r="C46" s="8" t="s">
        <v>79</v>
      </c>
      <c r="D46" s="8"/>
      <c r="E46" s="8"/>
      <c r="F46" s="22"/>
      <c r="G46" s="8" t="s">
        <v>17</v>
      </c>
      <c r="H46" s="26" t="str">
        <f>IF(F46="","",ROUND(F46/100*$H$5,2))</f>
        <v/>
      </c>
      <c r="I46" s="8" t="s">
        <v>18</v>
      </c>
      <c r="J46" s="5"/>
      <c r="K46" s="12" t="str">
        <f>IF(F46="","Bitte ausfüllen!","")</f>
        <v>Bitte ausfüllen!</v>
      </c>
    </row>
    <row r="47" spans="1:11" x14ac:dyDescent="0.25">
      <c r="A47" s="8" t="s">
        <v>80</v>
      </c>
      <c r="B47" s="8"/>
      <c r="C47" s="8" t="s">
        <v>81</v>
      </c>
      <c r="D47" s="8"/>
      <c r="E47" s="8"/>
      <c r="F47" s="22"/>
      <c r="G47" s="8" t="s">
        <v>17</v>
      </c>
      <c r="H47" s="26" t="str">
        <f>IF(F47="","",ROUND(F47/100*$H$5,2))</f>
        <v/>
      </c>
      <c r="I47" s="8" t="s">
        <v>18</v>
      </c>
      <c r="J47" s="5"/>
      <c r="K47" s="12" t="str">
        <f>IF(F47="","Bitte ausfüllen!","")</f>
        <v>Bitte ausfüllen!</v>
      </c>
    </row>
    <row r="48" spans="1:11" x14ac:dyDescent="0.25">
      <c r="A48" s="8" t="s">
        <v>82</v>
      </c>
      <c r="B48" s="8" t="s">
        <v>83</v>
      </c>
      <c r="C48" s="8"/>
      <c r="D48" s="8"/>
      <c r="E48" s="8"/>
      <c r="F48" s="22"/>
      <c r="G48" s="8" t="s">
        <v>17</v>
      </c>
      <c r="H48" s="26" t="str">
        <f>IF(F48="","",ROUND(F48/100*$H$5,2))</f>
        <v/>
      </c>
      <c r="I48" s="8" t="s">
        <v>18</v>
      </c>
      <c r="J48" s="5"/>
      <c r="K48" s="12" t="str">
        <f>IF(F48="","Bitte ausfüllen!","")</f>
        <v>Bitte ausfüllen!</v>
      </c>
    </row>
    <row r="49" spans="1:11" x14ac:dyDescent="0.25">
      <c r="A49" s="8" t="s">
        <v>84</v>
      </c>
      <c r="B49" s="8" t="s">
        <v>85</v>
      </c>
      <c r="C49" s="8"/>
      <c r="D49" s="8"/>
      <c r="E49" s="8"/>
      <c r="F49" s="8"/>
      <c r="G49" s="8"/>
      <c r="H49" s="23"/>
      <c r="I49" s="8"/>
      <c r="J49" s="5"/>
      <c r="K49" s="7"/>
    </row>
    <row r="50" spans="1:11" x14ac:dyDescent="0.25">
      <c r="A50" s="8" t="s">
        <v>86</v>
      </c>
      <c r="B50" s="8"/>
      <c r="C50" s="8" t="s">
        <v>87</v>
      </c>
      <c r="D50" s="8"/>
      <c r="E50" s="8"/>
      <c r="F50" s="22"/>
      <c r="G50" s="8" t="s">
        <v>17</v>
      </c>
      <c r="H50" s="26" t="str">
        <f t="shared" ref="H50:H56" si="0">IF(F50="","",ROUND(F50/100*$H$5,2))</f>
        <v/>
      </c>
      <c r="I50" s="8" t="s">
        <v>18</v>
      </c>
      <c r="J50" s="5"/>
      <c r="K50" s="12" t="str">
        <f t="shared" ref="K50:K56" si="1">IF(F50="","Bitte ausfüllen!","")</f>
        <v>Bitte ausfüllen!</v>
      </c>
    </row>
    <row r="51" spans="1:11" x14ac:dyDescent="0.25">
      <c r="A51" s="8" t="s">
        <v>88</v>
      </c>
      <c r="B51" s="8"/>
      <c r="C51" s="8" t="s">
        <v>89</v>
      </c>
      <c r="D51" s="8"/>
      <c r="E51" s="8"/>
      <c r="F51" s="22"/>
      <c r="G51" s="8" t="s">
        <v>17</v>
      </c>
      <c r="H51" s="26" t="str">
        <f t="shared" si="0"/>
        <v/>
      </c>
      <c r="I51" s="8" t="s">
        <v>18</v>
      </c>
      <c r="J51" s="5"/>
      <c r="K51" s="12" t="str">
        <f t="shared" si="1"/>
        <v>Bitte ausfüllen!</v>
      </c>
    </row>
    <row r="52" spans="1:11" x14ac:dyDescent="0.25">
      <c r="A52" s="8" t="s">
        <v>90</v>
      </c>
      <c r="B52" s="8" t="s">
        <v>91</v>
      </c>
      <c r="C52" s="8"/>
      <c r="D52" s="8"/>
      <c r="E52" s="8"/>
      <c r="F52" s="22"/>
      <c r="G52" s="8" t="s">
        <v>17</v>
      </c>
      <c r="H52" s="26" t="str">
        <f t="shared" si="0"/>
        <v/>
      </c>
      <c r="I52" s="8" t="s">
        <v>18</v>
      </c>
      <c r="J52" s="5"/>
      <c r="K52" s="12" t="str">
        <f t="shared" si="1"/>
        <v>Bitte ausfüllen!</v>
      </c>
    </row>
    <row r="53" spans="1:11" x14ac:dyDescent="0.25">
      <c r="A53" s="8" t="s">
        <v>92</v>
      </c>
      <c r="B53" s="8" t="s">
        <v>93</v>
      </c>
      <c r="C53" s="8"/>
      <c r="D53" s="8"/>
      <c r="E53" s="8"/>
      <c r="F53" s="22"/>
      <c r="G53" s="8" t="s">
        <v>17</v>
      </c>
      <c r="H53" s="26" t="str">
        <f t="shared" si="0"/>
        <v/>
      </c>
      <c r="I53" s="8" t="s">
        <v>18</v>
      </c>
      <c r="J53" s="5"/>
      <c r="K53" s="12" t="str">
        <f t="shared" si="1"/>
        <v>Bitte ausfüllen!</v>
      </c>
    </row>
    <row r="54" spans="1:11" x14ac:dyDescent="0.25">
      <c r="A54" s="8" t="s">
        <v>94</v>
      </c>
      <c r="B54" s="8" t="s">
        <v>95</v>
      </c>
      <c r="C54" s="8"/>
      <c r="D54" s="8"/>
      <c r="E54" s="8"/>
      <c r="F54" s="22"/>
      <c r="G54" s="8" t="s">
        <v>17</v>
      </c>
      <c r="H54" s="26" t="str">
        <f t="shared" si="0"/>
        <v/>
      </c>
      <c r="I54" s="8" t="s">
        <v>18</v>
      </c>
      <c r="J54" s="5"/>
      <c r="K54" s="12" t="str">
        <f t="shared" si="1"/>
        <v>Bitte ausfüllen!</v>
      </c>
    </row>
    <row r="55" spans="1:11" x14ac:dyDescent="0.25">
      <c r="A55" s="8" t="s">
        <v>96</v>
      </c>
      <c r="B55" s="8" t="s">
        <v>97</v>
      </c>
      <c r="C55" s="8"/>
      <c r="D55" s="8"/>
      <c r="E55" s="8"/>
      <c r="F55" s="22"/>
      <c r="G55" s="8" t="s">
        <v>17</v>
      </c>
      <c r="H55" s="26" t="str">
        <f t="shared" si="0"/>
        <v/>
      </c>
      <c r="I55" s="8" t="s">
        <v>18</v>
      </c>
      <c r="J55" s="5"/>
      <c r="K55" s="12" t="str">
        <f t="shared" si="1"/>
        <v>Bitte ausfüllen!</v>
      </c>
    </row>
    <row r="56" spans="1:11" x14ac:dyDescent="0.25">
      <c r="A56" s="8" t="s">
        <v>98</v>
      </c>
      <c r="B56" s="8" t="s">
        <v>99</v>
      </c>
      <c r="C56" s="8"/>
      <c r="D56" s="8"/>
      <c r="E56" s="8"/>
      <c r="F56" s="22"/>
      <c r="G56" s="8" t="s">
        <v>17</v>
      </c>
      <c r="H56" s="26" t="str">
        <f t="shared" si="0"/>
        <v/>
      </c>
      <c r="I56" s="8" t="s">
        <v>18</v>
      </c>
      <c r="J56" s="5"/>
      <c r="K56" s="12" t="str">
        <f t="shared" si="1"/>
        <v>Bitte ausfüllen!</v>
      </c>
    </row>
    <row r="57" spans="1:11" ht="23.25" customHeight="1" x14ac:dyDescent="0.25">
      <c r="A57" s="9"/>
      <c r="B57" s="93" t="s">
        <v>100</v>
      </c>
      <c r="C57" s="93"/>
      <c r="D57" s="9"/>
      <c r="E57" s="9"/>
      <c r="F57" s="18" t="str">
        <f>IF(SUM(F45:F56)=0,"",SUM(F45:F56))</f>
        <v/>
      </c>
      <c r="G57" s="9" t="s">
        <v>17</v>
      </c>
      <c r="H57" s="29" t="str">
        <f>IF(COUNTIF(H46:H56,"")&gt;1,"",SUM(H46:H56))</f>
        <v/>
      </c>
      <c r="I57" s="9" t="s">
        <v>18</v>
      </c>
      <c r="J57" s="5"/>
      <c r="K57" s="12" t="str">
        <f>IF(H57="","Angaben offen!","")</f>
        <v>Angaben offen!</v>
      </c>
    </row>
    <row r="58" spans="1:11" x14ac:dyDescent="0.25">
      <c r="A58" s="8"/>
      <c r="B58" s="8"/>
      <c r="C58" s="8"/>
      <c r="D58" s="8"/>
      <c r="E58" s="8"/>
      <c r="F58" s="13"/>
      <c r="G58" s="8"/>
      <c r="H58" s="20"/>
      <c r="I58" s="8"/>
      <c r="J58" s="5"/>
      <c r="K58" s="7"/>
    </row>
    <row r="59" spans="1:11" x14ac:dyDescent="0.25">
      <c r="A59" s="9" t="s">
        <v>101</v>
      </c>
      <c r="B59" s="91" t="s">
        <v>102</v>
      </c>
      <c r="C59" s="91"/>
      <c r="D59" s="9"/>
      <c r="E59" s="9"/>
      <c r="F59" s="31" t="str">
        <f>IF(AND(F34=""),"",F34+F42+F57+F5)</f>
        <v/>
      </c>
      <c r="G59" s="9" t="s">
        <v>17</v>
      </c>
      <c r="H59" s="21" t="str">
        <f>IF(H57="","",H34+H42+H57+H5)</f>
        <v/>
      </c>
      <c r="I59" s="9" t="s">
        <v>18</v>
      </c>
      <c r="J59" s="5"/>
      <c r="K59" s="7"/>
    </row>
    <row r="60" spans="1:11" x14ac:dyDescent="0.25">
      <c r="A60" s="9" t="s">
        <v>103</v>
      </c>
      <c r="B60" s="9" t="s">
        <v>104</v>
      </c>
      <c r="C60" s="9"/>
      <c r="D60" s="9"/>
      <c r="E60" s="9"/>
      <c r="F60" s="32"/>
      <c r="G60" s="9" t="s">
        <v>17</v>
      </c>
      <c r="H60" s="19" t="str">
        <f>IF(F60="","",ROUND(F60/100*H59,2))</f>
        <v/>
      </c>
      <c r="I60" s="9" t="s">
        <v>18</v>
      </c>
      <c r="J60" s="5"/>
      <c r="K60" s="12" t="str">
        <f>IF(F60="","Bitte ausfüllen!","")</f>
        <v>Bitte ausfüllen!</v>
      </c>
    </row>
    <row r="61" spans="1:11" x14ac:dyDescent="0.25">
      <c r="A61" s="9"/>
      <c r="B61" s="9" t="s">
        <v>105</v>
      </c>
      <c r="C61" s="9"/>
      <c r="D61" s="9"/>
      <c r="E61" s="9"/>
      <c r="F61" s="18" t="str">
        <f ca="1">IF(H61="","",H61/H5*100)</f>
        <v/>
      </c>
      <c r="G61" s="9" t="s">
        <v>17</v>
      </c>
      <c r="H61" s="19" t="str">
        <f ca="1">IF(SUM(COUNTIF(INDIRECT({"H5","F9:F13","D17:D26","F27:F28","F32:F33","F38:F41","F46:F48","F50:F56","F60","H65:H68"}),""))&gt;0,"",H59+H60)</f>
        <v/>
      </c>
      <c r="I61" s="9" t="s">
        <v>18</v>
      </c>
      <c r="J61" s="5"/>
      <c r="K61" s="12" t="str">
        <f ca="1">IF(SUM(COUNTIF(INDIRECT({"H5","F9:F13","D17:D26","F27:F28","F32:F33","F38:F41","F46:F48","F50:F56","F60","H65:H68"}),""))&gt;0,SUM(COUNTIF(INDIRECT({"H5","F9:F13","D17:D26","F27:F28","F32:F33","F38:F41","F46:F48","F50:F56","F60","H65:H68"}),"")) &amp;" Zelle(n) ohne Wert!","")</f>
        <v>34 Zelle(n) ohne Wert!</v>
      </c>
    </row>
    <row r="62" spans="1:11" x14ac:dyDescent="0.25">
      <c r="A62" s="8"/>
      <c r="B62" s="8" t="s">
        <v>106</v>
      </c>
      <c r="C62" s="8"/>
      <c r="D62" s="8"/>
      <c r="E62" s="8"/>
      <c r="F62" s="18" t="str">
        <f ca="1">IF(F61="","",F61-F5)</f>
        <v/>
      </c>
      <c r="G62" s="8" t="s">
        <v>17</v>
      </c>
      <c r="H62" s="8"/>
      <c r="I62" s="8"/>
      <c r="J62" s="5"/>
      <c r="K62" s="7"/>
    </row>
    <row r="63" spans="1:11" x14ac:dyDescent="0.25">
      <c r="A63" s="8"/>
      <c r="B63" s="8"/>
      <c r="C63" s="8"/>
      <c r="D63" s="8"/>
      <c r="E63" s="8"/>
      <c r="F63" s="8"/>
      <c r="G63" s="8"/>
      <c r="H63" s="8"/>
      <c r="I63" s="8"/>
      <c r="J63" s="5"/>
      <c r="K63" s="7"/>
    </row>
    <row r="64" spans="1:11" x14ac:dyDescent="0.25">
      <c r="A64" s="5"/>
      <c r="B64" s="9" t="s">
        <v>107</v>
      </c>
      <c r="C64" s="5"/>
      <c r="D64" s="9"/>
      <c r="E64" s="9"/>
      <c r="F64" s="5"/>
      <c r="G64" s="9"/>
      <c r="H64" s="14" t="s">
        <v>108</v>
      </c>
      <c r="I64" s="5"/>
      <c r="J64" s="5"/>
      <c r="K64" s="7"/>
    </row>
    <row r="65" spans="1:11" x14ac:dyDescent="0.25">
      <c r="A65" s="5"/>
      <c r="B65" s="8" t="s">
        <v>109</v>
      </c>
      <c r="C65" s="5"/>
      <c r="D65" s="8"/>
      <c r="E65" s="8"/>
      <c r="F65" s="5"/>
      <c r="G65" s="33"/>
      <c r="H65" s="34"/>
      <c r="I65" s="5"/>
      <c r="J65" s="5"/>
      <c r="K65" s="12" t="str">
        <f>IF(H65="","Bitte ausfüllen!","")</f>
        <v>Bitte ausfüllen!</v>
      </c>
    </row>
    <row r="66" spans="1:11" x14ac:dyDescent="0.25">
      <c r="A66" s="5"/>
      <c r="B66" s="8" t="s">
        <v>110</v>
      </c>
      <c r="C66" s="5"/>
      <c r="D66" s="8"/>
      <c r="E66" s="8"/>
      <c r="F66" s="5"/>
      <c r="G66" s="33"/>
      <c r="H66" s="34"/>
      <c r="I66" s="5"/>
      <c r="J66" s="5"/>
      <c r="K66" s="12" t="str">
        <f>IF(H66="","Bitte ausfüllen!","")</f>
        <v>Bitte ausfüllen!</v>
      </c>
    </row>
    <row r="67" spans="1:11" x14ac:dyDescent="0.25">
      <c r="A67" s="5"/>
      <c r="B67" s="8" t="s">
        <v>111</v>
      </c>
      <c r="C67" s="5"/>
      <c r="D67" s="8"/>
      <c r="E67" s="8"/>
      <c r="F67" s="5"/>
      <c r="G67" s="33"/>
      <c r="H67" s="34"/>
      <c r="I67" s="5"/>
      <c r="J67" s="5"/>
      <c r="K67" s="12" t="str">
        <f>IF(H67="","Bitte ausfüllen!","")</f>
        <v>Bitte ausfüllen!</v>
      </c>
    </row>
    <row r="68" spans="1:11" x14ac:dyDescent="0.25">
      <c r="A68" s="5"/>
      <c r="B68" s="8" t="s">
        <v>112</v>
      </c>
      <c r="C68" s="5"/>
      <c r="D68" s="8"/>
      <c r="E68" s="8"/>
      <c r="F68" s="5"/>
      <c r="G68" s="33"/>
      <c r="H68" s="34"/>
      <c r="I68" s="5"/>
      <c r="J68" s="5"/>
      <c r="K68" s="12" t="str">
        <f>IF(H68="","Bitte ausfüllen!","")</f>
        <v>Bitte ausfüllen!</v>
      </c>
    </row>
    <row r="69" spans="1:1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7"/>
    </row>
    <row r="70" spans="1:11" x14ac:dyDescent="0.25">
      <c r="A70" s="5"/>
      <c r="B70" s="5"/>
      <c r="C70" s="35"/>
      <c r="D70" s="36"/>
      <c r="E70" s="5"/>
      <c r="F70" s="5"/>
      <c r="G70" s="5"/>
      <c r="H70" s="5"/>
      <c r="I70" s="5"/>
      <c r="J70" s="5"/>
      <c r="K70" s="7"/>
    </row>
    <row r="71" spans="1:11" x14ac:dyDescent="0.25">
      <c r="A71" s="5"/>
      <c r="B71" s="5"/>
      <c r="C71" s="37"/>
      <c r="D71" s="7"/>
      <c r="E71" s="5"/>
      <c r="F71" s="5"/>
      <c r="G71" s="5"/>
      <c r="H71" s="5"/>
      <c r="I71" s="5"/>
      <c r="J71" s="5"/>
      <c r="K71" s="7"/>
    </row>
    <row r="72" spans="1:11" ht="21" x14ac:dyDescent="0.25">
      <c r="A72" s="89" t="s">
        <v>113</v>
      </c>
      <c r="B72" s="89"/>
      <c r="C72" s="89"/>
      <c r="D72" s="38" t="s">
        <v>114</v>
      </c>
      <c r="E72" s="5"/>
      <c r="F72" s="89" t="s">
        <v>115</v>
      </c>
      <c r="G72" s="89"/>
      <c r="H72" s="89"/>
      <c r="I72" s="9"/>
      <c r="J72" s="9"/>
      <c r="K72" s="9"/>
    </row>
    <row r="73" spans="1:11" x14ac:dyDescent="0.25">
      <c r="A73" s="88">
        <v>1</v>
      </c>
      <c r="B73" s="88"/>
      <c r="C73" s="39" t="s">
        <v>116</v>
      </c>
      <c r="D73" s="40">
        <v>8.15</v>
      </c>
      <c r="E73" s="7"/>
      <c r="F73" s="90" t="s">
        <v>117</v>
      </c>
      <c r="G73" s="90"/>
      <c r="H73" s="90"/>
      <c r="I73" s="7"/>
      <c r="J73" s="7"/>
      <c r="K73" s="7"/>
    </row>
    <row r="74" spans="1:11" x14ac:dyDescent="0.25">
      <c r="A74" s="88">
        <v>2</v>
      </c>
      <c r="B74" s="88"/>
      <c r="C74" s="39" t="s">
        <v>118</v>
      </c>
      <c r="D74" s="40">
        <v>9.3000000000000007</v>
      </c>
      <c r="E74" s="7"/>
      <c r="F74" s="7"/>
      <c r="G74" s="7"/>
      <c r="H74" s="7"/>
      <c r="I74" s="7"/>
      <c r="J74" s="7"/>
      <c r="K74" s="7"/>
    </row>
    <row r="75" spans="1:11" x14ac:dyDescent="0.25">
      <c r="A75" s="88">
        <v>3</v>
      </c>
      <c r="B75" s="88"/>
      <c r="C75" s="39" t="s">
        <v>119</v>
      </c>
      <c r="D75" s="40">
        <v>1.3</v>
      </c>
      <c r="E75" s="7"/>
      <c r="F75" s="7"/>
      <c r="G75" s="7"/>
      <c r="H75" s="7"/>
      <c r="I75" s="7"/>
      <c r="J75" s="7"/>
      <c r="K75" s="7"/>
    </row>
    <row r="76" spans="1:11" ht="21" x14ac:dyDescent="0.25">
      <c r="A76" s="88">
        <v>4</v>
      </c>
      <c r="B76" s="88"/>
      <c r="C76" s="39" t="s">
        <v>120</v>
      </c>
      <c r="D76" s="40">
        <v>1.2</v>
      </c>
      <c r="E76" s="7"/>
      <c r="F76" s="7"/>
      <c r="G76" s="7"/>
      <c r="H76" s="7"/>
      <c r="I76" s="7"/>
      <c r="J76" s="7"/>
      <c r="K76" s="7"/>
    </row>
    <row r="77" spans="1:11" x14ac:dyDescent="0.25">
      <c r="A77" s="88">
        <v>5</v>
      </c>
      <c r="B77" s="88"/>
      <c r="C77" s="39" t="s">
        <v>121</v>
      </c>
      <c r="D77" s="41"/>
      <c r="E77" s="7"/>
      <c r="F77" s="7"/>
      <c r="G77" s="7"/>
      <c r="H77" s="7"/>
      <c r="I77" s="7"/>
      <c r="J77" s="7"/>
      <c r="K77" s="7"/>
    </row>
    <row r="78" spans="1:11" ht="21" x14ac:dyDescent="0.25">
      <c r="A78" s="88">
        <v>6</v>
      </c>
      <c r="B78" s="88"/>
      <c r="C78" s="39" t="s">
        <v>122</v>
      </c>
      <c r="D78" s="41"/>
      <c r="E78" s="7"/>
      <c r="F78" s="7"/>
      <c r="G78" s="7"/>
      <c r="H78" s="7"/>
      <c r="I78" s="7"/>
      <c r="J78" s="7"/>
      <c r="K78" s="7"/>
    </row>
    <row r="79" spans="1:11" ht="21" x14ac:dyDescent="0.25">
      <c r="A79" s="88">
        <v>7</v>
      </c>
      <c r="B79" s="88"/>
      <c r="C79" s="39" t="s">
        <v>123</v>
      </c>
      <c r="D79" s="41"/>
      <c r="E79" s="7"/>
      <c r="F79" s="7"/>
      <c r="G79" s="7"/>
      <c r="H79" s="7"/>
      <c r="I79" s="7"/>
      <c r="J79" s="7"/>
      <c r="K79" s="7"/>
    </row>
  </sheetData>
  <sheetProtection algorithmName="SHA-512" hashValue="ER1bopm5efQP5ez1gNb4zW/OmXl232zc0vSkV9crfPlst9sNvsSaBzjrlG6zLJLeAvUCGZlVzgeLNutwSFPJPA==" saltValue="80vxq++/XrOaitaJhc1Ljg==" spinCount="100000" sheet="1" objects="1" scenarios="1"/>
  <protectedRanges>
    <protectedRange algorithmName="SHA-512" hashValue="5kJH+2GPl+4F+w+IbgQg0oL8A00H2CduAbJMS2dkWIyJRbrd45Yq+ZWW7d6x6cBaKu4JnNgRbfM3NcHdSzAfnA==" saltValue="CD9FvtRPzme4vO1qUfGHPw==" spinCount="100000" sqref="C2" name="Bereich1_2"/>
    <protectedRange algorithmName="SHA-512" hashValue="Eg5QKJXH1dForaauvtcxKbpVhpgkPF6m1TDbLp0A4qcQENXRsjxOEiMV7NjeRHtAXeGHPZl/Ugw/qz7dl7mAVw==" saltValue="SvI82urjUk6wwNn7R8UdHw==" spinCount="100000" sqref="I5:K68 G6:H64 A5:F8 A9:E15 F14:F15 A16:F16 E17:F26 D18 D20 D22 D24 D26 A17:C68 F42 F61:F62 F57 F34 F29 L1:L4 F2:K4 A1:J1 A3:E4 A2:B2 D2:E2" name="Bereich1"/>
  </protectedRanges>
  <mergeCells count="16">
    <mergeCell ref="B59:C59"/>
    <mergeCell ref="A3:I3"/>
    <mergeCell ref="B29:C29"/>
    <mergeCell ref="B34:C34"/>
    <mergeCell ref="B42:C42"/>
    <mergeCell ref="B57:C57"/>
    <mergeCell ref="F72:H72"/>
    <mergeCell ref="A73:B73"/>
    <mergeCell ref="F73:H73"/>
    <mergeCell ref="A74:B74"/>
    <mergeCell ref="A75:B75"/>
    <mergeCell ref="A76:B76"/>
    <mergeCell ref="A77:B77"/>
    <mergeCell ref="A78:B78"/>
    <mergeCell ref="A79:B79"/>
    <mergeCell ref="A72:C72"/>
  </mergeCells>
  <dataValidations disablePrompts="1" count="1">
    <dataValidation type="decimal" errorStyle="warning" allowBlank="1" showInputMessage="1" showErrorMessage="1" error="Bitte überprüfen Sie Ihre Eingaben." sqref="C25" xr:uid="{F6A61D83-B1CB-4F35-84AD-CCA00E7A7B99}">
      <formula1>8.5</formula1>
      <formula2>84</formula2>
    </dataValidation>
  </dataValidations>
  <hyperlinks>
    <hyperlink ref="F1" location="Inhaltsverzeichnis!A1" display="Zurück zum Inhaltsverzeichnis" xr:uid="{BE6B97DF-C935-4E89-811D-F86D44FC436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CFB69-563E-4DAF-9065-094102B760E3}">
  <sheetPr>
    <pageSetUpPr fitToPage="1"/>
  </sheetPr>
  <dimension ref="A1:I8"/>
  <sheetViews>
    <sheetView tabSelected="1" workbookViewId="0">
      <selection activeCell="H11" sqref="H11"/>
    </sheetView>
  </sheetViews>
  <sheetFormatPr baseColWidth="10" defaultRowHeight="15" x14ac:dyDescent="0.25"/>
  <cols>
    <col min="1" max="1" width="14.140625" customWidth="1"/>
    <col min="2" max="2" width="11.7109375" customWidth="1"/>
    <col min="3" max="3" width="65.28515625" customWidth="1"/>
    <col min="4" max="4" width="11.85546875" bestFit="1" customWidth="1"/>
    <col min="5" max="5" width="9" bestFit="1" customWidth="1"/>
    <col min="6" max="7" width="14.28515625" bestFit="1" customWidth="1"/>
    <col min="8" max="8" width="9.7109375" customWidth="1"/>
  </cols>
  <sheetData>
    <row r="1" spans="1:9" x14ac:dyDescent="0.25">
      <c r="A1" s="7" t="s">
        <v>167</v>
      </c>
      <c r="B1" s="7"/>
      <c r="C1" s="43" t="s">
        <v>13</v>
      </c>
      <c r="F1" s="5"/>
      <c r="G1" s="5"/>
      <c r="H1" s="5"/>
      <c r="I1" s="5"/>
    </row>
    <row r="2" spans="1:9" x14ac:dyDescent="0.25">
      <c r="A2" s="7" t="s">
        <v>14</v>
      </c>
      <c r="B2" s="1" t="str">
        <f>IF(Inhaltsverzeichnis!B2="", "",Inhaltsverzeichnis!B2)</f>
        <v/>
      </c>
      <c r="C2" s="42"/>
      <c r="D2" s="7"/>
      <c r="E2" s="7"/>
      <c r="F2" s="7"/>
      <c r="G2" s="7"/>
      <c r="H2" s="7"/>
      <c r="I2" s="7"/>
    </row>
    <row r="3" spans="1:9" x14ac:dyDescent="0.25">
      <c r="A3" s="7"/>
      <c r="B3" s="36"/>
      <c r="C3" s="42"/>
      <c r="D3" s="7"/>
      <c r="E3" s="7"/>
      <c r="F3" s="7"/>
      <c r="G3" s="7"/>
      <c r="H3" s="7"/>
      <c r="I3" s="7"/>
    </row>
    <row r="4" spans="1:9" ht="31.5" x14ac:dyDescent="0.25">
      <c r="A4" s="44" t="s">
        <v>124</v>
      </c>
      <c r="B4" s="45" t="s">
        <v>145</v>
      </c>
      <c r="C4" s="45" t="s">
        <v>147</v>
      </c>
      <c r="D4" s="45" t="s">
        <v>148</v>
      </c>
      <c r="E4" s="45" t="s">
        <v>126</v>
      </c>
      <c r="F4" s="45" t="s">
        <v>149</v>
      </c>
      <c r="G4" s="45" t="s">
        <v>146</v>
      </c>
      <c r="H4" s="45" t="s">
        <v>127</v>
      </c>
      <c r="I4" s="45" t="s">
        <v>128</v>
      </c>
    </row>
    <row r="5" spans="1:9" x14ac:dyDescent="0.25">
      <c r="A5" s="39" t="s">
        <v>135</v>
      </c>
      <c r="B5" s="46">
        <v>100</v>
      </c>
      <c r="C5" s="64" t="s">
        <v>185</v>
      </c>
      <c r="D5" s="66">
        <v>5</v>
      </c>
      <c r="E5" s="47">
        <f>VLOOKUP(D5,Reinigungstage!$A$10:$C$31,3,FALSE)</f>
        <v>49</v>
      </c>
      <c r="F5" s="48"/>
      <c r="G5" s="63">
        <f>(F5/60)*E5</f>
        <v>0</v>
      </c>
      <c r="H5" s="47" t="str">
        <f ca="1">'SVS Wirtlg.'!$H$61</f>
        <v/>
      </c>
      <c r="I5" s="47" t="e">
        <f ca="1">G5*H5</f>
        <v>#VALUE!</v>
      </c>
    </row>
    <row r="6" spans="1:9" x14ac:dyDescent="0.25">
      <c r="A6" s="80"/>
      <c r="B6" s="46">
        <v>260</v>
      </c>
      <c r="C6" s="64" t="s">
        <v>186</v>
      </c>
      <c r="D6" s="66">
        <v>5</v>
      </c>
      <c r="E6" s="47">
        <f>VLOOKUP(D6,Reinigungstage!$A$10:$C$31,2,FALSE)</f>
        <v>239</v>
      </c>
      <c r="F6" s="48"/>
      <c r="G6" s="63">
        <f t="shared" ref="G6" si="0">(F6/60)*E6</f>
        <v>0</v>
      </c>
      <c r="H6" s="47" t="str">
        <f ca="1">'SVS Wirtlg.'!$H$61</f>
        <v/>
      </c>
      <c r="I6" s="47" t="e">
        <f t="shared" ref="I6:I7" ca="1" si="1">G6*H6</f>
        <v>#VALUE!</v>
      </c>
    </row>
    <row r="7" spans="1:9" x14ac:dyDescent="0.25">
      <c r="A7" s="37"/>
      <c r="B7" s="46">
        <v>260</v>
      </c>
      <c r="C7" s="64" t="s">
        <v>187</v>
      </c>
      <c r="D7" s="66">
        <v>5</v>
      </c>
      <c r="E7" s="47">
        <f>VLOOKUP(D7,Reinigungstage!$A$10:$C$31,2,FALSE)</f>
        <v>239</v>
      </c>
      <c r="F7" s="48"/>
      <c r="G7" s="63">
        <f>(F7/60)*E7</f>
        <v>0</v>
      </c>
      <c r="H7" s="47" t="str">
        <f ca="1">'SVS Wirtlg.'!$H$61</f>
        <v/>
      </c>
      <c r="I7" s="47" t="e">
        <f t="shared" ca="1" si="1"/>
        <v>#VALUE!</v>
      </c>
    </row>
    <row r="8" spans="1:9" x14ac:dyDescent="0.25">
      <c r="A8" s="5"/>
      <c r="B8" s="5"/>
      <c r="C8" s="50"/>
      <c r="D8" s="5"/>
      <c r="E8" s="5"/>
      <c r="F8" s="5"/>
      <c r="G8" s="5"/>
      <c r="H8" s="5"/>
      <c r="I8" s="49" t="e">
        <f ca="1">SUM(I5:I7)</f>
        <v>#VALUE!</v>
      </c>
    </row>
  </sheetData>
  <sheetProtection algorithmName="SHA-512" hashValue="WFj0oy+7n56npMp10v8YZGuL4IoMiY2UiXD5KxILwXHOMIhC12E4h0AhdLE5cK2vJWzq9LTu86fv6DKinSQFiQ==" saltValue="FBKSj7ikdSLNMSf1ZrwLDA==" spinCount="100000" sheet="1" objects="1" scenarios="1"/>
  <protectedRanges>
    <protectedRange algorithmName="SHA-512" hashValue="c3KPMZKl8l9uAMdL8Dv3+qxw4RjjjYg5aAwQynlcK5BKc9bUSlmcEAlDFIwMBY/kKa/stV+9qvmV0SP6p6d5uQ==" saltValue="wgUKqAN6IduGxIELOVehrg==" spinCount="100000" sqref="G4:I8" name="Bereich2"/>
    <protectedRange algorithmName="SHA-512" hashValue="uDkEj1hKgfUGn3CSgYUEniEEt5o7+gUsGyIH54k69VH1Gn/ULqZ4mDn++48/SQfcViGf6EajTav2jwEkf8LlIQ==" saltValue="hm0lpB3mlhZfQKNc0UonEw==" spinCount="100000" sqref="A1:E7" name="Bereich1"/>
  </protectedRanges>
  <hyperlinks>
    <hyperlink ref="C1" location="'Inhaltsverzeichnis'!$A$1" display="Zurück zum Inhaltsverzeichnis" xr:uid="{1F8CDBD6-0685-41D2-B5F0-85960A8FF559}"/>
  </hyperlinks>
  <pageMargins left="0.7" right="0.7" top="0.78740157499999996" bottom="0.78740157499999996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8312E-390C-47C1-B82F-7154AD24EC71}">
  <sheetPr>
    <pageSetUpPr fitToPage="1"/>
  </sheetPr>
  <dimension ref="A1:I15"/>
  <sheetViews>
    <sheetView workbookViewId="0">
      <selection activeCell="I20" sqref="I20"/>
    </sheetView>
  </sheetViews>
  <sheetFormatPr baseColWidth="10" defaultRowHeight="15" x14ac:dyDescent="0.25"/>
  <cols>
    <col min="1" max="1" width="14.140625" customWidth="1"/>
    <col min="2" max="2" width="11.7109375" customWidth="1"/>
    <col min="3" max="3" width="65.28515625" customWidth="1"/>
    <col min="4" max="4" width="11.85546875" bestFit="1" customWidth="1"/>
    <col min="5" max="5" width="9" bestFit="1" customWidth="1"/>
    <col min="6" max="7" width="14.28515625" bestFit="1" customWidth="1"/>
    <col min="8" max="8" width="9.7109375" customWidth="1"/>
  </cols>
  <sheetData>
    <row r="1" spans="1:9" x14ac:dyDescent="0.25">
      <c r="A1" s="7" t="s">
        <v>189</v>
      </c>
      <c r="B1" s="7"/>
      <c r="E1" s="43" t="s">
        <v>13</v>
      </c>
      <c r="F1" s="5"/>
      <c r="G1" s="5"/>
      <c r="H1" s="5"/>
      <c r="I1" s="5"/>
    </row>
    <row r="2" spans="1:9" x14ac:dyDescent="0.25">
      <c r="A2" s="7" t="s">
        <v>14</v>
      </c>
      <c r="B2" s="1" t="str">
        <f>IF(Inhaltsverzeichnis!B2="", "",Inhaltsverzeichnis!B2)</f>
        <v/>
      </c>
      <c r="C2" s="42"/>
      <c r="D2" s="7"/>
      <c r="E2" s="7"/>
      <c r="F2" s="7"/>
      <c r="G2" s="7"/>
      <c r="H2" s="7"/>
      <c r="I2" s="7"/>
    </row>
    <row r="3" spans="1:9" x14ac:dyDescent="0.25">
      <c r="A3" s="7"/>
      <c r="B3" s="36"/>
      <c r="C3" s="42"/>
      <c r="D3" s="7"/>
      <c r="E3" s="7"/>
      <c r="F3" s="7"/>
      <c r="G3" s="7"/>
      <c r="H3" s="7"/>
      <c r="I3" s="7"/>
    </row>
    <row r="4" spans="1:9" ht="31.5" x14ac:dyDescent="0.25">
      <c r="A4" s="44" t="s">
        <v>124</v>
      </c>
      <c r="B4" s="45" t="s">
        <v>145</v>
      </c>
      <c r="C4" s="45" t="s">
        <v>147</v>
      </c>
      <c r="D4" s="45" t="s">
        <v>148</v>
      </c>
      <c r="E4" s="45" t="s">
        <v>126</v>
      </c>
      <c r="F4" s="45" t="s">
        <v>149</v>
      </c>
      <c r="G4" s="45" t="s">
        <v>146</v>
      </c>
      <c r="H4" s="45" t="s">
        <v>127</v>
      </c>
      <c r="I4" s="45" t="s">
        <v>128</v>
      </c>
    </row>
    <row r="5" spans="1:9" x14ac:dyDescent="0.25">
      <c r="A5" s="39" t="s">
        <v>135</v>
      </c>
      <c r="B5" s="46">
        <v>260</v>
      </c>
      <c r="C5" s="64" t="s">
        <v>176</v>
      </c>
      <c r="D5" s="66">
        <v>5</v>
      </c>
      <c r="E5" s="47">
        <f>VLOOKUP(D5,Reinigungstage!$A$10:$C$31,2,FALSE)</f>
        <v>239</v>
      </c>
      <c r="F5" s="48"/>
      <c r="G5" s="63">
        <f>(F5/60)*E5</f>
        <v>0</v>
      </c>
      <c r="H5" s="47" t="str">
        <f ca="1">'SVS Wirtlg.'!$H$61</f>
        <v/>
      </c>
      <c r="I5" s="47" t="e">
        <f ca="1">G5*H5</f>
        <v>#VALUE!</v>
      </c>
    </row>
    <row r="6" spans="1:9" x14ac:dyDescent="0.25">
      <c r="A6" s="37"/>
      <c r="B6" s="65"/>
      <c r="C6" s="64" t="s">
        <v>168</v>
      </c>
      <c r="D6" s="66">
        <v>1</v>
      </c>
      <c r="E6" s="47">
        <f>VLOOKUP(D6,Reinigungstage!$A$10:$C$31,2,FALSE)</f>
        <v>49.65</v>
      </c>
      <c r="F6" s="48"/>
      <c r="G6" s="63">
        <f t="shared" ref="G6:G8" si="0">(F6/60)*E6</f>
        <v>0</v>
      </c>
      <c r="H6" s="47" t="str">
        <f ca="1">'SVS Wirtlg.'!$H$61</f>
        <v/>
      </c>
      <c r="I6" s="47" t="e">
        <f ca="1">G6*H6</f>
        <v>#VALUE!</v>
      </c>
    </row>
    <row r="7" spans="1:9" x14ac:dyDescent="0.25">
      <c r="A7" s="94"/>
      <c r="B7" s="95"/>
      <c r="C7" s="64" t="s">
        <v>165</v>
      </c>
      <c r="D7" s="66">
        <v>1</v>
      </c>
      <c r="E7" s="47">
        <f>VLOOKUP(D7,Reinigungstage!$A$10:$C$31,2,FALSE)</f>
        <v>49.65</v>
      </c>
      <c r="F7" s="48"/>
      <c r="G7" s="63">
        <f t="shared" si="0"/>
        <v>0</v>
      </c>
      <c r="H7" s="47" t="str">
        <f ca="1">'SVS Wirtlg.'!$H$61</f>
        <v/>
      </c>
      <c r="I7" s="47" t="e">
        <f t="shared" ref="I7:I8" ca="1" si="1">G7*H7</f>
        <v>#VALUE!</v>
      </c>
    </row>
    <row r="8" spans="1:9" x14ac:dyDescent="0.25">
      <c r="A8" s="67"/>
      <c r="B8" s="67"/>
      <c r="C8" s="64" t="s">
        <v>166</v>
      </c>
      <c r="D8" s="66">
        <v>1</v>
      </c>
      <c r="E8" s="47">
        <f>VLOOKUP(D8,Reinigungstage!$A$10:$C$31,2,FALSE)</f>
        <v>49.65</v>
      </c>
      <c r="F8" s="48"/>
      <c r="G8" s="63">
        <f>(F8/60)*E8</f>
        <v>0</v>
      </c>
      <c r="H8" s="47" t="str">
        <f ca="1">'SVS Wirtlg.'!$H$61</f>
        <v/>
      </c>
      <c r="I8" s="47" t="e">
        <f t="shared" ca="1" si="1"/>
        <v>#VALUE!</v>
      </c>
    </row>
    <row r="9" spans="1:9" x14ac:dyDescent="0.25">
      <c r="A9" s="5"/>
      <c r="B9" s="5"/>
      <c r="C9" s="50"/>
      <c r="D9" s="5"/>
      <c r="E9" s="5"/>
      <c r="F9" s="5"/>
      <c r="G9" s="5"/>
      <c r="H9" s="5"/>
      <c r="I9" s="49" t="e">
        <f ca="1">SUM(I5:I5)</f>
        <v>#VALUE!</v>
      </c>
    </row>
    <row r="11" spans="1:9" x14ac:dyDescent="0.25">
      <c r="F11" s="77" t="s">
        <v>169</v>
      </c>
      <c r="G11" s="77" t="s">
        <v>170</v>
      </c>
    </row>
    <row r="12" spans="1:9" x14ac:dyDescent="0.25">
      <c r="F12" s="77" t="s">
        <v>171</v>
      </c>
      <c r="G12" s="77" t="s">
        <v>172</v>
      </c>
    </row>
    <row r="14" spans="1:9" x14ac:dyDescent="0.25">
      <c r="F14" s="78" t="s">
        <v>173</v>
      </c>
      <c r="G14" s="78"/>
      <c r="H14" s="79" t="s">
        <v>175</v>
      </c>
    </row>
    <row r="15" spans="1:9" x14ac:dyDescent="0.25">
      <c r="F15" s="78" t="s">
        <v>174</v>
      </c>
      <c r="G15" s="78"/>
      <c r="H15" s="79" t="s">
        <v>175</v>
      </c>
    </row>
  </sheetData>
  <sheetProtection algorithmName="SHA-512" hashValue="LzM7b4PfOXvUOtupnZHZpnHGOyBLEyYq3uLkcGj4S6/M9QtFE3H1hV9M3K3MtWHzw2JJfdiK88IwhH1EetX4ww==" saltValue="Hbuxm6PC8nLJD2L+YmL4iQ==" spinCount="100000" sheet="1" objects="1" scenarios="1"/>
  <protectedRanges>
    <protectedRange algorithmName="SHA-512" hashValue="MjusO/DeWELzcueH/3bkMbCcr9VdruHUm059VgNZyFYRlsJh7dfXOkbaZEGNG8V1a0Uyqv1a8MS/MXyEDcpPFA==" saltValue="G3wkwbd5ofehcDIo1Bqrxg==" spinCount="100000" sqref="C2:E2 A2 E1 H4:I9 A3:E8 A1:B1" name="Bereich1"/>
    <protectedRange algorithmName="SHA-512" hashValue="5kJH+2GPl+4F+w+IbgQg0oL8A00H2CduAbJMS2dkWIyJRbrd45Yq+ZWW7d6x6cBaKu4JnNgRbfM3NcHdSzAfnA==" saltValue="CD9FvtRPzme4vO1qUfGHPw==" spinCount="100000" sqref="B2" name="Bereich1_2"/>
  </protectedRanges>
  <mergeCells count="1">
    <mergeCell ref="A7:B7"/>
  </mergeCells>
  <hyperlinks>
    <hyperlink ref="E1" location="'Inhaltsverzeichnis'!$A$1" display="Zurück zum Inhaltsverzeichnis" xr:uid="{BA076354-C885-40DE-968C-E9EF0CBA75DE}"/>
  </hyperlinks>
  <pageMargins left="0.7" right="0.7" top="0.78740157499999996" bottom="0.78740157499999996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F44A-A07A-437A-AB6B-BAE2431ACC6F}">
  <dimension ref="A1:C32"/>
  <sheetViews>
    <sheetView workbookViewId="0">
      <selection activeCell="B2" sqref="B2"/>
    </sheetView>
  </sheetViews>
  <sheetFormatPr baseColWidth="10" defaultRowHeight="15" x14ac:dyDescent="0.25"/>
  <cols>
    <col min="1" max="1" width="32.7109375" bestFit="1" customWidth="1"/>
    <col min="2" max="2" width="12.42578125" customWidth="1"/>
  </cols>
  <sheetData>
    <row r="1" spans="1:3" x14ac:dyDescent="0.25">
      <c r="A1" s="7" t="s">
        <v>150</v>
      </c>
      <c r="B1" s="68" t="s">
        <v>13</v>
      </c>
      <c r="C1" s="42"/>
    </row>
    <row r="2" spans="1:3" x14ac:dyDescent="0.25">
      <c r="A2" s="7" t="s">
        <v>14</v>
      </c>
      <c r="B2" s="42"/>
      <c r="C2" s="42"/>
    </row>
    <row r="3" spans="1:3" x14ac:dyDescent="0.25">
      <c r="A3" s="7"/>
      <c r="B3" s="42"/>
      <c r="C3" s="42"/>
    </row>
    <row r="4" spans="1:3" x14ac:dyDescent="0.25">
      <c r="A4" s="44" t="s">
        <v>124</v>
      </c>
      <c r="B4" s="44" t="s">
        <v>135</v>
      </c>
      <c r="C4" s="44" t="s">
        <v>135</v>
      </c>
    </row>
    <row r="5" spans="1:3" x14ac:dyDescent="0.25">
      <c r="A5" s="44" t="s">
        <v>151</v>
      </c>
      <c r="B5" s="44" t="s">
        <v>136</v>
      </c>
      <c r="C5" s="44" t="s">
        <v>152</v>
      </c>
    </row>
    <row r="6" spans="1:3" ht="21" x14ac:dyDescent="0.25">
      <c r="A6" s="44" t="s">
        <v>125</v>
      </c>
      <c r="B6" s="45" t="s">
        <v>163</v>
      </c>
      <c r="C6" s="45" t="s">
        <v>164</v>
      </c>
    </row>
    <row r="7" spans="1:3" x14ac:dyDescent="0.25">
      <c r="A7" s="44" t="s">
        <v>153</v>
      </c>
      <c r="B7" s="62">
        <f>365-52-52-5-6-11</f>
        <v>239</v>
      </c>
      <c r="C7" s="62">
        <v>49</v>
      </c>
    </row>
    <row r="8" spans="1:3" x14ac:dyDescent="0.25">
      <c r="A8" s="69"/>
      <c r="B8" s="62"/>
      <c r="C8" s="62"/>
    </row>
    <row r="9" spans="1:3" ht="21" x14ac:dyDescent="0.25">
      <c r="A9" s="44" t="s">
        <v>143</v>
      </c>
      <c r="B9" s="45" t="s">
        <v>154</v>
      </c>
      <c r="C9" s="45" t="s">
        <v>154</v>
      </c>
    </row>
    <row r="10" spans="1:3" x14ac:dyDescent="0.25">
      <c r="A10" s="70">
        <v>12</v>
      </c>
      <c r="B10" s="71">
        <f t="shared" ref="B10:B17" si="0">ROUND($B$7/5*A10,2)</f>
        <v>573.6</v>
      </c>
      <c r="C10" s="71">
        <f t="shared" ref="C10:C17" si="1">ROUND($C$7/5*A10,2)</f>
        <v>117.6</v>
      </c>
    </row>
    <row r="11" spans="1:3" x14ac:dyDescent="0.25">
      <c r="A11" s="70">
        <v>10</v>
      </c>
      <c r="B11" s="71">
        <f t="shared" si="0"/>
        <v>478</v>
      </c>
      <c r="C11" s="71">
        <f t="shared" si="1"/>
        <v>98</v>
      </c>
    </row>
    <row r="12" spans="1:3" x14ac:dyDescent="0.25">
      <c r="A12" s="70">
        <v>7</v>
      </c>
      <c r="B12" s="71">
        <f t="shared" si="0"/>
        <v>334.6</v>
      </c>
      <c r="C12" s="71">
        <f t="shared" si="1"/>
        <v>68.599999999999994</v>
      </c>
    </row>
    <row r="13" spans="1:3" x14ac:dyDescent="0.25">
      <c r="A13" s="70">
        <v>6</v>
      </c>
      <c r="B13" s="71">
        <f t="shared" si="0"/>
        <v>286.8</v>
      </c>
      <c r="C13" s="71">
        <f t="shared" si="1"/>
        <v>58.8</v>
      </c>
    </row>
    <row r="14" spans="1:3" x14ac:dyDescent="0.25">
      <c r="A14" s="70">
        <v>5</v>
      </c>
      <c r="B14" s="73">
        <f t="shared" si="0"/>
        <v>239</v>
      </c>
      <c r="C14" s="73">
        <f t="shared" si="1"/>
        <v>49</v>
      </c>
    </row>
    <row r="15" spans="1:3" x14ac:dyDescent="0.25">
      <c r="A15" s="70">
        <v>4</v>
      </c>
      <c r="B15" s="71">
        <f t="shared" si="0"/>
        <v>191.2</v>
      </c>
      <c r="C15" s="71">
        <f t="shared" si="1"/>
        <v>39.200000000000003</v>
      </c>
    </row>
    <row r="16" spans="1:3" x14ac:dyDescent="0.25">
      <c r="A16" s="70">
        <v>3</v>
      </c>
      <c r="B16" s="74">
        <f t="shared" si="0"/>
        <v>143.4</v>
      </c>
      <c r="C16" s="71">
        <f t="shared" si="1"/>
        <v>29.4</v>
      </c>
    </row>
    <row r="17" spans="1:3" x14ac:dyDescent="0.25">
      <c r="A17" s="70">
        <v>2.5</v>
      </c>
      <c r="B17" s="73">
        <f t="shared" si="0"/>
        <v>119.5</v>
      </c>
      <c r="C17" s="71">
        <f t="shared" si="1"/>
        <v>24.5</v>
      </c>
    </row>
    <row r="18" spans="1:3" x14ac:dyDescent="0.25">
      <c r="A18" s="70">
        <v>2</v>
      </c>
      <c r="B18" s="71">
        <f t="shared" ref="B18" si="2">ROUND(B7*104.29/251,2)</f>
        <v>99.3</v>
      </c>
      <c r="C18" s="71">
        <f>ROUND(C7*104.29/251,2)</f>
        <v>20.36</v>
      </c>
    </row>
    <row r="19" spans="1:3" x14ac:dyDescent="0.25">
      <c r="A19" s="70">
        <v>1</v>
      </c>
      <c r="B19" s="73">
        <f t="shared" ref="B19" si="3">ROUND(B7*52.14/251,2)</f>
        <v>49.65</v>
      </c>
      <c r="C19" s="73">
        <f>ROUND(C7*52.14/251,2)</f>
        <v>10.18</v>
      </c>
    </row>
    <row r="20" spans="1:3" x14ac:dyDescent="0.25">
      <c r="A20" s="70">
        <v>0.5</v>
      </c>
      <c r="B20" s="71">
        <f t="shared" ref="B20" si="4">ROUND(B7*26.07/251,2)</f>
        <v>24.82</v>
      </c>
      <c r="C20" s="71">
        <f>ROUND(C7*26.07/251,2)</f>
        <v>5.09</v>
      </c>
    </row>
    <row r="21" spans="1:3" x14ac:dyDescent="0.25">
      <c r="A21" s="70" t="s">
        <v>155</v>
      </c>
      <c r="B21" s="75">
        <f t="shared" ref="B21" si="5">ROUND(11*2,2)</f>
        <v>22</v>
      </c>
      <c r="C21" s="75">
        <v>2</v>
      </c>
    </row>
    <row r="22" spans="1:3" x14ac:dyDescent="0.25">
      <c r="A22" s="70" t="s">
        <v>144</v>
      </c>
      <c r="B22" s="76">
        <f t="shared" ref="B22" si="6">ROUND(11*1,2)</f>
        <v>11</v>
      </c>
      <c r="C22" s="75">
        <v>1</v>
      </c>
    </row>
    <row r="23" spans="1:3" x14ac:dyDescent="0.25">
      <c r="A23" s="70" t="s">
        <v>156</v>
      </c>
      <c r="B23" s="71">
        <v>6</v>
      </c>
      <c r="C23" s="72"/>
    </row>
    <row r="24" spans="1:3" x14ac:dyDescent="0.25">
      <c r="A24" s="70" t="s">
        <v>157</v>
      </c>
      <c r="B24" s="71">
        <v>5</v>
      </c>
      <c r="C24" s="72"/>
    </row>
    <row r="25" spans="1:3" x14ac:dyDescent="0.25">
      <c r="A25" s="70" t="s">
        <v>158</v>
      </c>
      <c r="B25" s="71">
        <v>4</v>
      </c>
      <c r="C25" s="72"/>
    </row>
    <row r="26" spans="1:3" x14ac:dyDescent="0.25">
      <c r="A26" s="70" t="s">
        <v>159</v>
      </c>
      <c r="B26" s="71">
        <v>3</v>
      </c>
      <c r="C26" s="72"/>
    </row>
    <row r="27" spans="1:3" x14ac:dyDescent="0.25">
      <c r="A27" s="70" t="s">
        <v>160</v>
      </c>
      <c r="B27" s="71">
        <v>2</v>
      </c>
      <c r="C27" s="72"/>
    </row>
    <row r="28" spans="1:3" x14ac:dyDescent="0.25">
      <c r="A28" s="70" t="s">
        <v>129</v>
      </c>
      <c r="B28" s="71">
        <v>1</v>
      </c>
      <c r="C28" s="72"/>
    </row>
    <row r="29" spans="1:3" x14ac:dyDescent="0.25">
      <c r="A29" s="73" t="s">
        <v>161</v>
      </c>
      <c r="B29" s="71">
        <v>0.5</v>
      </c>
      <c r="C29" s="72"/>
    </row>
    <row r="30" spans="1:3" x14ac:dyDescent="0.25">
      <c r="A30" s="73">
        <v>0</v>
      </c>
      <c r="B30" s="73">
        <v>0</v>
      </c>
      <c r="C30" s="73">
        <v>0</v>
      </c>
    </row>
    <row r="31" spans="1:3" x14ac:dyDescent="0.25">
      <c r="A31" s="73" t="s">
        <v>162</v>
      </c>
      <c r="B31" s="73">
        <v>1</v>
      </c>
      <c r="C31" s="73">
        <v>1</v>
      </c>
    </row>
    <row r="32" spans="1:3" x14ac:dyDescent="0.25">
      <c r="A32" s="5"/>
      <c r="B32" s="42"/>
      <c r="C32" s="42"/>
    </row>
  </sheetData>
  <sheetProtection algorithmName="SHA-512" hashValue="WZuOhyYaj1iT7H+uFsRw9srYD7Fsmabd5H/WxRKxpayWXRzmOdq1872wuFGkX4BdBdokf3FmUQn/FCNpB/v1iA==" saltValue="f0SHDzMW317tE4/Nvf/wVg==" spinCount="100000" sheet="1" objects="1" scenarios="1"/>
  <dataValidations count="2">
    <dataValidation type="textLength" operator="equal" allowBlank="1" showInputMessage="1" showErrorMessage="1" prompt="Reinigung erfolgt 1 Mal monatlich." sqref="A22" xr:uid="{C990D5C4-C31D-4F90-B04D-EC9021001F20}">
      <formula1>2</formula1>
    </dataValidation>
    <dataValidation type="textLength" operator="equal" allowBlank="1" showInputMessage="1" showErrorMessage="1" prompt="Reinigung erfolgt 2 Mal monatlich." sqref="A21" xr:uid="{9F990436-5211-4BE9-BE8E-A5047A3BD33F}">
      <formula1>2</formula1>
    </dataValidation>
  </dataValidations>
  <hyperlinks>
    <hyperlink ref="B1" location="Inhaltsverzeichnis!A1" display="Zurück zum Inhaltsverzeichnis" xr:uid="{671028F4-A336-43BD-AF1F-1EA069AF47E1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Inhaltsverzeichnis</vt:lpstr>
      <vt:lpstr>Preisübersicht</vt:lpstr>
      <vt:lpstr>SVS Wirtlg.</vt:lpstr>
      <vt:lpstr>Kal Küche Hort GS Nossen</vt:lpstr>
      <vt:lpstr>Kal Wäsche Hort GS Nossen</vt:lpstr>
      <vt:lpstr>Reinigungstage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k.tonndorf@nossen.de</dc:creator>
  <cp:lastModifiedBy>k.tonndorf@nossen.de</cp:lastModifiedBy>
  <cp:lastPrinted>2024-03-25T13:47:48Z</cp:lastPrinted>
  <dcterms:created xsi:type="dcterms:W3CDTF">2024-03-14T09:55:21Z</dcterms:created>
  <dcterms:modified xsi:type="dcterms:W3CDTF">2024-03-28T07:23:55Z</dcterms:modified>
</cp:coreProperties>
</file>