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35_VgV_FÖS_Andromedaweg\4_Angebotsphase\4.1_Aufforderung-zur-Angebotsabgabe\P235-4_Angebotsaufforderung_Los4_HLS\"/>
    </mc:Choice>
  </mc:AlternateContent>
  <xr:revisionPtr revIDLastSave="0" documentId="13_ncr:1_{102ED86B-8182-49C2-94C9-418BBF262521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  <sheet name="Tabelle1" sheetId="2" r:id="rId2"/>
  </sheets>
  <definedNames>
    <definedName name="_xlnm.Print_Area" localSheetId="0">Honorardatenblatt!$A$1:$F$81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F65" i="1" s="1"/>
  <c r="D50" i="1"/>
  <c r="F50" i="1" s="1"/>
  <c r="D35" i="1"/>
  <c r="F35" i="1" s="1"/>
  <c r="D20" i="1"/>
  <c r="D64" i="1" l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D30" i="1"/>
  <c r="F30" i="1" s="1"/>
  <c r="D34" i="1"/>
  <c r="F34" i="1" s="1"/>
  <c r="D33" i="1"/>
  <c r="F33" i="1" s="1"/>
  <c r="D32" i="1"/>
  <c r="F32" i="1" s="1"/>
  <c r="D31" i="1"/>
  <c r="F31" i="1" s="1"/>
  <c r="D29" i="1"/>
  <c r="F29" i="1" s="1"/>
  <c r="D28" i="1"/>
  <c r="F28" i="1" s="1"/>
  <c r="D27" i="1"/>
  <c r="F27" i="1" s="1"/>
  <c r="F20" i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B4" i="2"/>
  <c r="A4" i="2"/>
  <c r="B3" i="2"/>
  <c r="A3" i="2"/>
  <c r="F66" i="1" l="1"/>
  <c r="D51" i="1"/>
  <c r="D66" i="1"/>
  <c r="F42" i="1"/>
  <c r="F51" i="1" s="1"/>
  <c r="F36" i="1"/>
  <c r="F37" i="1" s="1"/>
  <c r="D36" i="1"/>
  <c r="F21" i="1"/>
  <c r="F22" i="1" s="1"/>
  <c r="D21" i="1"/>
  <c r="F67" i="1" l="1"/>
  <c r="F68" i="1" s="1"/>
  <c r="F52" i="1"/>
  <c r="F53" i="1" s="1"/>
  <c r="F38" i="1"/>
  <c r="F23" i="1"/>
  <c r="F75" i="1" l="1"/>
  <c r="F76" i="1" l="1"/>
  <c r="F77" i="1" s="1"/>
  <c r="F78" i="1" s="1"/>
  <c r="F79" i="1" s="1"/>
</calcChain>
</file>

<file path=xl/sharedStrings.xml><?xml version="1.0" encoding="utf-8"?>
<sst xmlns="http://schemas.openxmlformats.org/spreadsheetml/2006/main" count="124" uniqueCount="70">
  <si>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</si>
  <si>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</si>
  <si>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</si>
  <si>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</si>
  <si>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</si>
  <si>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</si>
  <si>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</si>
  <si>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</si>
  <si>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</si>
  <si>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</si>
  <si>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</si>
  <si>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</si>
  <si>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</si>
  <si>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</si>
  <si>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C.1.</t>
  </si>
  <si>
    <t>C.2.</t>
  </si>
  <si>
    <t>A.</t>
  </si>
  <si>
    <t>B.</t>
  </si>
  <si>
    <t>Stundensatz für:</t>
  </si>
  <si>
    <t>Stundensätze gemäß Vertrag §7 (9)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</si>
  <si>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</si>
  <si>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</si>
  <si>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</si>
  <si>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</si>
  <si>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</si>
  <si>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 xml:space="preserve">Zusammenfassung </t>
  </si>
  <si>
    <t>Umbauzuschlag</t>
  </si>
  <si>
    <t>A.3.</t>
  </si>
  <si>
    <t>Technische Zeichner und sonstige Mitarbeiter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</si>
  <si>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</si>
  <si>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    
                                                </t>
    </r>
  </si>
  <si>
    <t>davon Leistungsphase 6   (  7 %)</t>
  </si>
  <si>
    <t>davon Leistungsphase 1   (  2 %)</t>
  </si>
  <si>
    <t>davon Leistungsphase 2   (  9 %)</t>
  </si>
  <si>
    <t>davon Leistungsphase 3   (17 %)</t>
  </si>
  <si>
    <t>davon Leistungsphase 4   (  2 %)</t>
  </si>
  <si>
    <t>davon Leistungsphase 5   (22 %)</t>
  </si>
  <si>
    <t>davon Leistungsphase 7   (  5 %)</t>
  </si>
  <si>
    <t>davon Leistungsphase 8   (35 %)</t>
  </si>
  <si>
    <t>davon Leistungsphase 4   (  0 %)</t>
  </si>
  <si>
    <t>den Mitarbeiter / Dipl.Ing.</t>
  </si>
  <si>
    <t>Planung der Technischen Ausrüstung der Anlagengruppen 1</t>
  </si>
  <si>
    <t>Planung der Technischen Ausrüstung der Anlagengruppen 2</t>
  </si>
  <si>
    <t>Planung der Technischen Ausrüstung der Anlagengruppen 3</t>
  </si>
  <si>
    <t>Planung der Technischen Ausrüstung der Anlagengruppen 8</t>
  </si>
  <si>
    <t xml:space="preserve">Summe Grundleistungen Planung TA der Anl.-Gr. 1 inkl. Umbauzuschlag         </t>
  </si>
  <si>
    <t xml:space="preserve">Summe Grundleistungen Planung TA der Anl.-Gr. 2 inkl. Umbauzuschlag         </t>
  </si>
  <si>
    <t xml:space="preserve">Summe Grundleistungen Planung TA der Anl.-Gr. 3 inkl. Umbauzuschlag         </t>
  </si>
  <si>
    <t xml:space="preserve">Summe Grundleistungen Planung TA der Anl.-Gr. 8 inkl. Umbauzuschlag         </t>
  </si>
  <si>
    <t>Honorar Grundleistungen</t>
  </si>
  <si>
    <t>davon Leistungsphase 9   (  1 %)</t>
  </si>
  <si>
    <t>Modernisierung und Erweiterungsneubau Förderschule, 
Andromedaweg 25, 04205 Leipzig
Honorarangebot Planung der Technischen Ausrüstung der Anlagengruppen 1-3 und 8</t>
  </si>
  <si>
    <t>Planung der Technischen Ausrüstung der Anlagengruppen 1-3 und 8</t>
  </si>
  <si>
    <t xml:space="preserve">Summe Grundleistungen Planung TA der Anl.-Gr. 8 LPH 1 - 9  (98 %)              </t>
  </si>
  <si>
    <t xml:space="preserve">Summe Grundleistungen Planung TA der Anl.-Gr. 3 LPH 1 - 9  (98 %)              </t>
  </si>
  <si>
    <t xml:space="preserve">Summe Grundleistungen Planung TA der Anl.-Gr. 2 LPH 1 - 9  (98 %)              </t>
  </si>
  <si>
    <t xml:space="preserve">Summe Grundleistungen Planung TA der Anl.-Gr. 1 LPH 1 - 9  (100 %)              </t>
  </si>
  <si>
    <t>B.1.</t>
  </si>
  <si>
    <t>B.2.</t>
  </si>
  <si>
    <t>B.3.</t>
  </si>
  <si>
    <t>C.</t>
  </si>
  <si>
    <t>C.3.</t>
  </si>
  <si>
    <t>C.4.</t>
  </si>
  <si>
    <t>C.5.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</si>
  <si>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76.241,74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376.092,44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</si>
  <si>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143.013,98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826.050,42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</si>
  <si>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52.754,84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233.865,55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</si>
  <si>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42.206,26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143.319,33 Euro netto, bei 100% Leistungsumfang für LP 1-9)</t>
    </r>
    <r>
      <rPr>
        <sz val="10"/>
        <rFont val="Arial"/>
        <family val="2"/>
      </rPr>
      <t xml:space="preserve">
</t>
    </r>
  </si>
  <si>
    <t>A.4.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</si>
  <si>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07.02.2024)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</si>
</sst>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164" fontId="0" fillId="0" borderId="0" xfId="0" applyNumberFormat="1"/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>
      <alignment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showRuler="0" zoomScaleNormal="100" workbookViewId="0">
      <selection activeCell="C4" sqref="C4:F4"/>
    </sheetView>
  </sheetViews>
  <sheetFormatPr baseColWidth="10" defaultColWidth="11.42578125" defaultRowHeight="12.75" x14ac:dyDescent="0.2"/>
  <cols>
    <col min="1" max="1" width="7" style="14" bestFit="1" customWidth="1"/>
    <col min="2" max="2" width="48" style="14" customWidth="1"/>
    <col min="3" max="3" width="33.42578125" style="14" customWidth="1"/>
    <col min="4" max="4" width="13.85546875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6384" width="11.42578125" style="14"/>
  </cols>
  <sheetData>
    <row r="1" spans="1:9" s="6" customFormat="1" ht="39.75" customHeight="1" x14ac:dyDescent="0.25">
      <c r="A1" s="93" t="s">
        <v>51</v>
      </c>
      <c r="B1" s="93"/>
      <c r="C1" s="93"/>
      <c r="D1" s="93"/>
      <c r="E1" s="92" t="s">
        <v>69</v>
      </c>
      <c r="F1" s="92"/>
    </row>
    <row r="2" spans="1:9" s="7" customFormat="1" ht="8.25" customHeight="1" x14ac:dyDescent="0.2">
      <c r="A2" s="93"/>
      <c r="B2" s="93"/>
      <c r="C2" s="93"/>
      <c r="D2" s="93"/>
      <c r="E2" s="39"/>
      <c r="F2" s="40"/>
    </row>
    <row r="3" spans="1:9" s="7" customFormat="1" ht="16.5" customHeight="1" thickBot="1" x14ac:dyDescent="0.25">
      <c r="A3" s="39"/>
      <c r="B3" s="39"/>
      <c r="C3" s="102" t="s">
        <v>29</v>
      </c>
      <c r="D3" s="102"/>
      <c r="E3" s="102"/>
      <c r="F3" s="102"/>
    </row>
    <row r="4" spans="1:9" s="8" customFormat="1" ht="41.25" customHeight="1" thickBot="1" x14ac:dyDescent="0.25">
      <c r="A4" s="94" t="s">
        <v>30</v>
      </c>
      <c r="B4" s="95"/>
      <c r="C4" s="99"/>
      <c r="D4" s="100"/>
      <c r="E4" s="100"/>
      <c r="F4" s="101"/>
    </row>
    <row r="5" spans="1:9" s="5" customFormat="1" ht="6" customHeight="1" thickBot="1" x14ac:dyDescent="0.25">
      <c r="A5" s="9"/>
      <c r="B5" s="10"/>
      <c r="C5" s="10"/>
      <c r="D5" s="10"/>
      <c r="E5" s="10"/>
      <c r="F5" s="41"/>
    </row>
    <row r="6" spans="1:9" s="5" customFormat="1" ht="13.5" thickBot="1" x14ac:dyDescent="0.25">
      <c r="A6" s="96" t="s">
        <v>3</v>
      </c>
      <c r="B6" s="97"/>
      <c r="C6" s="97"/>
      <c r="D6" s="97"/>
      <c r="E6" s="97"/>
      <c r="F6" s="98"/>
    </row>
    <row r="7" spans="1:9" s="5" customFormat="1" ht="6" customHeight="1" thickBot="1" x14ac:dyDescent="0.25">
      <c r="A7" s="42"/>
      <c r="B7" s="42"/>
      <c r="C7" s="42"/>
      <c r="D7" s="42"/>
      <c r="E7" s="42"/>
      <c r="F7" s="42"/>
    </row>
    <row r="8" spans="1:9" s="11" customFormat="1" ht="15" customHeight="1" x14ac:dyDescent="0.2">
      <c r="A8" s="29" t="s">
        <v>16</v>
      </c>
      <c r="B8" s="59" t="s">
        <v>52</v>
      </c>
      <c r="C8" s="60"/>
      <c r="D8" s="60"/>
      <c r="E8" s="60"/>
      <c r="F8" s="61"/>
      <c r="G8" s="4"/>
    </row>
    <row r="9" spans="1:9" s="22" customFormat="1" ht="15" customHeight="1" x14ac:dyDescent="0.2">
      <c r="A9" s="50" t="s">
        <v>12</v>
      </c>
      <c r="B9" s="51" t="s">
        <v>41</v>
      </c>
      <c r="C9" s="52"/>
      <c r="D9" s="52"/>
      <c r="E9" s="52"/>
      <c r="F9" s="66"/>
    </row>
    <row r="10" spans="1:9" s="22" customFormat="1" ht="21" customHeight="1" x14ac:dyDescent="0.2">
      <c r="A10" s="30" t="s">
        <v>9</v>
      </c>
      <c r="B10" s="85" t="s">
        <v>0</v>
      </c>
      <c r="C10" s="86"/>
      <c r="D10" s="48" t="s">
        <v>2</v>
      </c>
      <c r="E10" s="48" t="s">
        <v>5</v>
      </c>
      <c r="F10" s="49" t="s">
        <v>1</v>
      </c>
    </row>
    <row r="11" spans="1:9" s="12" customFormat="1" ht="38.25" customHeight="1" x14ac:dyDescent="0.2">
      <c r="A11" s="37"/>
      <c r="B11" s="90" t="s">
        <v>64</v>
      </c>
      <c r="C11" s="91"/>
      <c r="D11" s="3">
        <v>76241.740000000005</v>
      </c>
      <c r="E11" s="35" t="s">
        <v>20</v>
      </c>
      <c r="F11" s="15"/>
      <c r="I11" s="43"/>
    </row>
    <row r="12" spans="1:9" s="5" customFormat="1" ht="15" customHeight="1" x14ac:dyDescent="0.2">
      <c r="A12" s="25"/>
      <c r="B12" s="47" t="s">
        <v>32</v>
      </c>
      <c r="C12" s="46"/>
      <c r="D12" s="1">
        <f>ROUND(0.02*D11,2)</f>
        <v>1524.83</v>
      </c>
      <c r="E12" s="16"/>
      <c r="F12" s="15">
        <f>ROUND($D12*E12,2)</f>
        <v>0</v>
      </c>
    </row>
    <row r="13" spans="1:9" s="5" customFormat="1" ht="15" customHeight="1" x14ac:dyDescent="0.2">
      <c r="A13" s="25"/>
      <c r="B13" s="47" t="s">
        <v>33</v>
      </c>
      <c r="C13" s="46"/>
      <c r="D13" s="1">
        <f>ROUND(0.09*D11,2)</f>
        <v>6861.76</v>
      </c>
      <c r="E13" s="16"/>
      <c r="F13" s="15">
        <f t="shared" ref="F13:F20" si="0">ROUND($D13*E13,2)</f>
        <v>0</v>
      </c>
    </row>
    <row r="14" spans="1:9" s="5" customFormat="1" ht="15" customHeight="1" x14ac:dyDescent="0.2">
      <c r="A14" s="25"/>
      <c r="B14" s="47" t="s">
        <v>34</v>
      </c>
      <c r="C14" s="46"/>
      <c r="D14" s="1">
        <f>ROUND(0.17*D11,2)</f>
        <v>12961.1</v>
      </c>
      <c r="E14" s="16"/>
      <c r="F14" s="15">
        <f>ROUND($D14*E14,2)</f>
        <v>0</v>
      </c>
    </row>
    <row r="15" spans="1:9" s="5" customFormat="1" ht="15" customHeight="1" x14ac:dyDescent="0.2">
      <c r="A15" s="25"/>
      <c r="B15" s="47" t="s">
        <v>35</v>
      </c>
      <c r="C15" s="46"/>
      <c r="D15" s="1">
        <f>ROUND(0.02*D11,2)</f>
        <v>1524.83</v>
      </c>
      <c r="E15" s="16"/>
      <c r="F15" s="15">
        <f>ROUND($D15*E15,2)</f>
        <v>0</v>
      </c>
    </row>
    <row r="16" spans="1:9" s="5" customFormat="1" ht="15" customHeight="1" x14ac:dyDescent="0.2">
      <c r="A16" s="25"/>
      <c r="B16" s="47" t="s">
        <v>36</v>
      </c>
      <c r="C16" s="46"/>
      <c r="D16" s="1">
        <f>ROUND(0.22*D11,2)</f>
        <v>16773.18</v>
      </c>
      <c r="E16" s="16"/>
      <c r="F16" s="15">
        <f t="shared" si="0"/>
        <v>0</v>
      </c>
    </row>
    <row r="17" spans="1:9" s="5" customFormat="1" ht="15" customHeight="1" x14ac:dyDescent="0.2">
      <c r="A17" s="25"/>
      <c r="B17" s="47" t="s">
        <v>31</v>
      </c>
      <c r="C17" s="46"/>
      <c r="D17" s="1">
        <f>ROUND(0.07*D11,2)</f>
        <v>5336.92</v>
      </c>
      <c r="E17" s="16"/>
      <c r="F17" s="15">
        <f>ROUND($D17*E17,2)</f>
        <v>0</v>
      </c>
    </row>
    <row r="18" spans="1:9" s="5" customFormat="1" ht="15" customHeight="1" x14ac:dyDescent="0.2">
      <c r="A18" s="25"/>
      <c r="B18" s="47" t="s">
        <v>37</v>
      </c>
      <c r="C18" s="46"/>
      <c r="D18" s="1">
        <f>ROUND(0.05*D11,2)</f>
        <v>3812.09</v>
      </c>
      <c r="E18" s="16"/>
      <c r="F18" s="15">
        <f t="shared" si="0"/>
        <v>0</v>
      </c>
    </row>
    <row r="19" spans="1:9" s="5" customFormat="1" ht="15" customHeight="1" x14ac:dyDescent="0.2">
      <c r="A19" s="25"/>
      <c r="B19" s="47" t="s">
        <v>38</v>
      </c>
      <c r="C19" s="46"/>
      <c r="D19" s="1">
        <f>ROUND(0.35*D11,2)</f>
        <v>26684.61</v>
      </c>
      <c r="E19" s="16"/>
      <c r="F19" s="15">
        <f t="shared" si="0"/>
        <v>0</v>
      </c>
    </row>
    <row r="20" spans="1:9" s="5" customFormat="1" ht="15" customHeight="1" x14ac:dyDescent="0.2">
      <c r="A20" s="25"/>
      <c r="B20" s="47" t="s">
        <v>50</v>
      </c>
      <c r="C20" s="46"/>
      <c r="D20" s="1">
        <f>ROUND(0.01*D11,2)</f>
        <v>762.42</v>
      </c>
      <c r="E20" s="16"/>
      <c r="F20" s="15">
        <f t="shared" si="0"/>
        <v>0</v>
      </c>
    </row>
    <row r="21" spans="1:9" s="5" customFormat="1" ht="20.100000000000001" customHeight="1" x14ac:dyDescent="0.2">
      <c r="A21" s="25"/>
      <c r="B21" s="81" t="s">
        <v>56</v>
      </c>
      <c r="C21" s="82"/>
      <c r="D21" s="3">
        <f>SUM(D12:D20)</f>
        <v>76241.740000000005</v>
      </c>
      <c r="E21" s="13"/>
      <c r="F21" s="2">
        <f>SUM(F12:F20)</f>
        <v>0</v>
      </c>
    </row>
    <row r="22" spans="1:9" s="5" customFormat="1" ht="15" customHeight="1" x14ac:dyDescent="0.2">
      <c r="A22" s="25"/>
      <c r="B22" s="44" t="s">
        <v>26</v>
      </c>
      <c r="C22" s="83" t="s">
        <v>11</v>
      </c>
      <c r="D22" s="84"/>
      <c r="E22" s="45"/>
      <c r="F22" s="21">
        <f>ROUND(E22*F21,2)</f>
        <v>0</v>
      </c>
    </row>
    <row r="23" spans="1:9" s="5" customFormat="1" ht="20.100000000000001" customHeight="1" thickBot="1" x14ac:dyDescent="0.25">
      <c r="A23" s="28"/>
      <c r="B23" s="77" t="s">
        <v>45</v>
      </c>
      <c r="C23" s="78"/>
      <c r="D23" s="78"/>
      <c r="E23" s="58"/>
      <c r="F23" s="19">
        <f>SUM(F21:F22)</f>
        <v>0</v>
      </c>
    </row>
    <row r="24" spans="1:9" s="22" customFormat="1" ht="15" customHeight="1" x14ac:dyDescent="0.2">
      <c r="A24" s="50" t="s">
        <v>13</v>
      </c>
      <c r="B24" s="51" t="s">
        <v>42</v>
      </c>
      <c r="C24" s="52"/>
      <c r="D24" s="52"/>
      <c r="E24" s="52"/>
      <c r="F24" s="66"/>
    </row>
    <row r="25" spans="1:9" s="22" customFormat="1" ht="21" customHeight="1" x14ac:dyDescent="0.2">
      <c r="A25" s="30" t="s">
        <v>9</v>
      </c>
      <c r="B25" s="85" t="s">
        <v>0</v>
      </c>
      <c r="C25" s="86"/>
      <c r="D25" s="48" t="s">
        <v>2</v>
      </c>
      <c r="E25" s="48" t="s">
        <v>5</v>
      </c>
      <c r="F25" s="49" t="s">
        <v>1</v>
      </c>
    </row>
    <row r="26" spans="1:9" s="12" customFormat="1" ht="38.25" customHeight="1" x14ac:dyDescent="0.2">
      <c r="A26" s="37"/>
      <c r="B26" s="90" t="s">
        <v>65</v>
      </c>
      <c r="C26" s="91"/>
      <c r="D26" s="3">
        <v>143013.98000000001</v>
      </c>
      <c r="E26" s="35" t="s">
        <v>20</v>
      </c>
      <c r="F26" s="15"/>
      <c r="I26" s="43"/>
    </row>
    <row r="27" spans="1:9" s="5" customFormat="1" ht="15" customHeight="1" x14ac:dyDescent="0.2">
      <c r="A27" s="25"/>
      <c r="B27" s="47" t="s">
        <v>32</v>
      </c>
      <c r="C27" s="46"/>
      <c r="D27" s="1">
        <f>ROUND(0.02*D26,2)</f>
        <v>2860.28</v>
      </c>
      <c r="E27" s="16"/>
      <c r="F27" s="15">
        <f>ROUND($D27*E27,2)</f>
        <v>0</v>
      </c>
    </row>
    <row r="28" spans="1:9" s="5" customFormat="1" ht="15" customHeight="1" x14ac:dyDescent="0.2">
      <c r="A28" s="25"/>
      <c r="B28" s="47" t="s">
        <v>33</v>
      </c>
      <c r="C28" s="46"/>
      <c r="D28" s="1">
        <f>ROUND(0.09*D26,2)</f>
        <v>12871.26</v>
      </c>
      <c r="E28" s="16"/>
      <c r="F28" s="15">
        <f t="shared" ref="F28" si="1">ROUND($D28*E28,2)</f>
        <v>0</v>
      </c>
    </row>
    <row r="29" spans="1:9" s="5" customFormat="1" ht="15" customHeight="1" x14ac:dyDescent="0.2">
      <c r="A29" s="25"/>
      <c r="B29" s="47" t="s">
        <v>34</v>
      </c>
      <c r="C29" s="46"/>
      <c r="D29" s="1">
        <f>ROUND(0.17*D26,2)</f>
        <v>24312.38</v>
      </c>
      <c r="E29" s="16"/>
      <c r="F29" s="15">
        <f>ROUND($D29*E29,2)</f>
        <v>0</v>
      </c>
    </row>
    <row r="30" spans="1:9" s="5" customFormat="1" ht="15" customHeight="1" x14ac:dyDescent="0.2">
      <c r="A30" s="25"/>
      <c r="B30" s="47" t="s">
        <v>39</v>
      </c>
      <c r="C30" s="46"/>
      <c r="D30" s="1">
        <f>ROUND(0*D26,2)</f>
        <v>0</v>
      </c>
      <c r="E30" s="16"/>
      <c r="F30" s="15">
        <f>ROUND($D30*E30,2)</f>
        <v>0</v>
      </c>
    </row>
    <row r="31" spans="1:9" s="5" customFormat="1" ht="15" customHeight="1" x14ac:dyDescent="0.2">
      <c r="A31" s="25"/>
      <c r="B31" s="47" t="s">
        <v>36</v>
      </c>
      <c r="C31" s="46"/>
      <c r="D31" s="1">
        <f>ROUND(0.22*D26,2)</f>
        <v>31463.08</v>
      </c>
      <c r="E31" s="16"/>
      <c r="F31" s="15">
        <f t="shared" ref="F31" si="2">ROUND($D31*E31,2)</f>
        <v>0</v>
      </c>
    </row>
    <row r="32" spans="1:9" s="5" customFormat="1" ht="15" customHeight="1" x14ac:dyDescent="0.2">
      <c r="A32" s="25"/>
      <c r="B32" s="47" t="s">
        <v>31</v>
      </c>
      <c r="C32" s="46"/>
      <c r="D32" s="1">
        <f>ROUND(0.07*D26,2)</f>
        <v>10010.98</v>
      </c>
      <c r="E32" s="16"/>
      <c r="F32" s="15">
        <f>ROUND($D32*E32,2)</f>
        <v>0</v>
      </c>
    </row>
    <row r="33" spans="1:9" s="5" customFormat="1" ht="15" customHeight="1" x14ac:dyDescent="0.2">
      <c r="A33" s="25"/>
      <c r="B33" s="47" t="s">
        <v>37</v>
      </c>
      <c r="C33" s="46"/>
      <c r="D33" s="1">
        <f>ROUND(0.05*D26,2)</f>
        <v>7150.7</v>
      </c>
      <c r="E33" s="16"/>
      <c r="F33" s="15">
        <f t="shared" ref="F33:F35" si="3">ROUND($D33*E33,2)</f>
        <v>0</v>
      </c>
    </row>
    <row r="34" spans="1:9" s="5" customFormat="1" ht="15" customHeight="1" x14ac:dyDescent="0.2">
      <c r="A34" s="25"/>
      <c r="B34" s="47" t="s">
        <v>38</v>
      </c>
      <c r="C34" s="46"/>
      <c r="D34" s="1">
        <f>ROUND(0.35*D26,2)</f>
        <v>50054.89</v>
      </c>
      <c r="E34" s="16"/>
      <c r="F34" s="15">
        <f t="shared" si="3"/>
        <v>0</v>
      </c>
    </row>
    <row r="35" spans="1:9" s="5" customFormat="1" ht="15" customHeight="1" x14ac:dyDescent="0.2">
      <c r="A35" s="25"/>
      <c r="B35" s="47" t="s">
        <v>50</v>
      </c>
      <c r="C35" s="46"/>
      <c r="D35" s="1">
        <f>ROUND(0.01*D26,2)</f>
        <v>1430.14</v>
      </c>
      <c r="E35" s="16"/>
      <c r="F35" s="15">
        <f t="shared" si="3"/>
        <v>0</v>
      </c>
    </row>
    <row r="36" spans="1:9" s="5" customFormat="1" ht="20.100000000000001" customHeight="1" x14ac:dyDescent="0.2">
      <c r="A36" s="25"/>
      <c r="B36" s="81" t="s">
        <v>55</v>
      </c>
      <c r="C36" s="82"/>
      <c r="D36" s="3">
        <f>SUM(D27:D35)</f>
        <v>140153.71000000002</v>
      </c>
      <c r="E36" s="13"/>
      <c r="F36" s="2">
        <f>SUM(F27:F35)</f>
        <v>0</v>
      </c>
    </row>
    <row r="37" spans="1:9" s="5" customFormat="1" ht="15" customHeight="1" x14ac:dyDescent="0.2">
      <c r="A37" s="25"/>
      <c r="B37" s="44" t="s">
        <v>26</v>
      </c>
      <c r="C37" s="83" t="s">
        <v>11</v>
      </c>
      <c r="D37" s="84"/>
      <c r="E37" s="45"/>
      <c r="F37" s="21">
        <f>ROUND(E37*F36,2)</f>
        <v>0</v>
      </c>
    </row>
    <row r="38" spans="1:9" s="5" customFormat="1" ht="20.100000000000001" customHeight="1" thickBot="1" x14ac:dyDescent="0.25">
      <c r="A38" s="28"/>
      <c r="B38" s="77" t="s">
        <v>46</v>
      </c>
      <c r="C38" s="78"/>
      <c r="D38" s="78"/>
      <c r="E38" s="58"/>
      <c r="F38" s="19">
        <f>SUM(F36:F37)</f>
        <v>0</v>
      </c>
    </row>
    <row r="39" spans="1:9" s="22" customFormat="1" ht="15" customHeight="1" x14ac:dyDescent="0.2">
      <c r="A39" s="50" t="s">
        <v>27</v>
      </c>
      <c r="B39" s="51" t="s">
        <v>43</v>
      </c>
      <c r="C39" s="52"/>
      <c r="D39" s="52"/>
      <c r="E39" s="52"/>
      <c r="F39" s="66"/>
    </row>
    <row r="40" spans="1:9" s="22" customFormat="1" ht="21" customHeight="1" x14ac:dyDescent="0.2">
      <c r="A40" s="30" t="s">
        <v>9</v>
      </c>
      <c r="B40" s="85" t="s">
        <v>0</v>
      </c>
      <c r="C40" s="86"/>
      <c r="D40" s="48" t="s">
        <v>2</v>
      </c>
      <c r="E40" s="48" t="s">
        <v>5</v>
      </c>
      <c r="F40" s="49" t="s">
        <v>1</v>
      </c>
    </row>
    <row r="41" spans="1:9" s="12" customFormat="1" ht="38.25" customHeight="1" x14ac:dyDescent="0.2">
      <c r="A41" s="37"/>
      <c r="B41" s="90" t="s">
        <v>66</v>
      </c>
      <c r="C41" s="91"/>
      <c r="D41" s="3">
        <v>52754.84</v>
      </c>
      <c r="E41" s="35" t="s">
        <v>20</v>
      </c>
      <c r="F41" s="15"/>
      <c r="I41" s="43"/>
    </row>
    <row r="42" spans="1:9" s="5" customFormat="1" ht="15" customHeight="1" x14ac:dyDescent="0.2">
      <c r="A42" s="25"/>
      <c r="B42" s="47" t="s">
        <v>32</v>
      </c>
      <c r="C42" s="46"/>
      <c r="D42" s="1">
        <f>ROUND(0.02*D41,2)</f>
        <v>1055.0999999999999</v>
      </c>
      <c r="E42" s="16"/>
      <c r="F42" s="15">
        <f>ROUND($D42*E42,2)</f>
        <v>0</v>
      </c>
    </row>
    <row r="43" spans="1:9" s="5" customFormat="1" ht="15" customHeight="1" x14ac:dyDescent="0.2">
      <c r="A43" s="25"/>
      <c r="B43" s="47" t="s">
        <v>33</v>
      </c>
      <c r="C43" s="46"/>
      <c r="D43" s="1">
        <f>ROUND(0.09*D41,2)</f>
        <v>4747.9399999999996</v>
      </c>
      <c r="E43" s="16"/>
      <c r="F43" s="15">
        <f t="shared" ref="F43" si="4">ROUND($D43*E43,2)</f>
        <v>0</v>
      </c>
    </row>
    <row r="44" spans="1:9" s="5" customFormat="1" ht="15" customHeight="1" x14ac:dyDescent="0.2">
      <c r="A44" s="25"/>
      <c r="B44" s="47" t="s">
        <v>34</v>
      </c>
      <c r="C44" s="46"/>
      <c r="D44" s="1">
        <f>ROUND(0.17*D41,2)</f>
        <v>8968.32</v>
      </c>
      <c r="E44" s="16"/>
      <c r="F44" s="15">
        <f>ROUND($D44*E44,2)</f>
        <v>0</v>
      </c>
    </row>
    <row r="45" spans="1:9" s="5" customFormat="1" ht="15" customHeight="1" x14ac:dyDescent="0.2">
      <c r="A45" s="25"/>
      <c r="B45" s="47" t="s">
        <v>39</v>
      </c>
      <c r="C45" s="46"/>
      <c r="D45" s="1">
        <f>ROUND(0*D41,2)</f>
        <v>0</v>
      </c>
      <c r="E45" s="16"/>
      <c r="F45" s="15">
        <f>ROUND($D45*E45,2)</f>
        <v>0</v>
      </c>
    </row>
    <row r="46" spans="1:9" s="5" customFormat="1" ht="15" customHeight="1" x14ac:dyDescent="0.2">
      <c r="A46" s="25"/>
      <c r="B46" s="47" t="s">
        <v>36</v>
      </c>
      <c r="C46" s="46"/>
      <c r="D46" s="1">
        <f>ROUND(0.22*D41,2)</f>
        <v>11606.06</v>
      </c>
      <c r="E46" s="16"/>
      <c r="F46" s="15">
        <f t="shared" ref="F46" si="5">ROUND($D46*E46,2)</f>
        <v>0</v>
      </c>
    </row>
    <row r="47" spans="1:9" s="5" customFormat="1" ht="15" customHeight="1" x14ac:dyDescent="0.2">
      <c r="A47" s="25"/>
      <c r="B47" s="47" t="s">
        <v>31</v>
      </c>
      <c r="C47" s="46"/>
      <c r="D47" s="1">
        <f>ROUND(0.07*D41,2)</f>
        <v>3692.84</v>
      </c>
      <c r="E47" s="16"/>
      <c r="F47" s="15">
        <f>ROUND($D47*E47,2)</f>
        <v>0</v>
      </c>
    </row>
    <row r="48" spans="1:9" s="5" customFormat="1" ht="15" customHeight="1" x14ac:dyDescent="0.2">
      <c r="A48" s="25"/>
      <c r="B48" s="47" t="s">
        <v>37</v>
      </c>
      <c r="C48" s="46"/>
      <c r="D48" s="1">
        <f>ROUND(0.05*D41,2)</f>
        <v>2637.74</v>
      </c>
      <c r="E48" s="16"/>
      <c r="F48" s="15">
        <f t="shared" ref="F48:F50" si="6">ROUND($D48*E48,2)</f>
        <v>0</v>
      </c>
    </row>
    <row r="49" spans="1:9" s="5" customFormat="1" ht="15" customHeight="1" x14ac:dyDescent="0.2">
      <c r="A49" s="25"/>
      <c r="B49" s="47" t="s">
        <v>38</v>
      </c>
      <c r="C49" s="46"/>
      <c r="D49" s="1">
        <f>ROUND(0.35*D41,2)</f>
        <v>18464.189999999999</v>
      </c>
      <c r="E49" s="16"/>
      <c r="F49" s="15">
        <f t="shared" si="6"/>
        <v>0</v>
      </c>
    </row>
    <row r="50" spans="1:9" s="5" customFormat="1" ht="15" customHeight="1" x14ac:dyDescent="0.2">
      <c r="A50" s="25"/>
      <c r="B50" s="47" t="s">
        <v>50</v>
      </c>
      <c r="C50" s="46"/>
      <c r="D50" s="1">
        <f>ROUND(0.01*D41,2)</f>
        <v>527.54999999999995</v>
      </c>
      <c r="E50" s="16"/>
      <c r="F50" s="15">
        <f t="shared" si="6"/>
        <v>0</v>
      </c>
    </row>
    <row r="51" spans="1:9" s="5" customFormat="1" ht="20.100000000000001" customHeight="1" x14ac:dyDescent="0.2">
      <c r="A51" s="25"/>
      <c r="B51" s="81" t="s">
        <v>54</v>
      </c>
      <c r="C51" s="82"/>
      <c r="D51" s="3">
        <f>SUM(D42:D50)</f>
        <v>51699.740000000005</v>
      </c>
      <c r="E51" s="13"/>
      <c r="F51" s="2">
        <f>SUM(F42:F50)</f>
        <v>0</v>
      </c>
    </row>
    <row r="52" spans="1:9" s="5" customFormat="1" ht="15" customHeight="1" x14ac:dyDescent="0.2">
      <c r="A52" s="25"/>
      <c r="B52" s="44" t="s">
        <v>26</v>
      </c>
      <c r="C52" s="83" t="s">
        <v>11</v>
      </c>
      <c r="D52" s="84"/>
      <c r="E52" s="45"/>
      <c r="F52" s="21">
        <f>ROUND(E52*F51,2)</f>
        <v>0</v>
      </c>
    </row>
    <row r="53" spans="1:9" s="5" customFormat="1" ht="20.100000000000001" customHeight="1" thickBot="1" x14ac:dyDescent="0.25">
      <c r="A53" s="28"/>
      <c r="B53" s="77" t="s">
        <v>47</v>
      </c>
      <c r="C53" s="78"/>
      <c r="D53" s="78"/>
      <c r="E53" s="58"/>
      <c r="F53" s="19">
        <f>SUM(F51:F52)</f>
        <v>0</v>
      </c>
    </row>
    <row r="54" spans="1:9" s="22" customFormat="1" ht="15" customHeight="1" x14ac:dyDescent="0.2">
      <c r="A54" s="50" t="s">
        <v>68</v>
      </c>
      <c r="B54" s="51" t="s">
        <v>44</v>
      </c>
      <c r="C54" s="52"/>
      <c r="D54" s="52"/>
      <c r="E54" s="52"/>
      <c r="F54" s="66"/>
    </row>
    <row r="55" spans="1:9" s="22" customFormat="1" ht="21" customHeight="1" x14ac:dyDescent="0.2">
      <c r="A55" s="30" t="s">
        <v>9</v>
      </c>
      <c r="B55" s="85" t="s">
        <v>0</v>
      </c>
      <c r="C55" s="86"/>
      <c r="D55" s="48" t="s">
        <v>2</v>
      </c>
      <c r="E55" s="48" t="s">
        <v>5</v>
      </c>
      <c r="F55" s="49" t="s">
        <v>1</v>
      </c>
    </row>
    <row r="56" spans="1:9" s="12" customFormat="1" ht="38.25" customHeight="1" x14ac:dyDescent="0.2">
      <c r="A56" s="37"/>
      <c r="B56" s="90" t="s">
        <v>67</v>
      </c>
      <c r="C56" s="91"/>
      <c r="D56" s="3">
        <v>42206.26</v>
      </c>
      <c r="E56" s="35" t="s">
        <v>20</v>
      </c>
      <c r="F56" s="15"/>
      <c r="I56" s="43"/>
    </row>
    <row r="57" spans="1:9" s="5" customFormat="1" ht="15" customHeight="1" x14ac:dyDescent="0.2">
      <c r="A57" s="25"/>
      <c r="B57" s="47" t="s">
        <v>32</v>
      </c>
      <c r="C57" s="46"/>
      <c r="D57" s="1">
        <f>ROUND(0.02*D56,2)</f>
        <v>844.13</v>
      </c>
      <c r="E57" s="16"/>
      <c r="F57" s="15">
        <f>ROUND($D57*E57,2)</f>
        <v>0</v>
      </c>
    </row>
    <row r="58" spans="1:9" s="5" customFormat="1" ht="15" customHeight="1" x14ac:dyDescent="0.2">
      <c r="A58" s="25"/>
      <c r="B58" s="47" t="s">
        <v>33</v>
      </c>
      <c r="C58" s="46"/>
      <c r="D58" s="1">
        <f>ROUND(0.09*D56,2)</f>
        <v>3798.56</v>
      </c>
      <c r="E58" s="16"/>
      <c r="F58" s="15">
        <f t="shared" ref="F58" si="7">ROUND($D58*E58,2)</f>
        <v>0</v>
      </c>
    </row>
    <row r="59" spans="1:9" s="5" customFormat="1" ht="15" customHeight="1" x14ac:dyDescent="0.2">
      <c r="A59" s="25"/>
      <c r="B59" s="47" t="s">
        <v>34</v>
      </c>
      <c r="C59" s="46"/>
      <c r="D59" s="1">
        <f>ROUND(0.17*D56,2)</f>
        <v>7175.06</v>
      </c>
      <c r="E59" s="16"/>
      <c r="F59" s="15">
        <f>ROUND($D59*E59,2)</f>
        <v>0</v>
      </c>
    </row>
    <row r="60" spans="1:9" s="5" customFormat="1" ht="15" customHeight="1" x14ac:dyDescent="0.2">
      <c r="A60" s="25"/>
      <c r="B60" s="47" t="s">
        <v>39</v>
      </c>
      <c r="C60" s="46"/>
      <c r="D60" s="1">
        <f>ROUND(0*D56,2)</f>
        <v>0</v>
      </c>
      <c r="E60" s="16"/>
      <c r="F60" s="15">
        <f>ROUND($D60*E60,2)</f>
        <v>0</v>
      </c>
    </row>
    <row r="61" spans="1:9" s="5" customFormat="1" ht="15" customHeight="1" x14ac:dyDescent="0.2">
      <c r="A61" s="25"/>
      <c r="B61" s="47" t="s">
        <v>36</v>
      </c>
      <c r="C61" s="46"/>
      <c r="D61" s="1">
        <f>ROUND(0.22*D56,2)</f>
        <v>9285.3799999999992</v>
      </c>
      <c r="E61" s="16"/>
      <c r="F61" s="15">
        <f t="shared" ref="F61" si="8">ROUND($D61*E61,2)</f>
        <v>0</v>
      </c>
    </row>
    <row r="62" spans="1:9" s="5" customFormat="1" ht="15" customHeight="1" x14ac:dyDescent="0.2">
      <c r="A62" s="25"/>
      <c r="B62" s="47" t="s">
        <v>31</v>
      </c>
      <c r="C62" s="46"/>
      <c r="D62" s="1">
        <f>ROUND(0.07*D56,2)</f>
        <v>2954.44</v>
      </c>
      <c r="E62" s="16"/>
      <c r="F62" s="15">
        <f>ROUND($D62*E62,2)</f>
        <v>0</v>
      </c>
    </row>
    <row r="63" spans="1:9" s="5" customFormat="1" ht="15" customHeight="1" x14ac:dyDescent="0.2">
      <c r="A63" s="25"/>
      <c r="B63" s="47" t="s">
        <v>37</v>
      </c>
      <c r="C63" s="46"/>
      <c r="D63" s="1">
        <f>ROUND(0.05*D56,2)</f>
        <v>2110.31</v>
      </c>
      <c r="E63" s="16"/>
      <c r="F63" s="15">
        <f t="shared" ref="F63:F65" si="9">ROUND($D63*E63,2)</f>
        <v>0</v>
      </c>
    </row>
    <row r="64" spans="1:9" s="5" customFormat="1" ht="15" customHeight="1" x14ac:dyDescent="0.2">
      <c r="A64" s="25"/>
      <c r="B64" s="47" t="s">
        <v>38</v>
      </c>
      <c r="C64" s="46"/>
      <c r="D64" s="1">
        <f>ROUND(0.35*D56,2)</f>
        <v>14772.19</v>
      </c>
      <c r="E64" s="16"/>
      <c r="F64" s="15">
        <f t="shared" si="9"/>
        <v>0</v>
      </c>
    </row>
    <row r="65" spans="1:7" s="5" customFormat="1" ht="15" customHeight="1" x14ac:dyDescent="0.2">
      <c r="A65" s="25"/>
      <c r="B65" s="47" t="s">
        <v>50</v>
      </c>
      <c r="C65" s="46"/>
      <c r="D65" s="1">
        <f>ROUND(0.01*D56,2)</f>
        <v>422.06</v>
      </c>
      <c r="E65" s="16"/>
      <c r="F65" s="15">
        <f t="shared" si="9"/>
        <v>0</v>
      </c>
    </row>
    <row r="66" spans="1:7" s="5" customFormat="1" ht="20.100000000000001" customHeight="1" x14ac:dyDescent="0.2">
      <c r="A66" s="25"/>
      <c r="B66" s="81" t="s">
        <v>53</v>
      </c>
      <c r="C66" s="82"/>
      <c r="D66" s="3">
        <f>SUM(D57:D65)</f>
        <v>41362.129999999997</v>
      </c>
      <c r="E66" s="13"/>
      <c r="F66" s="2">
        <f>SUM(F57:F65)</f>
        <v>0</v>
      </c>
    </row>
    <row r="67" spans="1:7" s="5" customFormat="1" ht="15" customHeight="1" x14ac:dyDescent="0.2">
      <c r="A67" s="25"/>
      <c r="B67" s="44" t="s">
        <v>26</v>
      </c>
      <c r="C67" s="83" t="s">
        <v>11</v>
      </c>
      <c r="D67" s="84"/>
      <c r="E67" s="45"/>
      <c r="F67" s="21">
        <f>ROUND(E67*F66,2)</f>
        <v>0</v>
      </c>
    </row>
    <row r="68" spans="1:7" s="5" customFormat="1" ht="20.100000000000001" customHeight="1" thickBot="1" x14ac:dyDescent="0.25">
      <c r="A68" s="28"/>
      <c r="B68" s="77" t="s">
        <v>48</v>
      </c>
      <c r="C68" s="78"/>
      <c r="D68" s="78"/>
      <c r="E68" s="58"/>
      <c r="F68" s="19">
        <f>SUM(F66:F67)</f>
        <v>0</v>
      </c>
    </row>
    <row r="69" spans="1:7" s="11" customFormat="1" ht="15" customHeight="1" x14ac:dyDescent="0.2">
      <c r="A69" s="29" t="s">
        <v>17</v>
      </c>
      <c r="B69" s="59" t="s">
        <v>19</v>
      </c>
      <c r="C69" s="60"/>
      <c r="D69" s="60"/>
      <c r="E69" s="60"/>
      <c r="F69" s="61"/>
      <c r="G69" s="4"/>
    </row>
    <row r="70" spans="1:7" s="22" customFormat="1" ht="16.5" customHeight="1" x14ac:dyDescent="0.2">
      <c r="A70" s="30" t="s">
        <v>9</v>
      </c>
      <c r="B70" s="89" t="s">
        <v>18</v>
      </c>
      <c r="C70" s="87"/>
      <c r="D70" s="31"/>
      <c r="E70" s="87" t="s">
        <v>22</v>
      </c>
      <c r="F70" s="88"/>
    </row>
    <row r="71" spans="1:7" s="5" customFormat="1" ht="24.75" customHeight="1" x14ac:dyDescent="0.2">
      <c r="A71" s="32" t="s">
        <v>57</v>
      </c>
      <c r="B71" s="75" t="s">
        <v>21</v>
      </c>
      <c r="C71" s="76"/>
      <c r="D71" s="26"/>
      <c r="E71" s="79"/>
      <c r="F71" s="80"/>
    </row>
    <row r="72" spans="1:7" s="5" customFormat="1" ht="24.75" customHeight="1" x14ac:dyDescent="0.2">
      <c r="A72" s="32" t="s">
        <v>58</v>
      </c>
      <c r="B72" s="75" t="s">
        <v>40</v>
      </c>
      <c r="C72" s="76"/>
      <c r="D72" s="26"/>
      <c r="E72" s="79"/>
      <c r="F72" s="80"/>
    </row>
    <row r="73" spans="1:7" s="5" customFormat="1" ht="24.75" customHeight="1" thickBot="1" x14ac:dyDescent="0.25">
      <c r="A73" s="36" t="s">
        <v>59</v>
      </c>
      <c r="B73" s="70" t="s">
        <v>28</v>
      </c>
      <c r="C73" s="71"/>
      <c r="D73" s="72"/>
      <c r="E73" s="73"/>
      <c r="F73" s="74"/>
    </row>
    <row r="74" spans="1:7" s="11" customFormat="1" ht="15" customHeight="1" x14ac:dyDescent="0.2">
      <c r="A74" s="29" t="s">
        <v>60</v>
      </c>
      <c r="B74" s="59" t="s">
        <v>25</v>
      </c>
      <c r="C74" s="60"/>
      <c r="D74" s="60"/>
      <c r="E74" s="60"/>
      <c r="F74" s="61"/>
      <c r="G74" s="4"/>
    </row>
    <row r="75" spans="1:7" s="5" customFormat="1" ht="21" customHeight="1" x14ac:dyDescent="0.2">
      <c r="A75" s="38" t="s">
        <v>14</v>
      </c>
      <c r="B75" s="53" t="s">
        <v>49</v>
      </c>
      <c r="C75" s="53"/>
      <c r="D75" s="54"/>
      <c r="E75" s="55" t="s">
        <v>6</v>
      </c>
      <c r="F75" s="56">
        <f>F23+F38+F53+F68</f>
        <v>0</v>
      </c>
    </row>
    <row r="76" spans="1:7" s="5" customFormat="1" ht="21" customHeight="1" x14ac:dyDescent="0.2">
      <c r="A76" s="24" t="s">
        <v>15</v>
      </c>
      <c r="B76" s="26" t="s">
        <v>10</v>
      </c>
      <c r="C76" s="62" t="s">
        <v>11</v>
      </c>
      <c r="D76" s="27"/>
      <c r="E76" s="63"/>
      <c r="F76" s="21">
        <f>ROUND(D76*F75,2)</f>
        <v>0</v>
      </c>
    </row>
    <row r="77" spans="1:7" s="5" customFormat="1" ht="21" customHeight="1" x14ac:dyDescent="0.2">
      <c r="A77" s="32" t="s">
        <v>61</v>
      </c>
      <c r="B77" s="33" t="s">
        <v>8</v>
      </c>
      <c r="C77" s="33"/>
      <c r="D77" s="17"/>
      <c r="E77" s="13" t="s">
        <v>6</v>
      </c>
      <c r="F77" s="2">
        <f>F75+F76</f>
        <v>0</v>
      </c>
    </row>
    <row r="78" spans="1:7" s="5" customFormat="1" ht="21" customHeight="1" x14ac:dyDescent="0.2">
      <c r="A78" s="32" t="s">
        <v>62</v>
      </c>
      <c r="B78" s="33" t="s">
        <v>4</v>
      </c>
      <c r="C78" s="33"/>
      <c r="D78" s="64"/>
      <c r="E78" s="65">
        <v>0.19</v>
      </c>
      <c r="F78" s="20">
        <f>ROUND(E78*F77,2)</f>
        <v>0</v>
      </c>
    </row>
    <row r="79" spans="1:7" s="18" customFormat="1" ht="21" customHeight="1" thickBot="1" x14ac:dyDescent="0.25">
      <c r="A79" s="28" t="s">
        <v>63</v>
      </c>
      <c r="B79" s="33" t="s">
        <v>8</v>
      </c>
      <c r="C79" s="34"/>
      <c r="D79" s="34"/>
      <c r="E79" s="23" t="s">
        <v>7</v>
      </c>
      <c r="F79" s="19">
        <f>F77+F78</f>
        <v>0</v>
      </c>
    </row>
    <row r="80" spans="1:7" s="11" customFormat="1" ht="21" customHeight="1" x14ac:dyDescent="0.2">
      <c r="A80" s="29" t="s">
        <v>23</v>
      </c>
      <c r="B80" s="59" t="s">
        <v>24</v>
      </c>
      <c r="C80" s="60"/>
      <c r="D80" s="60"/>
      <c r="E80" s="60"/>
      <c r="F80" s="61"/>
      <c r="G80" s="4"/>
    </row>
    <row r="81" spans="1:6" s="12" customFormat="1" ht="176.25" customHeight="1" thickBot="1" x14ac:dyDescent="0.25">
      <c r="A81" s="67"/>
      <c r="B81" s="68"/>
      <c r="C81" s="68"/>
      <c r="D81" s="68"/>
      <c r="E81" s="68"/>
      <c r="F81" s="69"/>
    </row>
  </sheetData>
  <sheetProtection algorithmName="SHA-512" hashValue="gW04BCNCKRGlVXrexzkIbwpok0oH+f/hjqGekgohIQhSKE2XVpYZGlwcqVsDWQm8QduUnrGtMvbTKwSqRnnKaw==" saltValue="FPGIqUBw52d0mCHsI8MQ+Q==" spinCount="100000" sheet="1" selectLockedCells="1"/>
  <mergeCells count="35">
    <mergeCell ref="B25:C25"/>
    <mergeCell ref="B26:C26"/>
    <mergeCell ref="B10:C10"/>
    <mergeCell ref="B11:C11"/>
    <mergeCell ref="B21:C21"/>
    <mergeCell ref="C22:D22"/>
    <mergeCell ref="E1:F1"/>
    <mergeCell ref="A1:D2"/>
    <mergeCell ref="A4:B4"/>
    <mergeCell ref="A6:F6"/>
    <mergeCell ref="C4:F4"/>
    <mergeCell ref="C3:F3"/>
    <mergeCell ref="B66:C66"/>
    <mergeCell ref="C67:D67"/>
    <mergeCell ref="B68:D68"/>
    <mergeCell ref="C52:D52"/>
    <mergeCell ref="B53:D53"/>
    <mergeCell ref="B55:C55"/>
    <mergeCell ref="B56:C56"/>
    <mergeCell ref="A81:F81"/>
    <mergeCell ref="B73:D73"/>
    <mergeCell ref="E73:F73"/>
    <mergeCell ref="B71:C71"/>
    <mergeCell ref="B23:D23"/>
    <mergeCell ref="E71:F71"/>
    <mergeCell ref="B72:C72"/>
    <mergeCell ref="E72:F72"/>
    <mergeCell ref="B36:C36"/>
    <mergeCell ref="C37:D37"/>
    <mergeCell ref="B38:D38"/>
    <mergeCell ref="B40:C40"/>
    <mergeCell ref="E70:F70"/>
    <mergeCell ref="B70:C70"/>
    <mergeCell ref="B41:C41"/>
    <mergeCell ref="B51:C51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A319-5BDA-45ED-B13A-C5C75699033D}">
  <dimension ref="A2:B4"/>
  <sheetViews>
    <sheetView workbookViewId="0">
      <selection activeCell="A5" sqref="A5"/>
    </sheetView>
  </sheetViews>
  <sheetFormatPr baseColWidth="10" defaultColWidth="11.42578125" defaultRowHeight="12.75" x14ac:dyDescent="0.2"/>
  <cols>
    <col min="1" max="2" width="13.28515625" style="57" bestFit="1" customWidth="1"/>
    <col min="3" max="16384" width="11.42578125" style="57"/>
  </cols>
  <sheetData>
    <row r="2" spans="1:2" x14ac:dyDescent="0.2">
      <c r="A2" s="57">
        <v>3218016.25</v>
      </c>
      <c r="B2" s="57">
        <v>1706775</v>
      </c>
    </row>
    <row r="3" spans="1:2" x14ac:dyDescent="0.2">
      <c r="A3" s="57">
        <f>A2/1.19</f>
        <v>2704215.3361344538</v>
      </c>
      <c r="B3" s="57">
        <f>B2/1.19</f>
        <v>1434264.705882353</v>
      </c>
    </row>
    <row r="4" spans="1:2" x14ac:dyDescent="0.2">
      <c r="A4" s="57">
        <f>0.19*A3</f>
        <v>513800.91386554623</v>
      </c>
      <c r="B4" s="57">
        <f>0.19*B3</f>
        <v>272510.29411764705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Honorardatenblatt</vt:lpstr>
      <vt:lpstr>Tabelle1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Bastian Heinlin</cp:lastModifiedBy>
  <cp:lastPrinted>2024-02-06T07:57:17Z</cp:lastPrinted>
  <dcterms:created xsi:type="dcterms:W3CDTF">2011-08-17T11:10:42Z</dcterms:created>
  <dcterms:modified xsi:type="dcterms:W3CDTF">2024-02-07T10:26:33Z</dcterms:modified>
</cp:coreProperties>
</file>