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233_VgV_Gym_Friesenstrasse\4_Angebotsphase\4.1_Aufforderung-zur-Angebotsabgabe\P233-5_TWP\"/>
    </mc:Choice>
  </mc:AlternateContent>
  <xr:revisionPtr revIDLastSave="0" documentId="13_ncr:1_{D750A4D8-5F82-409D-83D9-EBB163D5C606}" xr6:coauthVersionLast="47" xr6:coauthVersionMax="47" xr10:uidLastSave="{00000000-0000-0000-0000-000000000000}"/>
  <bookViews>
    <workbookView xWindow="-120" yWindow="-120" windowWidth="29040" windowHeight="15990" tabRatio="296" xr2:uid="{00000000-000D-0000-FFFF-FFFF00000000}"/>
  </bookViews>
  <sheets>
    <sheet name="Honorardatenblatt" sheetId="1" r:id="rId1"/>
    <sheet name="Tabelle1" sheetId="2" r:id="rId2"/>
  </sheets>
  <definedNames>
    <definedName name="_xlnm.Print_Area" localSheetId="0">Honorardatenblatt!$A$1:$F$57</definedName>
    <definedName name="_xlnm.Print_Titles" localSheetId="0">Honorardatenblatt!$1:$7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  <c r="F29" i="1" s="1"/>
  <c r="D28" i="1"/>
  <c r="F28" i="1" s="1"/>
  <c r="D27" i="1"/>
  <c r="F27" i="1" s="1"/>
  <c r="D26" i="1"/>
  <c r="F26" i="1" s="1"/>
  <c r="D25" i="1"/>
  <c r="F25" i="1" s="1"/>
  <c r="D24" i="1"/>
  <c r="F24" i="1" s="1"/>
  <c r="D17" i="1"/>
  <c r="F17" i="1" s="1"/>
  <c r="D16" i="1"/>
  <c r="F16" i="1" s="1"/>
  <c r="D15" i="1"/>
  <c r="F15" i="1" s="1"/>
  <c r="D14" i="1"/>
  <c r="F14" i="1" s="1"/>
  <c r="D13" i="1"/>
  <c r="F13" i="1" s="1"/>
  <c r="D12" i="1"/>
  <c r="F12" i="1" s="1"/>
  <c r="E41" i="1" l="1"/>
  <c r="E44" i="1"/>
  <c r="B4" i="2"/>
  <c r="A4" i="2"/>
  <c r="B3" i="2"/>
  <c r="A3" i="2"/>
  <c r="F30" i="1" l="1"/>
  <c r="F31" i="1" s="1"/>
  <c r="F32" i="1" s="1"/>
  <c r="D30" i="1"/>
  <c r="F18" i="1" l="1"/>
  <c r="F19" i="1" s="1"/>
  <c r="D18" i="1"/>
  <c r="F20" i="1" l="1"/>
  <c r="F51" i="1" l="1"/>
  <c r="F52" i="1" s="1"/>
  <c r="F53" i="1" s="1"/>
  <c r="F54" i="1" s="1"/>
  <c r="F55" i="1" s="1"/>
</calcChain>
</file>

<file path=xl/sharedStrings.xml><?xml version="1.0" encoding="utf-8"?>
<sst xmlns="http://schemas.openxmlformats.org/spreadsheetml/2006/main" count="90" uniqueCount="71">
  <si>
    <t>Leistungsbild</t>
  </si>
  <si>
    <t>Honorarsumme</t>
  </si>
  <si>
    <t>Basis-Honorar</t>
  </si>
  <si>
    <t>Achtung:   Die hellblau hinterlegten Felder sind zwingend auszufüllen!</t>
  </si>
  <si>
    <t>Umsatzsteuer</t>
  </si>
  <si>
    <t>Faktor</t>
  </si>
  <si>
    <t>Netto</t>
  </si>
  <si>
    <t>Brutto</t>
  </si>
  <si>
    <t xml:space="preserve">Gesamthonorar inkl. Nebenkosten </t>
  </si>
  <si>
    <t>lfd. Nr.</t>
  </si>
  <si>
    <t>Nebenkosten</t>
  </si>
  <si>
    <t>Angabe Prozentwert:</t>
  </si>
  <si>
    <t>A.1.</t>
  </si>
  <si>
    <t>A.2.</t>
  </si>
  <si>
    <t>B.1.</t>
  </si>
  <si>
    <t>B.2.</t>
  </si>
  <si>
    <t>C.1.</t>
  </si>
  <si>
    <t>C.2.</t>
  </si>
  <si>
    <t>A.</t>
  </si>
  <si>
    <t>B.</t>
  </si>
  <si>
    <t>C.</t>
  </si>
  <si>
    <t>Stundensatz für:</t>
  </si>
  <si>
    <t>B.3.</t>
  </si>
  <si>
    <t>Stundensätze gemäß Vertrag §7 (9)</t>
  </si>
  <si>
    <t>C.3.</t>
  </si>
  <si>
    <t>C.4.</t>
  </si>
  <si>
    <t>C.5.</t>
  </si>
  <si>
    <t>Zu- oder Abschläge auf Basishonorar</t>
  </si>
  <si>
    <t xml:space="preserve">den Auftragnehmer (Geschäftsführung / Gesamtprojektleitung) </t>
  </si>
  <si>
    <t>Stundensatz in Euro netto:</t>
  </si>
  <si>
    <t>D.</t>
  </si>
  <si>
    <t>Anmerkungen / Unterschrift Angebot</t>
  </si>
  <si>
    <t>Summe Honorare weitere Leistungen:</t>
  </si>
  <si>
    <t>davon Leistungsphase 3   (15 %)</t>
  </si>
  <si>
    <t xml:space="preserve">Zusammenfassung </t>
  </si>
  <si>
    <t>Umbauzuschlag</t>
  </si>
  <si>
    <t xml:space="preserve">Summe Grundleistungen Gebäudeteil A inkl. Umbauzuschlag         </t>
  </si>
  <si>
    <t>A.3.</t>
  </si>
  <si>
    <t>A.4.</t>
  </si>
  <si>
    <t>Summe Honorare Besondere Leistungen:</t>
  </si>
  <si>
    <t>Gesamthonorar ohne Nebenkosten (A.1.-A.4.)</t>
  </si>
  <si>
    <t>Pauschalfestpreis:</t>
  </si>
  <si>
    <t>Technische Zeichner und sonstige Mitarbeiter</t>
  </si>
  <si>
    <t xml:space="preserve">Summe Grundleistungen Gebäudeteil B inkl. Umbauzuschlag         </t>
  </si>
  <si>
    <t>Honorarerstangebot des Büros  (Angabe Name+Adresse):</t>
  </si>
  <si>
    <r>
      <rPr>
        <u/>
        <sz val="10"/>
        <rFont val="Arial"/>
        <family val="2"/>
      </rPr>
      <t>Grundlagen Honorarerstangebot:</t>
    </r>
    <r>
      <rPr>
        <sz val="10"/>
        <rFont val="Arial"/>
        <family val="2"/>
      </rPr>
      <t xml:space="preserve"> 
siehe Vertragsentwurf und Projektbeschreibung des AG, evtl. Bieterinformationen        
                                                </t>
    </r>
  </si>
  <si>
    <t>Zuarbeit jährliche Berichterstattung bezüglich Cross-Border-Leasing ehemaliges Krankenhaus bis zum Projektende - Digitale Zusammenstellung aktueller Planstand in Abstimmung mit dem AG (Grundrisse, Schnitt, Ansicht, stichpunktartige Beschreibung, Fotos oder Visualisierung). Zeitaufwand bis zu 10 Stunden.</t>
  </si>
  <si>
    <t>Modernisierung und Umbau ehem. Krankenhaus zum 3-zügigen Gymnasium sowie Sanierung Sporthalle, Friesenstr. 6/8 in Leipzig 
Honorarangebot Tragwerksplanung</t>
  </si>
  <si>
    <r>
      <t>Honorardatenblatt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(Stand 18.01.2024)</t>
    </r>
  </si>
  <si>
    <t>davon Leistungsphase 1   (  3 %)</t>
  </si>
  <si>
    <t>davon Leistungsphase 2   (10 %)</t>
  </si>
  <si>
    <t>davon Leistungsphase 4   (30 %)</t>
  </si>
  <si>
    <t>davon Leistungsphase 5   (40 %)</t>
  </si>
  <si>
    <t>davon Leistungsphase 6   (  2 %)</t>
  </si>
  <si>
    <t xml:space="preserve">Summe Grundleistungen Gebäudeteil A LPH 1 - 6  (100 %)              </t>
  </si>
  <si>
    <t>Tragwerksplanung</t>
  </si>
  <si>
    <t>Tragwerksplanung Gebäudeteil A Schulgebäude (Komplexmodernisierung und Umbau Bestandsgebäude)</t>
  </si>
  <si>
    <t>Tragwerksplanung Gebäudeteil B Sporthalle (Sanierung Bestandsgebäude)</t>
  </si>
  <si>
    <t xml:space="preserve">Summe Grundleistungen  Gebäudeteil A LPH 1 - 9  (100 %)              </t>
  </si>
  <si>
    <t xml:space="preserve">Honorar Besondere Leistungen Tragwerksplanung gemäß Vertrag § 3 (2.3): </t>
  </si>
  <si>
    <t>LP 2 - Aufstellen von Vergleichsberechnungen für mehrere Lösungsmöglichkeiten
unter verschiedenen Objektbedingungen</t>
  </si>
  <si>
    <t>LP 2 - Aufstellen eines Lastenplanes, zum Beispiel als Grundlage für die Baugrundbeurteilung und Gründungsberatung</t>
  </si>
  <si>
    <t>LP 4 - Nachweise zum konstruktiven Brandschutz, soweit erforderlich unter Berücksichtigung der Temperatur (Heißbemessung)</t>
  </si>
  <si>
    <t>LP 8 - Mitwirken bei der Überwachung der Ausführung der Tragwerkseingriffe bei Umbauten und Modernisierungen</t>
  </si>
  <si>
    <t>LP 8 - Kontrolle der Betonherstellung und -verarbeitung auf der Baustelle in besonderen Fällen sowie Auswertung der Güteprüfungen</t>
  </si>
  <si>
    <t>LP 8 - Ingenieurtechnische Kontrolle der Baubehelfe, zum Beispiel Arbeits- und Lehrgerüste, Kranbahnen, Baugrubensicherungen</t>
  </si>
  <si>
    <t>LP 8 - Ingenieurtechnische Kontrolle der Ausführung des Tragwerks auf Übereinstimmung mit den geprüften statischen Unterlagen</t>
  </si>
  <si>
    <t>den Mitarbeiter / Dipl.Ing.</t>
  </si>
  <si>
    <r>
      <t xml:space="preserve">Honorar Grundleistungen 
</t>
    </r>
    <r>
      <rPr>
        <sz val="10"/>
        <rFont val="Arial"/>
        <family val="2"/>
      </rPr>
      <t>Angabe Faktor für Zu- oder Abschlag auf Basishonorar in Höhe von 62.104,16 Euro netto</t>
    </r>
    <r>
      <rPr>
        <b/>
        <sz val="10"/>
        <rFont val="Arial"/>
        <family val="2"/>
      </rPr>
      <t xml:space="preserve"> </t>
    </r>
    <r>
      <rPr>
        <sz val="8"/>
        <rFont val="Arial"/>
        <family val="2"/>
      </rPr>
      <t>(Basissatz, HZ III, anrechenb. Kosten: 761.280,92 Euro netto, bei 100% Leistungsumfang für LP 1-9)</t>
    </r>
    <r>
      <rPr>
        <sz val="10"/>
        <rFont val="Arial"/>
        <family val="2"/>
      </rPr>
      <t xml:space="preserve">
</t>
    </r>
  </si>
  <si>
    <r>
      <t xml:space="preserve">Honorar Grundleistungen 
</t>
    </r>
    <r>
      <rPr>
        <sz val="10"/>
        <rFont val="Arial"/>
        <family val="2"/>
      </rPr>
      <t>Angabe Faktor für Zu- oder Abschlag auf Basishonorar in Höhe von 354.025,71 Euro netto</t>
    </r>
    <r>
      <rPr>
        <b/>
        <sz val="10"/>
        <rFont val="Arial"/>
        <family val="2"/>
      </rPr>
      <t xml:space="preserve"> </t>
    </r>
    <r>
      <rPr>
        <sz val="8"/>
        <rFont val="Arial"/>
        <family val="2"/>
      </rPr>
      <t>(Basissatz, HZ III, anrechenb. Kosten: 7.018.592,18 Euro netto, bei 100% Leistungsumfang für LP 1-6)</t>
    </r>
    <r>
      <rPr>
        <sz val="10"/>
        <rFont val="Arial"/>
        <family val="2"/>
      </rPr>
      <t xml:space="preserve">
</t>
    </r>
  </si>
  <si>
    <t xml:space="preserve">Honorar Weitere Leistungen Tragwerksplanung gemäß Vertrag § 3 (2.5):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</si>
</sst>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&quot;€ / Std.&quot;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16">
    <xf numFmtId="0" fontId="0" fillId="0" borderId="0" xfId="0"/>
    <xf numFmtId="164" fontId="1" fillId="0" borderId="21" xfId="0" applyNumberFormat="1" applyFont="1" applyBorder="1" applyAlignment="1">
      <alignment vertical="center"/>
    </xf>
    <xf numFmtId="164" fontId="2" fillId="0" borderId="23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9" fillId="0" borderId="0" xfId="0" applyFont="1"/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49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4" fontId="2" fillId="0" borderId="21" xfId="0" applyNumberFormat="1" applyFont="1" applyBorder="1" applyAlignment="1">
      <alignment horizontal="center" vertical="center"/>
    </xf>
    <xf numFmtId="0" fontId="5" fillId="0" borderId="0" xfId="0" applyFont="1"/>
    <xf numFmtId="164" fontId="1" fillId="0" borderId="13" xfId="0" applyNumberFormat="1" applyFont="1" applyBorder="1" applyAlignment="1">
      <alignment vertical="center"/>
    </xf>
    <xf numFmtId="4" fontId="1" fillId="3" borderId="21" xfId="0" applyNumberFormat="1" applyFont="1" applyFill="1" applyBorder="1" applyAlignment="1" applyProtection="1">
      <alignment horizontal="center" vertical="center"/>
      <protection locked="0"/>
    </xf>
    <xf numFmtId="164" fontId="1" fillId="0" borderId="22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20" xfId="0" applyNumberFormat="1" applyFont="1" applyBorder="1" applyAlignment="1">
      <alignment vertical="center"/>
    </xf>
    <xf numFmtId="164" fontId="1" fillId="0" borderId="26" xfId="2" applyNumberFormat="1" applyFont="1" applyFill="1" applyBorder="1" applyAlignment="1" applyProtection="1">
      <alignment horizontal="center" vertical="center"/>
    </xf>
    <xf numFmtId="164" fontId="2" fillId="0" borderId="25" xfId="0" applyNumberFormat="1" applyFont="1" applyBorder="1" applyAlignment="1">
      <alignment vertical="center"/>
    </xf>
    <xf numFmtId="164" fontId="1" fillId="0" borderId="25" xfId="0" applyNumberFormat="1" applyFont="1" applyBorder="1" applyAlignment="1">
      <alignment vertical="center"/>
    </xf>
    <xf numFmtId="10" fontId="2" fillId="0" borderId="16" xfId="2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17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16" fontId="1" fillId="0" borderId="5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10" fontId="1" fillId="3" borderId="1" xfId="0" applyNumberFormat="1" applyFont="1" applyFill="1" applyBorder="1" applyAlignment="1" applyProtection="1">
      <alignment horizontal="center" vertical="center"/>
      <protection locked="0"/>
    </xf>
    <xf numFmtId="16" fontId="1" fillId="0" borderId="6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" fontId="2" fillId="0" borderId="15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/>
    </xf>
    <xf numFmtId="16" fontId="1" fillId="0" borderId="3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16" fontId="1" fillId="0" borderId="27" xfId="0" applyNumberFormat="1" applyFont="1" applyBorder="1" applyAlignment="1">
      <alignment horizontal="center" vertical="center" wrapText="1"/>
    </xf>
    <xf numFmtId="16" fontId="1" fillId="0" borderId="14" xfId="0" applyNumberFormat="1" applyFont="1" applyBorder="1" applyAlignment="1">
      <alignment horizontal="center" vertical="top" wrapText="1"/>
    </xf>
    <xf numFmtId="16" fontId="1" fillId="0" borderId="1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horizontal="right" vertical="center"/>
    </xf>
    <xf numFmtId="49" fontId="2" fillId="0" borderId="30" xfId="0" applyNumberFormat="1" applyFont="1" applyBorder="1" applyAlignment="1">
      <alignment horizontal="center" vertical="center" wrapText="1"/>
    </xf>
    <xf numFmtId="164" fontId="1" fillId="0" borderId="0" xfId="0" applyNumberFormat="1" applyFont="1"/>
    <xf numFmtId="0" fontId="1" fillId="0" borderId="31" xfId="0" applyFont="1" applyBorder="1" applyAlignment="1">
      <alignment vertical="center" wrapText="1"/>
    </xf>
    <xf numFmtId="10" fontId="1" fillId="3" borderId="32" xfId="0" applyNumberFormat="1" applyFont="1" applyFill="1" applyBorder="1" applyAlignment="1" applyProtection="1">
      <alignment horizontal="center" vertical="center"/>
      <protection locked="0"/>
    </xf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 indent="6"/>
    </xf>
    <xf numFmtId="0" fontId="2" fillId="0" borderId="3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49" fontId="2" fillId="4" borderId="15" xfId="0" applyNumberFormat="1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vertical="center"/>
    </xf>
    <xf numFmtId="0" fontId="2" fillId="4" borderId="34" xfId="0" applyFont="1" applyFill="1" applyBorder="1" applyAlignment="1">
      <alignment vertical="center"/>
    </xf>
    <xf numFmtId="0" fontId="2" fillId="4" borderId="25" xfId="0" applyFont="1" applyFill="1" applyBorder="1" applyAlignment="1">
      <alignment horizontal="right" vertical="center"/>
    </xf>
    <xf numFmtId="0" fontId="2" fillId="0" borderId="34" xfId="0" applyFont="1" applyBorder="1" applyAlignment="1">
      <alignment vertical="center" wrapText="1"/>
    </xf>
    <xf numFmtId="164" fontId="1" fillId="0" borderId="34" xfId="0" applyNumberFormat="1" applyFont="1" applyBorder="1" applyAlignment="1">
      <alignment vertical="center"/>
    </xf>
    <xf numFmtId="4" fontId="2" fillId="0" borderId="26" xfId="0" applyNumberFormat="1" applyFont="1" applyBorder="1" applyAlignment="1">
      <alignment horizontal="center" vertical="center"/>
    </xf>
    <xf numFmtId="164" fontId="2" fillId="0" borderId="35" xfId="0" applyNumberFormat="1" applyFont="1" applyBorder="1" applyAlignment="1">
      <alignment vertical="center"/>
    </xf>
    <xf numFmtId="164" fontId="0" fillId="0" borderId="0" xfId="0" applyNumberFormat="1"/>
    <xf numFmtId="49" fontId="2" fillId="4" borderId="2" xfId="0" applyNumberFormat="1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vertical="center"/>
    </xf>
    <xf numFmtId="0" fontId="2" fillId="4" borderId="18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right" vertical="center"/>
    </xf>
    <xf numFmtId="0" fontId="0" fillId="0" borderId="17" xfId="0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0" borderId="24" xfId="0" applyFont="1" applyBorder="1" applyAlignment="1">
      <alignment vertical="center" wrapText="1"/>
    </xf>
    <xf numFmtId="0" fontId="2" fillId="4" borderId="25" xfId="0" applyFont="1" applyFill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164" fontId="1" fillId="3" borderId="12" xfId="0" applyNumberFormat="1" applyFont="1" applyFill="1" applyBorder="1" applyAlignment="1" applyProtection="1">
      <alignment horizontal="center" vertical="center"/>
      <protection locked="0"/>
    </xf>
    <xf numFmtId="164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29" xfId="0" applyFont="1" applyFill="1" applyBorder="1" applyAlignment="1" applyProtection="1">
      <alignment horizontal="left" vertical="top" wrapText="1"/>
      <protection locked="0"/>
    </xf>
    <xf numFmtId="0" fontId="5" fillId="3" borderId="19" xfId="0" applyFont="1" applyFill="1" applyBorder="1" applyAlignment="1" applyProtection="1">
      <alignment horizontal="left" vertical="top" wrapText="1"/>
      <protection locked="0"/>
    </xf>
    <xf numFmtId="0" fontId="5" fillId="3" borderId="28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165" fontId="1" fillId="3" borderId="24" xfId="0" applyNumberFormat="1" applyFont="1" applyFill="1" applyBorder="1" applyAlignment="1" applyProtection="1">
      <alignment horizontal="center" vertical="center"/>
      <protection locked="0"/>
    </xf>
    <xf numFmtId="165" fontId="1" fillId="3" borderId="28" xfId="0" applyNumberFormat="1" applyFont="1" applyFill="1" applyBorder="1" applyAlignment="1" applyProtection="1">
      <alignment horizontal="center" vertical="center"/>
      <protection locked="0"/>
    </xf>
    <xf numFmtId="165" fontId="1" fillId="3" borderId="12" xfId="0" applyNumberFormat="1" applyFont="1" applyFill="1" applyBorder="1" applyAlignment="1" applyProtection="1">
      <alignment horizontal="center" vertical="center"/>
      <protection locked="0"/>
    </xf>
    <xf numFmtId="165" fontId="1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0" borderId="24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top" wrapText="1"/>
    </xf>
    <xf numFmtId="0" fontId="7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left" vertical="top"/>
    </xf>
    <xf numFmtId="49" fontId="2" fillId="3" borderId="7" xfId="0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 vertical="top" wrapText="1"/>
    </xf>
    <xf numFmtId="0" fontId="2" fillId="0" borderId="3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16" fontId="1" fillId="0" borderId="5" xfId="0" applyNumberFormat="1" applyFont="1" applyBorder="1" applyAlignment="1">
      <alignment horizontal="center" vertical="center" wrapText="1"/>
    </xf>
    <xf numFmtId="16" fontId="1" fillId="0" borderId="6" xfId="0" applyNumberFormat="1" applyFont="1" applyBorder="1" applyAlignment="1">
      <alignment horizontal="center" vertical="center" wrapText="1"/>
    </xf>
    <xf numFmtId="16" fontId="1" fillId="0" borderId="14" xfId="0" applyNumberFormat="1" applyFont="1" applyBorder="1" applyAlignment="1">
      <alignment horizontal="center" vertical="center" wrapText="1"/>
    </xf>
    <xf numFmtId="0" fontId="11" fillId="0" borderId="22" xfId="0" applyFont="1" applyBorder="1" applyAlignment="1">
      <alignment horizontal="right" vertical="center" wrapText="1"/>
    </xf>
    <xf numFmtId="0" fontId="11" fillId="0" borderId="21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/>
    </xf>
  </cellXfs>
  <cellStyles count="3">
    <cellStyle name="Prozent" xfId="2" builtinId="5"/>
    <cellStyle name="Prozent 2" xfId="1" xr:uid="{00000000-0005-0000-0000-000000000000}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tabSelected="1" showRuler="0" zoomScaleNormal="100" workbookViewId="0">
      <selection activeCell="E14" sqref="E14"/>
    </sheetView>
  </sheetViews>
  <sheetFormatPr baseColWidth="10" defaultColWidth="11.42578125" defaultRowHeight="12.75" x14ac:dyDescent="0.2"/>
  <cols>
    <col min="1" max="1" width="7" style="14" bestFit="1" customWidth="1"/>
    <col min="2" max="2" width="42" style="14" customWidth="1"/>
    <col min="3" max="3" width="32.42578125" style="14" customWidth="1"/>
    <col min="4" max="4" width="13.85546875" style="14" customWidth="1"/>
    <col min="5" max="5" width="14.5703125" style="14" customWidth="1"/>
    <col min="6" max="6" width="16.28515625" style="14" customWidth="1"/>
    <col min="7" max="7" width="6.42578125" style="14" customWidth="1"/>
    <col min="8" max="8" width="11.42578125" style="14"/>
    <col min="9" max="9" width="11.7109375" style="14" bestFit="1" customWidth="1"/>
    <col min="10" max="16384" width="11.42578125" style="14"/>
  </cols>
  <sheetData>
    <row r="1" spans="1:9" s="6" customFormat="1" ht="39.75" customHeight="1" x14ac:dyDescent="0.25">
      <c r="A1" s="94" t="s">
        <v>47</v>
      </c>
      <c r="B1" s="94"/>
      <c r="C1" s="94"/>
      <c r="D1" s="94"/>
      <c r="E1" s="93" t="s">
        <v>48</v>
      </c>
      <c r="F1" s="93"/>
    </row>
    <row r="2" spans="1:9" s="7" customFormat="1" ht="8.25" customHeight="1" x14ac:dyDescent="0.2">
      <c r="A2" s="94"/>
      <c r="B2" s="94"/>
      <c r="C2" s="94"/>
      <c r="D2" s="94"/>
      <c r="E2" s="41"/>
      <c r="F2" s="42"/>
    </row>
    <row r="3" spans="1:9" s="7" customFormat="1" ht="16.5" customHeight="1" thickBot="1" x14ac:dyDescent="0.25">
      <c r="A3" s="41"/>
      <c r="B3" s="41"/>
      <c r="C3" s="103" t="s">
        <v>44</v>
      </c>
      <c r="D3" s="103"/>
      <c r="E3" s="103"/>
      <c r="F3" s="103"/>
    </row>
    <row r="4" spans="1:9" s="8" customFormat="1" ht="41.25" customHeight="1" thickBot="1" x14ac:dyDescent="0.25">
      <c r="A4" s="95" t="s">
        <v>45</v>
      </c>
      <c r="B4" s="96"/>
      <c r="C4" s="100"/>
      <c r="D4" s="101"/>
      <c r="E4" s="101"/>
      <c r="F4" s="102"/>
    </row>
    <row r="5" spans="1:9" s="5" customFormat="1" ht="6" customHeight="1" thickBot="1" x14ac:dyDescent="0.25">
      <c r="A5" s="9"/>
      <c r="B5" s="10"/>
      <c r="C5" s="10"/>
      <c r="D5" s="10"/>
      <c r="E5" s="10"/>
      <c r="F5" s="43"/>
    </row>
    <row r="6" spans="1:9" s="5" customFormat="1" ht="13.5" thickBot="1" x14ac:dyDescent="0.25">
      <c r="A6" s="97" t="s">
        <v>3</v>
      </c>
      <c r="B6" s="98"/>
      <c r="C6" s="98"/>
      <c r="D6" s="98"/>
      <c r="E6" s="98"/>
      <c r="F6" s="99"/>
    </row>
    <row r="7" spans="1:9" s="5" customFormat="1" ht="6" customHeight="1" thickBot="1" x14ac:dyDescent="0.25">
      <c r="A7" s="44"/>
      <c r="B7" s="44"/>
      <c r="C7" s="44"/>
      <c r="D7" s="44"/>
      <c r="E7" s="44"/>
      <c r="F7" s="44"/>
    </row>
    <row r="8" spans="1:9" s="11" customFormat="1" ht="15" customHeight="1" x14ac:dyDescent="0.2">
      <c r="A8" s="31" t="s">
        <v>18</v>
      </c>
      <c r="B8" s="66" t="s">
        <v>55</v>
      </c>
      <c r="C8" s="67"/>
      <c r="D8" s="67"/>
      <c r="E8" s="67"/>
      <c r="F8" s="68"/>
      <c r="G8" s="4"/>
    </row>
    <row r="9" spans="1:9" s="24" customFormat="1" ht="15" customHeight="1" x14ac:dyDescent="0.2">
      <c r="A9" s="52" t="s">
        <v>12</v>
      </c>
      <c r="B9" s="53" t="s">
        <v>56</v>
      </c>
      <c r="C9" s="54"/>
      <c r="D9" s="54"/>
      <c r="E9" s="54"/>
      <c r="F9" s="70"/>
    </row>
    <row r="10" spans="1:9" s="24" customFormat="1" ht="21" customHeight="1" x14ac:dyDescent="0.2">
      <c r="A10" s="32" t="s">
        <v>9</v>
      </c>
      <c r="B10" s="104" t="s">
        <v>0</v>
      </c>
      <c r="C10" s="105"/>
      <c r="D10" s="50" t="s">
        <v>2</v>
      </c>
      <c r="E10" s="50" t="s">
        <v>5</v>
      </c>
      <c r="F10" s="51" t="s">
        <v>1</v>
      </c>
    </row>
    <row r="11" spans="1:9" s="12" customFormat="1" ht="39.950000000000003" customHeight="1" x14ac:dyDescent="0.2">
      <c r="A11" s="39"/>
      <c r="B11" s="106" t="s">
        <v>69</v>
      </c>
      <c r="C11" s="107"/>
      <c r="D11" s="3">
        <v>354025.71</v>
      </c>
      <c r="E11" s="37" t="s">
        <v>27</v>
      </c>
      <c r="F11" s="15"/>
      <c r="I11" s="45"/>
    </row>
    <row r="12" spans="1:9" s="5" customFormat="1" ht="15" customHeight="1" x14ac:dyDescent="0.2">
      <c r="A12" s="27"/>
      <c r="B12" s="49" t="s">
        <v>49</v>
      </c>
      <c r="C12" s="48"/>
      <c r="D12" s="1">
        <f>ROUND(0.03*D$11,2)</f>
        <v>10620.77</v>
      </c>
      <c r="E12" s="16"/>
      <c r="F12" s="15">
        <f>ROUND($D12*E12,2)</f>
        <v>0</v>
      </c>
    </row>
    <row r="13" spans="1:9" s="5" customFormat="1" ht="15" customHeight="1" x14ac:dyDescent="0.2">
      <c r="A13" s="27"/>
      <c r="B13" s="49" t="s">
        <v>50</v>
      </c>
      <c r="C13" s="48"/>
      <c r="D13" s="1">
        <f>ROUND(0.1*D$11,2)</f>
        <v>35402.57</v>
      </c>
      <c r="E13" s="16"/>
      <c r="F13" s="15">
        <f t="shared" ref="F13:F16" si="0">ROUND($D13*E13,2)</f>
        <v>0</v>
      </c>
    </row>
    <row r="14" spans="1:9" s="5" customFormat="1" ht="15" customHeight="1" x14ac:dyDescent="0.2">
      <c r="A14" s="27"/>
      <c r="B14" s="49" t="s">
        <v>33</v>
      </c>
      <c r="C14" s="48"/>
      <c r="D14" s="1">
        <f>ROUND(0.15*D$11,2)</f>
        <v>53103.86</v>
      </c>
      <c r="E14" s="16"/>
      <c r="F14" s="15">
        <f>ROUND($D14*E14,2)</f>
        <v>0</v>
      </c>
    </row>
    <row r="15" spans="1:9" s="5" customFormat="1" ht="15" customHeight="1" x14ac:dyDescent="0.2">
      <c r="A15" s="27"/>
      <c r="B15" s="49" t="s">
        <v>51</v>
      </c>
      <c r="C15" s="48"/>
      <c r="D15" s="1">
        <f>ROUND(0.3*D$11,2)</f>
        <v>106207.71</v>
      </c>
      <c r="E15" s="16"/>
      <c r="F15" s="15">
        <f>ROUND($D15*E15,2)</f>
        <v>0</v>
      </c>
    </row>
    <row r="16" spans="1:9" s="5" customFormat="1" ht="15" customHeight="1" x14ac:dyDescent="0.2">
      <c r="A16" s="27"/>
      <c r="B16" s="49" t="s">
        <v>52</v>
      </c>
      <c r="C16" s="48"/>
      <c r="D16" s="1">
        <f>ROUND(0.4*D$11,2)</f>
        <v>141610.28</v>
      </c>
      <c r="E16" s="16"/>
      <c r="F16" s="15">
        <f t="shared" si="0"/>
        <v>0</v>
      </c>
    </row>
    <row r="17" spans="1:9" s="5" customFormat="1" ht="15" customHeight="1" x14ac:dyDescent="0.2">
      <c r="A17" s="27"/>
      <c r="B17" s="49" t="s">
        <v>53</v>
      </c>
      <c r="C17" s="48"/>
      <c r="D17" s="1">
        <f>ROUND(0.02*D$11,2)</f>
        <v>7080.51</v>
      </c>
      <c r="E17" s="16"/>
      <c r="F17" s="15">
        <f>ROUND($D17*E17,2)</f>
        <v>0</v>
      </c>
    </row>
    <row r="18" spans="1:9" s="5" customFormat="1" ht="20.100000000000001" customHeight="1" x14ac:dyDescent="0.2">
      <c r="A18" s="27"/>
      <c r="B18" s="108" t="s">
        <v>54</v>
      </c>
      <c r="C18" s="109"/>
      <c r="D18" s="3">
        <f>SUM(D12:D17)</f>
        <v>354025.7</v>
      </c>
      <c r="E18" s="13"/>
      <c r="F18" s="2">
        <f>SUM(F12:F17)</f>
        <v>0</v>
      </c>
    </row>
    <row r="19" spans="1:9" s="5" customFormat="1" ht="15" customHeight="1" x14ac:dyDescent="0.2">
      <c r="A19" s="27"/>
      <c r="B19" s="46" t="s">
        <v>35</v>
      </c>
      <c r="C19" s="73" t="s">
        <v>11</v>
      </c>
      <c r="D19" s="74"/>
      <c r="E19" s="47"/>
      <c r="F19" s="22">
        <f>ROUND(E19*F18,2)</f>
        <v>0</v>
      </c>
    </row>
    <row r="20" spans="1:9" s="5" customFormat="1" ht="20.100000000000001" customHeight="1" thickBot="1" x14ac:dyDescent="0.25">
      <c r="A20" s="30"/>
      <c r="B20" s="77" t="s">
        <v>36</v>
      </c>
      <c r="C20" s="78"/>
      <c r="D20" s="78"/>
      <c r="E20" s="65"/>
      <c r="F20" s="19">
        <f>SUM(F18:F19)</f>
        <v>0</v>
      </c>
    </row>
    <row r="21" spans="1:9" s="24" customFormat="1" ht="15" customHeight="1" x14ac:dyDescent="0.2">
      <c r="A21" s="52" t="s">
        <v>13</v>
      </c>
      <c r="B21" s="53" t="s">
        <v>57</v>
      </c>
      <c r="C21" s="54"/>
      <c r="D21" s="54"/>
      <c r="E21" s="54"/>
      <c r="F21" s="70"/>
    </row>
    <row r="22" spans="1:9" s="24" customFormat="1" ht="21" customHeight="1" x14ac:dyDescent="0.2">
      <c r="A22" s="32" t="s">
        <v>9</v>
      </c>
      <c r="B22" s="104" t="s">
        <v>0</v>
      </c>
      <c r="C22" s="105"/>
      <c r="D22" s="50" t="s">
        <v>2</v>
      </c>
      <c r="E22" s="50" t="s">
        <v>5</v>
      </c>
      <c r="F22" s="51" t="s">
        <v>1</v>
      </c>
    </row>
    <row r="23" spans="1:9" s="12" customFormat="1" ht="39.950000000000003" customHeight="1" x14ac:dyDescent="0.2">
      <c r="A23" s="39"/>
      <c r="B23" s="106" t="s">
        <v>68</v>
      </c>
      <c r="C23" s="107"/>
      <c r="D23" s="3">
        <v>62104.160000000003</v>
      </c>
      <c r="E23" s="37" t="s">
        <v>27</v>
      </c>
      <c r="F23" s="15"/>
      <c r="I23" s="45"/>
    </row>
    <row r="24" spans="1:9" s="5" customFormat="1" ht="15" customHeight="1" x14ac:dyDescent="0.2">
      <c r="A24" s="27"/>
      <c r="B24" s="49" t="s">
        <v>49</v>
      </c>
      <c r="C24" s="48"/>
      <c r="D24" s="1">
        <f>ROUND(0.03*D$23,2)</f>
        <v>1863.12</v>
      </c>
      <c r="E24" s="16"/>
      <c r="F24" s="15">
        <f>ROUND($D24*E24,2)</f>
        <v>0</v>
      </c>
    </row>
    <row r="25" spans="1:9" s="5" customFormat="1" ht="15" customHeight="1" x14ac:dyDescent="0.2">
      <c r="A25" s="27"/>
      <c r="B25" s="49" t="s">
        <v>50</v>
      </c>
      <c r="C25" s="48"/>
      <c r="D25" s="1">
        <f>ROUND(0.1*D$23,2)</f>
        <v>6210.42</v>
      </c>
      <c r="E25" s="16"/>
      <c r="F25" s="15">
        <f t="shared" ref="F25" si="1">ROUND($D25*E25,2)</f>
        <v>0</v>
      </c>
    </row>
    <row r="26" spans="1:9" s="5" customFormat="1" ht="15" customHeight="1" x14ac:dyDescent="0.2">
      <c r="A26" s="27"/>
      <c r="B26" s="49" t="s">
        <v>33</v>
      </c>
      <c r="C26" s="48"/>
      <c r="D26" s="1">
        <f>ROUND(0.15*D$23,2)</f>
        <v>9315.6200000000008</v>
      </c>
      <c r="E26" s="16"/>
      <c r="F26" s="15">
        <f>ROUND($D26*E26,2)</f>
        <v>0</v>
      </c>
    </row>
    <row r="27" spans="1:9" s="5" customFormat="1" ht="15" customHeight="1" x14ac:dyDescent="0.2">
      <c r="A27" s="27"/>
      <c r="B27" s="49" t="s">
        <v>51</v>
      </c>
      <c r="C27" s="48"/>
      <c r="D27" s="1">
        <f>ROUND(0.3*D$23,2)</f>
        <v>18631.25</v>
      </c>
      <c r="E27" s="16"/>
      <c r="F27" s="15">
        <f>ROUND($D27*E27,2)</f>
        <v>0</v>
      </c>
    </row>
    <row r="28" spans="1:9" s="5" customFormat="1" ht="15" customHeight="1" x14ac:dyDescent="0.2">
      <c r="A28" s="27"/>
      <c r="B28" s="49" t="s">
        <v>52</v>
      </c>
      <c r="C28" s="48"/>
      <c r="D28" s="1">
        <f>ROUND(0.4*D$23,2)</f>
        <v>24841.66</v>
      </c>
      <c r="E28" s="16"/>
      <c r="F28" s="15">
        <f t="shared" ref="F28" si="2">ROUND($D28*E28,2)</f>
        <v>0</v>
      </c>
    </row>
    <row r="29" spans="1:9" s="5" customFormat="1" ht="15" customHeight="1" x14ac:dyDescent="0.2">
      <c r="A29" s="27"/>
      <c r="B29" s="49" t="s">
        <v>53</v>
      </c>
      <c r="C29" s="48"/>
      <c r="D29" s="1">
        <f>ROUND(0.02*D$23,2)</f>
        <v>1242.08</v>
      </c>
      <c r="E29" s="16"/>
      <c r="F29" s="15">
        <f>ROUND($D29*E29,2)</f>
        <v>0</v>
      </c>
    </row>
    <row r="30" spans="1:9" s="5" customFormat="1" ht="20.100000000000001" customHeight="1" x14ac:dyDescent="0.2">
      <c r="A30" s="27"/>
      <c r="B30" s="108" t="s">
        <v>58</v>
      </c>
      <c r="C30" s="109"/>
      <c r="D30" s="3">
        <f>SUM(D24:D29)</f>
        <v>62104.150000000009</v>
      </c>
      <c r="E30" s="13"/>
      <c r="F30" s="2">
        <f>SUM(F24:F29)</f>
        <v>0</v>
      </c>
    </row>
    <row r="31" spans="1:9" s="5" customFormat="1" ht="15" customHeight="1" x14ac:dyDescent="0.2">
      <c r="A31" s="27"/>
      <c r="B31" s="46" t="s">
        <v>35</v>
      </c>
      <c r="C31" s="73" t="s">
        <v>11</v>
      </c>
      <c r="D31" s="74"/>
      <c r="E31" s="47"/>
      <c r="F31" s="22">
        <f>ROUND(E31*F30,2)</f>
        <v>0</v>
      </c>
    </row>
    <row r="32" spans="1:9" s="5" customFormat="1" ht="20.100000000000001" customHeight="1" thickBot="1" x14ac:dyDescent="0.25">
      <c r="A32" s="30"/>
      <c r="B32" s="77" t="s">
        <v>43</v>
      </c>
      <c r="C32" s="78"/>
      <c r="D32" s="78"/>
      <c r="E32" s="65"/>
      <c r="F32" s="19">
        <f>SUM(F30:F31)</f>
        <v>0</v>
      </c>
    </row>
    <row r="33" spans="1:7" s="5" customFormat="1" ht="15" customHeight="1" x14ac:dyDescent="0.2">
      <c r="A33" s="61" t="s">
        <v>37</v>
      </c>
      <c r="B33" s="62" t="s">
        <v>59</v>
      </c>
      <c r="C33" s="63"/>
      <c r="D33" s="63"/>
      <c r="E33" s="63"/>
      <c r="F33" s="64" t="s">
        <v>41</v>
      </c>
    </row>
    <row r="34" spans="1:7" s="5" customFormat="1" ht="25.5" customHeight="1" x14ac:dyDescent="0.2">
      <c r="A34" s="112"/>
      <c r="B34" s="75" t="s">
        <v>60</v>
      </c>
      <c r="C34" s="76"/>
      <c r="D34" s="76"/>
      <c r="E34" s="79"/>
      <c r="F34" s="80"/>
    </row>
    <row r="35" spans="1:7" s="5" customFormat="1" ht="25.5" customHeight="1" x14ac:dyDescent="0.2">
      <c r="A35" s="110"/>
      <c r="B35" s="75" t="s">
        <v>61</v>
      </c>
      <c r="C35" s="76"/>
      <c r="D35" s="76"/>
      <c r="E35" s="79"/>
      <c r="F35" s="80"/>
    </row>
    <row r="36" spans="1:7" s="5" customFormat="1" ht="25.5" customHeight="1" x14ac:dyDescent="0.2">
      <c r="A36" s="110"/>
      <c r="B36" s="75" t="s">
        <v>62</v>
      </c>
      <c r="C36" s="76"/>
      <c r="D36" s="76"/>
      <c r="E36" s="79"/>
      <c r="F36" s="80"/>
    </row>
    <row r="37" spans="1:7" s="5" customFormat="1" ht="25.5" customHeight="1" x14ac:dyDescent="0.2">
      <c r="A37" s="110"/>
      <c r="B37" s="75" t="s">
        <v>66</v>
      </c>
      <c r="C37" s="76"/>
      <c r="D37" s="76"/>
      <c r="E37" s="79"/>
      <c r="F37" s="80"/>
    </row>
    <row r="38" spans="1:7" s="5" customFormat="1" ht="25.5" customHeight="1" x14ac:dyDescent="0.2">
      <c r="A38" s="110"/>
      <c r="B38" s="75" t="s">
        <v>65</v>
      </c>
      <c r="C38" s="76"/>
      <c r="D38" s="76"/>
      <c r="E38" s="79"/>
      <c r="F38" s="80"/>
    </row>
    <row r="39" spans="1:7" s="5" customFormat="1" ht="25.5" customHeight="1" x14ac:dyDescent="0.2">
      <c r="A39" s="110"/>
      <c r="B39" s="75" t="s">
        <v>64</v>
      </c>
      <c r="C39" s="76"/>
      <c r="D39" s="76"/>
      <c r="E39" s="79"/>
      <c r="F39" s="80"/>
    </row>
    <row r="40" spans="1:7" s="5" customFormat="1" ht="25.5" customHeight="1" x14ac:dyDescent="0.2">
      <c r="A40" s="110"/>
      <c r="B40" s="75" t="s">
        <v>63</v>
      </c>
      <c r="C40" s="76"/>
      <c r="D40" s="76"/>
      <c r="E40" s="79"/>
      <c r="F40" s="80"/>
    </row>
    <row r="41" spans="1:7" s="5" customFormat="1" ht="20.100000000000001" customHeight="1" thickBot="1" x14ac:dyDescent="0.25">
      <c r="A41" s="111"/>
      <c r="B41" s="69" t="s">
        <v>39</v>
      </c>
      <c r="C41" s="36"/>
      <c r="D41" s="36"/>
      <c r="E41" s="91">
        <f>SUM(E34:F40)</f>
        <v>0</v>
      </c>
      <c r="F41" s="92"/>
    </row>
    <row r="42" spans="1:7" s="24" customFormat="1" ht="15" customHeight="1" x14ac:dyDescent="0.2">
      <c r="A42" s="52" t="s">
        <v>38</v>
      </c>
      <c r="B42" s="53" t="s">
        <v>70</v>
      </c>
      <c r="C42" s="54"/>
      <c r="D42" s="54"/>
      <c r="E42" s="54"/>
      <c r="F42" s="55" t="s">
        <v>41</v>
      </c>
    </row>
    <row r="43" spans="1:7" s="5" customFormat="1" ht="52.5" customHeight="1" x14ac:dyDescent="0.2">
      <c r="A43" s="110"/>
      <c r="B43" s="75" t="s">
        <v>46</v>
      </c>
      <c r="C43" s="76"/>
      <c r="D43" s="76"/>
      <c r="E43" s="79"/>
      <c r="F43" s="80"/>
    </row>
    <row r="44" spans="1:7" s="5" customFormat="1" ht="20.100000000000001" customHeight="1" thickBot="1" x14ac:dyDescent="0.25">
      <c r="A44" s="111"/>
      <c r="B44" s="69" t="s">
        <v>32</v>
      </c>
      <c r="C44" s="36"/>
      <c r="D44" s="36"/>
      <c r="E44" s="91">
        <f>SUM(E43:F43)</f>
        <v>0</v>
      </c>
      <c r="F44" s="92"/>
    </row>
    <row r="45" spans="1:7" s="11" customFormat="1" ht="15" customHeight="1" x14ac:dyDescent="0.2">
      <c r="A45" s="31" t="s">
        <v>19</v>
      </c>
      <c r="B45" s="66" t="s">
        <v>23</v>
      </c>
      <c r="C45" s="67"/>
      <c r="D45" s="67"/>
      <c r="E45" s="67"/>
      <c r="F45" s="68"/>
      <c r="G45" s="4"/>
    </row>
    <row r="46" spans="1:7" s="24" customFormat="1" ht="16.5" customHeight="1" x14ac:dyDescent="0.2">
      <c r="A46" s="32" t="s">
        <v>9</v>
      </c>
      <c r="B46" s="115" t="s">
        <v>21</v>
      </c>
      <c r="C46" s="71"/>
      <c r="D46" s="33"/>
      <c r="E46" s="71" t="s">
        <v>29</v>
      </c>
      <c r="F46" s="72"/>
    </row>
    <row r="47" spans="1:7" s="5" customFormat="1" ht="24.75" customHeight="1" x14ac:dyDescent="0.2">
      <c r="A47" s="34" t="s">
        <v>14</v>
      </c>
      <c r="B47" s="75" t="s">
        <v>28</v>
      </c>
      <c r="C47" s="76"/>
      <c r="D47" s="28"/>
      <c r="E47" s="89"/>
      <c r="F47" s="90"/>
    </row>
    <row r="48" spans="1:7" s="5" customFormat="1" ht="24.75" customHeight="1" x14ac:dyDescent="0.2">
      <c r="A48" s="34" t="s">
        <v>15</v>
      </c>
      <c r="B48" s="75" t="s">
        <v>67</v>
      </c>
      <c r="C48" s="76"/>
      <c r="D48" s="28"/>
      <c r="E48" s="89"/>
      <c r="F48" s="90"/>
    </row>
    <row r="49" spans="1:7" s="5" customFormat="1" ht="24.75" customHeight="1" thickBot="1" x14ac:dyDescent="0.25">
      <c r="A49" s="30" t="s">
        <v>22</v>
      </c>
      <c r="B49" s="84" t="s">
        <v>42</v>
      </c>
      <c r="C49" s="85"/>
      <c r="D49" s="86"/>
      <c r="E49" s="87"/>
      <c r="F49" s="88"/>
    </row>
    <row r="50" spans="1:7" s="11" customFormat="1" ht="15" customHeight="1" x14ac:dyDescent="0.2">
      <c r="A50" s="31" t="s">
        <v>20</v>
      </c>
      <c r="B50" s="66" t="s">
        <v>34</v>
      </c>
      <c r="C50" s="67"/>
      <c r="D50" s="67"/>
      <c r="E50" s="67"/>
      <c r="F50" s="68"/>
      <c r="G50" s="4"/>
    </row>
    <row r="51" spans="1:7" s="5" customFormat="1" ht="24.75" customHeight="1" x14ac:dyDescent="0.2">
      <c r="A51" s="40" t="s">
        <v>16</v>
      </c>
      <c r="B51" s="56" t="s">
        <v>40</v>
      </c>
      <c r="C51" s="56"/>
      <c r="D51" s="57"/>
      <c r="E51" s="58" t="s">
        <v>6</v>
      </c>
      <c r="F51" s="59">
        <f>F20+F32+E41+E44</f>
        <v>0</v>
      </c>
    </row>
    <row r="52" spans="1:7" s="5" customFormat="1" ht="24.75" customHeight="1" x14ac:dyDescent="0.2">
      <c r="A52" s="26" t="s">
        <v>17</v>
      </c>
      <c r="B52" s="28" t="s">
        <v>10</v>
      </c>
      <c r="C52" s="113" t="s">
        <v>11</v>
      </c>
      <c r="D52" s="114"/>
      <c r="E52" s="29"/>
      <c r="F52" s="22">
        <f>ROUND(E52*F51,2)</f>
        <v>0</v>
      </c>
    </row>
    <row r="53" spans="1:7" s="5" customFormat="1" ht="24.75" customHeight="1" x14ac:dyDescent="0.2">
      <c r="A53" s="34" t="s">
        <v>24</v>
      </c>
      <c r="B53" s="35" t="s">
        <v>8</v>
      </c>
      <c r="C53" s="35"/>
      <c r="D53" s="17"/>
      <c r="E53" s="13" t="s">
        <v>6</v>
      </c>
      <c r="F53" s="2">
        <f>F51+F52</f>
        <v>0</v>
      </c>
    </row>
    <row r="54" spans="1:7" s="5" customFormat="1" ht="24.75" customHeight="1" x14ac:dyDescent="0.2">
      <c r="A54" s="34" t="s">
        <v>25</v>
      </c>
      <c r="B54" s="35" t="s">
        <v>4</v>
      </c>
      <c r="C54" s="35"/>
      <c r="D54" s="20"/>
      <c r="E54" s="23">
        <v>0.19</v>
      </c>
      <c r="F54" s="21">
        <f>ROUND(E54*F53,2)</f>
        <v>0</v>
      </c>
    </row>
    <row r="55" spans="1:7" s="18" customFormat="1" ht="24.75" customHeight="1" thickBot="1" x14ac:dyDescent="0.25">
      <c r="A55" s="38" t="s">
        <v>26</v>
      </c>
      <c r="B55" s="35" t="s">
        <v>8</v>
      </c>
      <c r="C55" s="36"/>
      <c r="D55" s="36"/>
      <c r="E55" s="25" t="s">
        <v>7</v>
      </c>
      <c r="F55" s="19">
        <f>F53+F54</f>
        <v>0</v>
      </c>
    </row>
    <row r="56" spans="1:7" s="11" customFormat="1" ht="15" customHeight="1" x14ac:dyDescent="0.2">
      <c r="A56" s="31" t="s">
        <v>30</v>
      </c>
      <c r="B56" s="66" t="s">
        <v>31</v>
      </c>
      <c r="C56" s="67"/>
      <c r="D56" s="67"/>
      <c r="E56" s="67"/>
      <c r="F56" s="68"/>
      <c r="G56" s="4"/>
    </row>
    <row r="57" spans="1:7" ht="272.25" customHeight="1" thickBot="1" x14ac:dyDescent="0.25">
      <c r="A57" s="81"/>
      <c r="B57" s="82"/>
      <c r="C57" s="82"/>
      <c r="D57" s="82"/>
      <c r="E57" s="82"/>
      <c r="F57" s="83"/>
    </row>
  </sheetData>
  <sheetProtection algorithmName="SHA-512" hashValue="pThdFkynesHqdbWEwTyL5vuYh0lkF1tJK3w3s/xcUjlLJbYzoA76s/3Yh55J8DNpZUpLSE6fkvP9C7+ckYAuBA==" saltValue="JUvJlMq/AyQLYr1vK/oVMQ==" spinCount="100000" sheet="1" selectLockedCells="1"/>
  <mergeCells count="46">
    <mergeCell ref="E39:F39"/>
    <mergeCell ref="E41:F41"/>
    <mergeCell ref="B20:D20"/>
    <mergeCell ref="E34:F34"/>
    <mergeCell ref="E36:F36"/>
    <mergeCell ref="E37:F37"/>
    <mergeCell ref="B22:C22"/>
    <mergeCell ref="B23:C23"/>
    <mergeCell ref="B30:C30"/>
    <mergeCell ref="B10:C10"/>
    <mergeCell ref="B11:C11"/>
    <mergeCell ref="B18:C18"/>
    <mergeCell ref="C19:D19"/>
    <mergeCell ref="A43:A44"/>
    <mergeCell ref="A34:A41"/>
    <mergeCell ref="B43:D43"/>
    <mergeCell ref="E1:F1"/>
    <mergeCell ref="A1:D2"/>
    <mergeCell ref="A4:B4"/>
    <mergeCell ref="A6:F6"/>
    <mergeCell ref="C4:F4"/>
    <mergeCell ref="C3:F3"/>
    <mergeCell ref="A57:F57"/>
    <mergeCell ref="B49:D49"/>
    <mergeCell ref="E49:F49"/>
    <mergeCell ref="B47:C47"/>
    <mergeCell ref="E47:F47"/>
    <mergeCell ref="B48:C48"/>
    <mergeCell ref="E48:F48"/>
    <mergeCell ref="C52:D52"/>
    <mergeCell ref="E46:F46"/>
    <mergeCell ref="C31:D31"/>
    <mergeCell ref="B34:D34"/>
    <mergeCell ref="B36:D36"/>
    <mergeCell ref="B37:D37"/>
    <mergeCell ref="B39:D39"/>
    <mergeCell ref="B32:D32"/>
    <mergeCell ref="B35:D35"/>
    <mergeCell ref="E35:F35"/>
    <mergeCell ref="B38:D38"/>
    <mergeCell ref="E38:F38"/>
    <mergeCell ref="B40:D40"/>
    <mergeCell ref="E40:F40"/>
    <mergeCell ref="E44:F44"/>
    <mergeCell ref="E43:F43"/>
    <mergeCell ref="B46:C46"/>
  </mergeCells>
  <phoneticPr fontId="0" type="noConversion"/>
  <printOptions horizontalCentered="1"/>
  <pageMargins left="0.19685039370078741" right="0.19685039370078741" top="0.39370078740157483" bottom="0.39370078740157483" header="0.19685039370078741" footer="0.19685039370078741"/>
  <pageSetup paperSize="9" scale="80" fitToHeight="0" orientation="portrait" copies="4" r:id="rId1"/>
  <headerFooter alignWithMargins="0">
    <oddFooter>&amp;L&amp;8&lt;&amp;F&gt;&amp;C&amp;8Funke Management + Bauberatung
Prager Str. 60,  04317 Leipzig&amp;R Seite &amp;P von &amp;N</oddFooter>
  </headerFooter>
  <rowBreaks count="1" manualBreakCount="1">
    <brk id="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7A319-5BDA-45ED-B13A-C5C75699033D}">
  <dimension ref="A2:B4"/>
  <sheetViews>
    <sheetView workbookViewId="0">
      <selection activeCell="A5" sqref="A5"/>
    </sheetView>
  </sheetViews>
  <sheetFormatPr baseColWidth="10" defaultColWidth="11.42578125" defaultRowHeight="12.75" x14ac:dyDescent="0.2"/>
  <cols>
    <col min="1" max="2" width="13.28515625" style="60" bestFit="1" customWidth="1"/>
    <col min="3" max="16384" width="11.42578125" style="60"/>
  </cols>
  <sheetData>
    <row r="2" spans="1:2" x14ac:dyDescent="0.2">
      <c r="A2" s="60">
        <v>3218016.25</v>
      </c>
      <c r="B2" s="60">
        <v>1706775</v>
      </c>
    </row>
    <row r="3" spans="1:2" x14ac:dyDescent="0.2">
      <c r="A3" s="60">
        <f>A2/1.19</f>
        <v>2704215.3361344538</v>
      </c>
      <c r="B3" s="60">
        <f>B2/1.19</f>
        <v>1434264.705882353</v>
      </c>
    </row>
    <row r="4" spans="1:2" x14ac:dyDescent="0.2">
      <c r="A4" s="60">
        <f>0.19*A3</f>
        <v>513800.91386554623</v>
      </c>
      <c r="B4" s="60">
        <f>0.19*B3</f>
        <v>272510.29411764705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Honorardatenblatt</vt:lpstr>
      <vt:lpstr>Tabelle1</vt:lpstr>
      <vt:lpstr>Honorardatenblatt!Druckbereich</vt:lpstr>
      <vt:lpstr>Honorardatenblatt!Drucktitel</vt:lpstr>
    </vt:vector>
  </TitlesOfParts>
  <Company>FMB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huelsut</dc:creator>
  <cp:lastModifiedBy>Bastian Heinlin</cp:lastModifiedBy>
  <cp:lastPrinted>2024-01-19T10:45:50Z</cp:lastPrinted>
  <dcterms:created xsi:type="dcterms:W3CDTF">2011-08-17T11:10:42Z</dcterms:created>
  <dcterms:modified xsi:type="dcterms:W3CDTF">2024-01-19T10:46:07Z</dcterms:modified>
</cp:coreProperties>
</file>